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ate1904="1"/>
  <bookViews>
    <workbookView xWindow="-60" yWindow="-75" windowWidth="20190" windowHeight="11490"/>
  </bookViews>
  <sheets>
    <sheet name="分担通知" sheetId="3" r:id="rId1"/>
    <sheet name="参考_分担通貨換算" sheetId="8" r:id="rId2"/>
    <sheet name="参考_為替レート" sheetId="4" r:id="rId3"/>
    <sheet name="参考_標準賃率" sheetId="7" r:id="rId4"/>
  </sheets>
  <definedNames>
    <definedName name="_xlnm.Print_Area" localSheetId="1">参考_分担通貨換算!$A$1:$Y$153</definedName>
    <definedName name="_xlnm.Print_Area" localSheetId="0">分担通知!$B$1:$L$79</definedName>
    <definedName name="稼働区分1">分担通知!$C$26</definedName>
    <definedName name="稼働区分2">分担通知!$E$26</definedName>
    <definedName name="稼働区分3">分担通知!$G$26</definedName>
    <definedName name="稼働区分4">分担通知!$I$26</definedName>
    <definedName name="現地作業1">分担通知!$C$27</definedName>
    <definedName name="現地作業2">分担通知!$E$27</definedName>
    <definedName name="現地作業3">分担通知!$G$27</definedName>
    <definedName name="現地作業4">分担通知!$I$27</definedName>
    <definedName name="国内作業1">分担通知!$C$28</definedName>
    <definedName name="国内作業2">分担通知!$E$28</definedName>
    <definedName name="国内作業3">分担通知!$G$28</definedName>
    <definedName name="国内作業4">分担通知!$I$28</definedName>
    <definedName name="通貨">分担通知!$C$39</definedName>
    <definedName name="通貨レート">分担通知!$C$40</definedName>
    <definedName name="表示単位">分担通知!$C$41</definedName>
    <definedName name="分担金経費">分担通知!$K$50</definedName>
    <definedName name="分担金合計">分担通知!$K$60</definedName>
    <definedName name="分担金報酬">分担通知!$K$45</definedName>
    <definedName name="分担調整金経費">分担通知!$K$65</definedName>
    <definedName name="分担調整金合計">分担通知!$K$68</definedName>
    <definedName name="分担調整金報酬">分担通知!$K$64</definedName>
  </definedNames>
  <calcPr calcId="125725"/>
</workbook>
</file>

<file path=xl/calcChain.xml><?xml version="1.0" encoding="utf-8"?>
<calcChain xmlns="http://schemas.openxmlformats.org/spreadsheetml/2006/main">
  <c r="I17" i="8"/>
  <c r="J17" s="1"/>
  <c r="L17" s="1"/>
  <c r="I16"/>
  <c r="J16" s="1"/>
  <c r="L16" s="1"/>
  <c r="I15"/>
  <c r="J15" s="1"/>
  <c r="U21"/>
  <c r="V21" s="1"/>
  <c r="U20"/>
  <c r="V20" s="1"/>
  <c r="X20" s="1"/>
  <c r="U19"/>
  <c r="V19" s="1"/>
  <c r="X19" s="1"/>
  <c r="U18"/>
  <c r="V18" s="1"/>
  <c r="U17"/>
  <c r="V17" s="1"/>
  <c r="U16"/>
  <c r="V16" s="1"/>
  <c r="X16" s="1"/>
  <c r="U15"/>
  <c r="V15" s="1"/>
  <c r="U14"/>
  <c r="V14" s="1"/>
  <c r="U13"/>
  <c r="V13" s="1"/>
  <c r="O21"/>
  <c r="P21" s="1"/>
  <c r="O20"/>
  <c r="P20" s="1"/>
  <c r="O19"/>
  <c r="P19" s="1"/>
  <c r="R19" s="1"/>
  <c r="O18"/>
  <c r="P18" s="1"/>
  <c r="O17"/>
  <c r="P17" s="1"/>
  <c r="O16"/>
  <c r="P16" s="1"/>
  <c r="O15"/>
  <c r="P15" s="1"/>
  <c r="O14"/>
  <c r="P14" s="1"/>
  <c r="O13"/>
  <c r="P13" s="1"/>
  <c r="I21"/>
  <c r="J21" s="1"/>
  <c r="I20"/>
  <c r="J20" s="1"/>
  <c r="I19"/>
  <c r="J19" s="1"/>
  <c r="I18"/>
  <c r="J18" s="1"/>
  <c r="I14"/>
  <c r="J14" s="1"/>
  <c r="I13"/>
  <c r="J13" s="1"/>
  <c r="C21"/>
  <c r="D21" s="1"/>
  <c r="C20"/>
  <c r="D20" s="1"/>
  <c r="C19"/>
  <c r="D19" s="1"/>
  <c r="C18"/>
  <c r="D18" s="1"/>
  <c r="C17"/>
  <c r="D17" s="1"/>
  <c r="C16"/>
  <c r="D16" s="1"/>
  <c r="C15"/>
  <c r="D15" s="1"/>
  <c r="C14"/>
  <c r="C13"/>
  <c r="D13" s="1"/>
  <c r="F13" s="1"/>
  <c r="X18"/>
  <c r="Y18" s="1"/>
  <c r="X17"/>
  <c r="Y17" s="1"/>
  <c r="X15"/>
  <c r="Y15" s="1"/>
  <c r="X14"/>
  <c r="Y14" s="1"/>
  <c r="X13"/>
  <c r="Y13" s="1"/>
  <c r="R21"/>
  <c r="S21" s="1"/>
  <c r="R17"/>
  <c r="S17" s="1"/>
  <c r="R16"/>
  <c r="S16" s="1"/>
  <c r="R15"/>
  <c r="S15" s="1"/>
  <c r="R14"/>
  <c r="S14" s="1"/>
  <c r="R13"/>
  <c r="S13" s="1"/>
  <c r="L21"/>
  <c r="M21" s="1"/>
  <c r="L20"/>
  <c r="M20" s="1"/>
  <c r="L19"/>
  <c r="M19" s="1"/>
  <c r="L18"/>
  <c r="M18" s="1"/>
  <c r="L14"/>
  <c r="M14" s="1"/>
  <c r="L13"/>
  <c r="M13" s="1"/>
  <c r="F21"/>
  <c r="G21" s="1"/>
  <c r="F20"/>
  <c r="G20" s="1"/>
  <c r="F19"/>
  <c r="G19" s="1"/>
  <c r="F18"/>
  <c r="G18" s="1"/>
  <c r="F17"/>
  <c r="G17" s="1"/>
  <c r="F16"/>
  <c r="G16" s="1"/>
  <c r="B6"/>
  <c r="L11" i="3"/>
  <c r="I66"/>
  <c r="I65" s="1"/>
  <c r="C66"/>
  <c r="C65" s="1"/>
  <c r="C49"/>
  <c r="C45" s="1"/>
  <c r="E49"/>
  <c r="G49"/>
  <c r="I49"/>
  <c r="I45" s="1"/>
  <c r="I64"/>
  <c r="C40"/>
  <c r="C41" s="1"/>
  <c r="B8" i="8" s="1"/>
  <c r="I76" i="3"/>
  <c r="G76"/>
  <c r="E76"/>
  <c r="C76"/>
  <c r="K73"/>
  <c r="I73"/>
  <c r="G73"/>
  <c r="E73"/>
  <c r="B73"/>
  <c r="B76" s="1"/>
  <c r="C4"/>
  <c r="K4"/>
  <c r="C51"/>
  <c r="K67"/>
  <c r="I44"/>
  <c r="E44"/>
  <c r="G44"/>
  <c r="C44"/>
  <c r="C48"/>
  <c r="G48"/>
  <c r="C50"/>
  <c r="E51"/>
  <c r="E50"/>
  <c r="E66"/>
  <c r="G51"/>
  <c r="G50" s="1"/>
  <c r="G66"/>
  <c r="G65" s="1"/>
  <c r="I51"/>
  <c r="I50" s="1"/>
  <c r="I48"/>
  <c r="E48"/>
  <c r="E64"/>
  <c r="K3"/>
  <c r="C72" s="1"/>
  <c r="K75"/>
  <c r="I75"/>
  <c r="E75"/>
  <c r="G75"/>
  <c r="I72"/>
  <c r="K72"/>
  <c r="G72"/>
  <c r="C75"/>
  <c r="G64"/>
  <c r="E72"/>
  <c r="K76"/>
  <c r="B7" i="8" l="1"/>
  <c r="I68" i="3"/>
  <c r="I60"/>
  <c r="M16" i="8"/>
  <c r="G13"/>
  <c r="Y16"/>
  <c r="Y20"/>
  <c r="Y19"/>
  <c r="M17"/>
  <c r="G45" i="3"/>
  <c r="G60" s="1"/>
  <c r="K50"/>
  <c r="C18" s="1"/>
  <c r="S19" i="8"/>
  <c r="G68" i="3"/>
  <c r="C60"/>
  <c r="C64"/>
  <c r="C68" s="1"/>
  <c r="K66"/>
  <c r="X21" i="8"/>
  <c r="Y21" s="1"/>
  <c r="F15"/>
  <c r="G15" s="1"/>
  <c r="L15"/>
  <c r="M15" s="1"/>
  <c r="D14"/>
  <c r="F14" s="1"/>
  <c r="G14" s="1"/>
  <c r="R18"/>
  <c r="S18" s="1"/>
  <c r="R20"/>
  <c r="S20" s="1"/>
  <c r="E45" i="3"/>
  <c r="E65"/>
  <c r="C16"/>
  <c r="K45" l="1"/>
  <c r="C17" s="1"/>
  <c r="C19" s="1"/>
  <c r="K64"/>
  <c r="E17" s="1"/>
  <c r="E60"/>
  <c r="K60" s="1"/>
  <c r="C73" s="1"/>
  <c r="K65"/>
  <c r="E18" s="1"/>
  <c r="E68"/>
  <c r="K68" s="1"/>
  <c r="E19" l="1"/>
</calcChain>
</file>

<file path=xl/sharedStrings.xml><?xml version="1.0" encoding="utf-8"?>
<sst xmlns="http://schemas.openxmlformats.org/spreadsheetml/2006/main" count="940" uniqueCount="594">
  <si>
    <t xml:space="preserve"> </t>
  </si>
  <si>
    <t xml:space="preserve">担 当 業 務  </t>
  </si>
  <si>
    <t>派遣者の氏名</t>
    <rPh sb="2" eb="3">
      <t>シャ</t>
    </rPh>
    <phoneticPr fontId="2"/>
  </si>
  <si>
    <t>前年度月末レート</t>
    <rPh sb="0" eb="3">
      <t>ゼンネンド</t>
    </rPh>
    <rPh sb="3" eb="5">
      <t>ゲツマツ</t>
    </rPh>
    <phoneticPr fontId="3"/>
  </si>
  <si>
    <t>表示単位</t>
    <rPh sb="0" eb="2">
      <t>ヒョウジ</t>
    </rPh>
    <rPh sb="2" eb="4">
      <t>タンイ</t>
    </rPh>
    <phoneticPr fontId="3"/>
  </si>
  <si>
    <t>USD</t>
  </si>
  <si>
    <t>EUR</t>
  </si>
  <si>
    <t>DKK</t>
  </si>
  <si>
    <t>CAD</t>
  </si>
  <si>
    <t>GBP</t>
  </si>
  <si>
    <t>CHF</t>
  </si>
  <si>
    <t>AUD</t>
  </si>
  <si>
    <t>HKD</t>
  </si>
  <si>
    <t>SGD</t>
  </si>
  <si>
    <t>AED</t>
  </si>
  <si>
    <t>THB</t>
  </si>
  <si>
    <t>MXN</t>
  </si>
  <si>
    <t>KRW</t>
  </si>
  <si>
    <t>KWD</t>
  </si>
  <si>
    <t>NZD</t>
  </si>
  <si>
    <t>ZAR</t>
  </si>
  <si>
    <t>AFA</t>
  </si>
  <si>
    <t>ALL</t>
  </si>
  <si>
    <t>DZD</t>
  </si>
  <si>
    <t>AOA</t>
  </si>
  <si>
    <t>ARS</t>
  </si>
  <si>
    <t>AMD</t>
  </si>
  <si>
    <t>AZN</t>
  </si>
  <si>
    <t>BDT</t>
  </si>
  <si>
    <t>BBD</t>
  </si>
  <si>
    <t>BZD</t>
  </si>
  <si>
    <t>BTN</t>
  </si>
  <si>
    <t>BOB</t>
  </si>
  <si>
    <t>BAM</t>
  </si>
  <si>
    <t>BWP</t>
  </si>
  <si>
    <t>BRL</t>
  </si>
  <si>
    <t>BGN</t>
  </si>
  <si>
    <t>MMK</t>
  </si>
  <si>
    <t>BND</t>
  </si>
  <si>
    <t>KHR</t>
  </si>
  <si>
    <t>XAF</t>
  </si>
  <si>
    <t>CVE</t>
  </si>
  <si>
    <t>CLP</t>
  </si>
  <si>
    <t>CNY</t>
  </si>
  <si>
    <t>COP</t>
  </si>
  <si>
    <t>CDF</t>
  </si>
  <si>
    <t>CRC</t>
  </si>
  <si>
    <t>HRK</t>
  </si>
  <si>
    <t>CUP</t>
  </si>
  <si>
    <t>CZK</t>
  </si>
  <si>
    <t>DJF</t>
  </si>
  <si>
    <t>DOP</t>
  </si>
  <si>
    <t>EGP</t>
  </si>
  <si>
    <t>SVC</t>
  </si>
  <si>
    <t>ERN</t>
  </si>
  <si>
    <t>ETB</t>
  </si>
  <si>
    <t>FJD</t>
  </si>
  <si>
    <t>GEL</t>
  </si>
  <si>
    <t>GHC</t>
  </si>
  <si>
    <t>GHS</t>
  </si>
  <si>
    <t>GTQ</t>
  </si>
  <si>
    <t>GYD</t>
  </si>
  <si>
    <t>HNL</t>
  </si>
  <si>
    <t>HUF</t>
  </si>
  <si>
    <t>ISK</t>
  </si>
  <si>
    <t>INR</t>
  </si>
  <si>
    <t>IDR</t>
  </si>
  <si>
    <t>IRR</t>
  </si>
  <si>
    <t>IQD</t>
  </si>
  <si>
    <t>ILS</t>
  </si>
  <si>
    <t>JMD</t>
  </si>
  <si>
    <t>JOD</t>
  </si>
  <si>
    <t>KZT</t>
  </si>
  <si>
    <t>KES</t>
  </si>
  <si>
    <t>KGS</t>
  </si>
  <si>
    <t>LAK</t>
  </si>
  <si>
    <t>LSL</t>
  </si>
  <si>
    <t>LYD</t>
  </si>
  <si>
    <t>MKD</t>
  </si>
  <si>
    <t>MGA</t>
  </si>
  <si>
    <t>MWK</t>
  </si>
  <si>
    <t>MYR</t>
  </si>
  <si>
    <t>MVR</t>
  </si>
  <si>
    <t>XOF</t>
  </si>
  <si>
    <t>MUR</t>
  </si>
  <si>
    <t>MNT</t>
  </si>
  <si>
    <t>MAD</t>
  </si>
  <si>
    <t>MZN</t>
  </si>
  <si>
    <t>NAD</t>
  </si>
  <si>
    <t>NPR</t>
  </si>
  <si>
    <t>NIO</t>
  </si>
  <si>
    <t>OMR</t>
  </si>
  <si>
    <t>PKR</t>
  </si>
  <si>
    <t>PGK</t>
  </si>
  <si>
    <t>PYG</t>
  </si>
  <si>
    <t>PEN</t>
  </si>
  <si>
    <t>PHP</t>
  </si>
  <si>
    <t>PLN</t>
  </si>
  <si>
    <t>QAR</t>
  </si>
  <si>
    <t>RON</t>
  </si>
  <si>
    <t>RUB</t>
  </si>
  <si>
    <t>RWF</t>
  </si>
  <si>
    <t>SAR</t>
  </si>
  <si>
    <t>RSD</t>
  </si>
  <si>
    <t>SLL</t>
  </si>
  <si>
    <t>SBD</t>
  </si>
  <si>
    <t>LKR</t>
  </si>
  <si>
    <t>XCD</t>
  </si>
  <si>
    <t>SDD</t>
  </si>
  <si>
    <t>SDG</t>
  </si>
  <si>
    <t>SZL</t>
  </si>
  <si>
    <t>SEK</t>
  </si>
  <si>
    <t>SYP</t>
  </si>
  <si>
    <t>TWD</t>
  </si>
  <si>
    <t>TJS</t>
  </si>
  <si>
    <t>TZS</t>
  </si>
  <si>
    <t>TOP</t>
  </si>
  <si>
    <t>TTD</t>
  </si>
  <si>
    <t>TND</t>
  </si>
  <si>
    <t>TRY</t>
  </si>
  <si>
    <t>TMT</t>
  </si>
  <si>
    <t>UGX</t>
  </si>
  <si>
    <t>UAH</t>
  </si>
  <si>
    <t>UYU</t>
  </si>
  <si>
    <t>UZS</t>
  </si>
  <si>
    <t>VUV</t>
  </si>
  <si>
    <t>VEF</t>
  </si>
  <si>
    <t>VND</t>
  </si>
  <si>
    <t>WST</t>
  </si>
  <si>
    <t>YER</t>
  </si>
  <si>
    <t>ZMK</t>
  </si>
  <si>
    <t>ZMW</t>
  </si>
  <si>
    <t>ZWD</t>
  </si>
  <si>
    <t>YEN</t>
  </si>
  <si>
    <t>2015年6月末レート</t>
    <rPh sb="4" eb="5">
      <t>ネン</t>
    </rPh>
    <rPh sb="6" eb="7">
      <t>ガツ</t>
    </rPh>
    <rPh sb="7" eb="8">
      <t>マツ</t>
    </rPh>
    <phoneticPr fontId="2"/>
  </si>
  <si>
    <t>※海外業務部HPよりデータ取得し、データを抜粋、YENを追加</t>
    <rPh sb="1" eb="3">
      <t>カイガイ</t>
    </rPh>
    <rPh sb="3" eb="6">
      <t>ギョウムブ</t>
    </rPh>
    <rPh sb="13" eb="15">
      <t>シュトク</t>
    </rPh>
    <rPh sb="21" eb="23">
      <t>バッスイ</t>
    </rPh>
    <rPh sb="28" eb="30">
      <t>ツイカ</t>
    </rPh>
    <phoneticPr fontId="2"/>
  </si>
  <si>
    <t>CODE</t>
    <phoneticPr fontId="5"/>
  </si>
  <si>
    <t>JUN</t>
    <phoneticPr fontId="5"/>
  </si>
  <si>
    <t>COUNTRY</t>
    <phoneticPr fontId="5"/>
  </si>
  <si>
    <t>CURRENCY</t>
  </si>
  <si>
    <t>UNITED STATES</t>
  </si>
  <si>
    <t>UNITED STATES DOLLAR</t>
  </si>
  <si>
    <t>EUROLAND</t>
    <phoneticPr fontId="5"/>
  </si>
  <si>
    <t>EURO</t>
  </si>
  <si>
    <t>DENMARK</t>
  </si>
  <si>
    <t>DANISH KRONE</t>
  </si>
  <si>
    <t>CANADA</t>
  </si>
  <si>
    <t>CANADIAN DOLLAR</t>
  </si>
  <si>
    <t>UNITED KINGDOM</t>
  </si>
  <si>
    <t>BRITISH POUND</t>
  </si>
  <si>
    <t>SWITZERLAND</t>
  </si>
  <si>
    <t>SWISS FRANC</t>
  </si>
  <si>
    <t>AUSTRALIA</t>
  </si>
  <si>
    <t>AUSTRALIAN DOLLAR</t>
  </si>
  <si>
    <t>HONG KONG</t>
  </si>
  <si>
    <t>HONG KONG DOLLAR</t>
  </si>
  <si>
    <t>SINGAPORE</t>
  </si>
  <si>
    <t>SINGAPORE DOLLAR</t>
  </si>
  <si>
    <t>UNITED ARABIC EMIR.</t>
    <phoneticPr fontId="5"/>
  </si>
  <si>
    <t>UAE DIRHAM</t>
  </si>
  <si>
    <t>THAILAND</t>
  </si>
  <si>
    <t>THAI BAHT</t>
  </si>
  <si>
    <t>MEXICO</t>
  </si>
  <si>
    <t>MEXICAN PESO</t>
  </si>
  <si>
    <t>KOREA</t>
  </si>
  <si>
    <t>KOREAN WON</t>
  </si>
  <si>
    <t>KUWAIT</t>
  </si>
  <si>
    <t>KUWAITI DINAR</t>
  </si>
  <si>
    <t>NEW ZEALAND</t>
  </si>
  <si>
    <t>NEW ZEALAND DOLLAR</t>
  </si>
  <si>
    <t>SOUTH AFRICA</t>
  </si>
  <si>
    <t>SOUTH AFRICAN RAND</t>
  </si>
  <si>
    <t>AFGHANISTAN</t>
  </si>
  <si>
    <t>AFGHAN AFGHANI</t>
  </si>
  <si>
    <t>ALBANIA</t>
    <phoneticPr fontId="5"/>
  </si>
  <si>
    <t>ALBANIAN LEK</t>
  </si>
  <si>
    <t>ALGERIA</t>
  </si>
  <si>
    <t>ALGERIAN DINAR</t>
  </si>
  <si>
    <t>ANGOLA</t>
  </si>
  <si>
    <t>ANGOLAN KWANZA</t>
  </si>
  <si>
    <t>ARGENTINA</t>
  </si>
  <si>
    <t>ARGENTINE PESO</t>
  </si>
  <si>
    <t>ARMENIA</t>
  </si>
  <si>
    <t>ARMENIAN DRAM</t>
  </si>
  <si>
    <t>AZERBAIJAN</t>
  </si>
  <si>
    <t>AZERBAIJANI MANAT</t>
  </si>
  <si>
    <t>BANGLADESH</t>
  </si>
  <si>
    <t>BANGLADESHI TAKA</t>
  </si>
  <si>
    <t>BARBADOS</t>
  </si>
  <si>
    <t>BARBADIAN DOLLAR</t>
  </si>
  <si>
    <t xml:space="preserve">BELIZE </t>
  </si>
  <si>
    <t>BELIZE DOLLAR</t>
  </si>
  <si>
    <t>BHUTAN</t>
  </si>
  <si>
    <t>BHUTANESE NGULTRUM</t>
  </si>
  <si>
    <t>BOLIVIA</t>
  </si>
  <si>
    <t>BOLIVIAN BOLIVIANO</t>
  </si>
  <si>
    <t>BOSNIA HERZEGOVINA</t>
  </si>
  <si>
    <t>BOSNIA AND HERZEGOVINA KONVERTIBILNA MARKA</t>
  </si>
  <si>
    <t>BOTUWANA</t>
  </si>
  <si>
    <t>BOTSWANA PULA</t>
  </si>
  <si>
    <t>BRAZIL</t>
  </si>
  <si>
    <t>BRAZILIAN REAL</t>
  </si>
  <si>
    <t>BULGARIA</t>
  </si>
  <si>
    <t>BULGARIAN LEV</t>
  </si>
  <si>
    <t>BURMA</t>
    <phoneticPr fontId="5"/>
  </si>
  <si>
    <t>MYANMA KYAT</t>
  </si>
  <si>
    <t>BRUNEI</t>
    <phoneticPr fontId="5"/>
  </si>
  <si>
    <t>BRUNEI DOLLAR</t>
    <phoneticPr fontId="5"/>
  </si>
  <si>
    <t>CAMBODIA</t>
  </si>
  <si>
    <t>CAMBODIAN RIEL</t>
  </si>
  <si>
    <t>CAMEROON</t>
  </si>
  <si>
    <t>CENTRAL AFRICAN CFA FRANC</t>
  </si>
  <si>
    <t>CAPEVERDE REP</t>
    <phoneticPr fontId="5"/>
  </si>
  <si>
    <t>CAPEVERDE ESCUDO</t>
    <phoneticPr fontId="5"/>
  </si>
  <si>
    <t>CHILE</t>
  </si>
  <si>
    <t>CHILEAN PESO</t>
  </si>
  <si>
    <t>CHINA</t>
  </si>
  <si>
    <t>CHINESE RENMINBI</t>
  </si>
  <si>
    <t>COLOMBIA</t>
  </si>
  <si>
    <t>COLOMBIAN PESO</t>
  </si>
  <si>
    <t>CONGO</t>
    <phoneticPr fontId="5"/>
  </si>
  <si>
    <t>CONGOLESE FRANC</t>
  </si>
  <si>
    <t>COSTA RICA</t>
  </si>
  <si>
    <t>COSTA RICAN COLON</t>
  </si>
  <si>
    <t>CROATIA</t>
  </si>
  <si>
    <t>CROATIAN KUNA</t>
  </si>
  <si>
    <t>CUBA</t>
  </si>
  <si>
    <t>CUBAN PESO</t>
  </si>
  <si>
    <t>CZECH REP</t>
    <phoneticPr fontId="5"/>
  </si>
  <si>
    <t>CZECH KORUNA</t>
  </si>
  <si>
    <t>DJIBOUTI REP</t>
    <phoneticPr fontId="5"/>
  </si>
  <si>
    <t>DJIBOUTIAN FRANC</t>
    <phoneticPr fontId="5"/>
  </si>
  <si>
    <t>DOMINICAN REP</t>
  </si>
  <si>
    <t>DOMINICA PESO</t>
  </si>
  <si>
    <t>EGYPT</t>
  </si>
  <si>
    <t>EGYPTIAN POUND</t>
  </si>
  <si>
    <t>EL SALVADOR</t>
    <phoneticPr fontId="5"/>
  </si>
  <si>
    <t>EL SALVADOR COLON</t>
  </si>
  <si>
    <t>ERITRIA</t>
  </si>
  <si>
    <t>ERITREAN NAKFA</t>
  </si>
  <si>
    <t>ETHIOPIA</t>
  </si>
  <si>
    <t>ETHIOPIAN BIRR</t>
  </si>
  <si>
    <t>FIJI IS</t>
  </si>
  <si>
    <t>FIJIAN DOLLAR</t>
  </si>
  <si>
    <t>GEORGIA</t>
  </si>
  <si>
    <t>GEORGIAN LARI</t>
  </si>
  <si>
    <t>GHANA</t>
  </si>
  <si>
    <t>GHANAIAN CEDI</t>
  </si>
  <si>
    <t>GHANAIAN NEW CEDI</t>
  </si>
  <si>
    <t>GUATEMALA</t>
  </si>
  <si>
    <t>GUATEMALAN QUETZAL</t>
  </si>
  <si>
    <t xml:space="preserve">GUYANA </t>
  </si>
  <si>
    <t>GUYANESE DOLLAR</t>
  </si>
  <si>
    <t>HONDURAS</t>
  </si>
  <si>
    <t>HONDURAN LEMPIRA</t>
  </si>
  <si>
    <t>HUNGARY</t>
  </si>
  <si>
    <t>HUNGARIAN FORINT</t>
  </si>
  <si>
    <t>ICELAND</t>
    <phoneticPr fontId="5"/>
  </si>
  <si>
    <t>ICELANDIC KRONA</t>
  </si>
  <si>
    <t>INDIA</t>
  </si>
  <si>
    <t>INDIAN RUPEE</t>
  </si>
  <si>
    <t>INDONESIA</t>
  </si>
  <si>
    <t>INDONESIAN RUPIAH</t>
  </si>
  <si>
    <t>IRAN</t>
  </si>
  <si>
    <t>IRANIAN RIAL</t>
  </si>
  <si>
    <t>IRAQ</t>
    <phoneticPr fontId="5"/>
  </si>
  <si>
    <t>IRAQI DINAR</t>
    <phoneticPr fontId="5"/>
  </si>
  <si>
    <t>ISRAEL</t>
  </si>
  <si>
    <t>ISRAELI NEW SHEKEL</t>
  </si>
  <si>
    <t>JAMAICA</t>
  </si>
  <si>
    <t>JAMAICAN DOLLAR</t>
  </si>
  <si>
    <t>JORDAN</t>
  </si>
  <si>
    <t>JORDANIAN DINAR</t>
  </si>
  <si>
    <t>KAZAKHSTAN</t>
  </si>
  <si>
    <t>KAZAKHSTANI TENGE</t>
  </si>
  <si>
    <t>KENYA</t>
  </si>
  <si>
    <t>KENYAN SHILLING</t>
  </si>
  <si>
    <t>KYRGYZSTAN</t>
  </si>
  <si>
    <t>KYRGYZSTANI SOM</t>
  </si>
  <si>
    <t>LAOS</t>
  </si>
  <si>
    <t>LAO KIP</t>
  </si>
  <si>
    <t>LESOTHO</t>
  </si>
  <si>
    <t>LESOTHO LOTI</t>
  </si>
  <si>
    <t>LIBYA</t>
  </si>
  <si>
    <t>LIBYAN DINAR</t>
  </si>
  <si>
    <t>MACEDONIA</t>
  </si>
  <si>
    <t>MACEDONIAN DENAR</t>
  </si>
  <si>
    <t>MADAGASCAR</t>
    <phoneticPr fontId="5"/>
  </si>
  <si>
    <t>MALAGASY ARIARY</t>
  </si>
  <si>
    <t>MALAWI</t>
  </si>
  <si>
    <t>MALAWIAN KWACHA</t>
  </si>
  <si>
    <t>MALAYSIA</t>
  </si>
  <si>
    <t>MALAYSIAN RINGGIT</t>
  </si>
  <si>
    <t>MALDIVE IS</t>
  </si>
  <si>
    <t>MALDIVIAN RUFIYAA</t>
  </si>
  <si>
    <t>MALI REP</t>
  </si>
  <si>
    <t>WEST AFRICAN CFA FRANC</t>
  </si>
  <si>
    <t>MAURITIUS</t>
  </si>
  <si>
    <t>MAURITIAN RUPEE</t>
  </si>
  <si>
    <t>MONGOLIA</t>
  </si>
  <si>
    <t>MONGOLIAN TUGRIK</t>
  </si>
  <si>
    <t>MOROCCO</t>
  </si>
  <si>
    <t>MOROCCAN DIRHAM</t>
  </si>
  <si>
    <t>MOZAMBIQUE</t>
  </si>
  <si>
    <t>MOZAMBICAN METICAL</t>
  </si>
  <si>
    <t>NAMIBIA</t>
    <phoneticPr fontId="5"/>
  </si>
  <si>
    <t>NAMIBIAN DOLLAR</t>
  </si>
  <si>
    <t>NEPAL</t>
  </si>
  <si>
    <t>NEPALESE RUPEE</t>
  </si>
  <si>
    <t>NICARAGUA</t>
  </si>
  <si>
    <t>NICARAGUAN CÓRDOBA</t>
  </si>
  <si>
    <t>OMAN</t>
  </si>
  <si>
    <t>OMANI RIAL</t>
  </si>
  <si>
    <t>PAKISTAN</t>
  </si>
  <si>
    <t>PAKISTANI RUPEE</t>
  </si>
  <si>
    <t>PAPUA NEW GUINEA</t>
  </si>
  <si>
    <t>PAPUA NEW GUINEAN KINA</t>
  </si>
  <si>
    <t>PARAGUAY</t>
  </si>
  <si>
    <t>PARAGUAYAN GUARANI</t>
  </si>
  <si>
    <t>PERU</t>
  </si>
  <si>
    <t>PERUVIAN NUEVO SOL</t>
  </si>
  <si>
    <t>PHILIPPINES</t>
  </si>
  <si>
    <t>PHILIPPINE PESO</t>
  </si>
  <si>
    <t>POLAND</t>
  </si>
  <si>
    <t>POLISH ZLOTY</t>
  </si>
  <si>
    <t>QATAR</t>
  </si>
  <si>
    <t>QATARI RIYAL</t>
  </si>
  <si>
    <t>ROMANIA</t>
    <phoneticPr fontId="5"/>
  </si>
  <si>
    <t>ROMANIAN LEU</t>
  </si>
  <si>
    <t>RUSSIA</t>
  </si>
  <si>
    <t>RUSSIAN RUBLE</t>
  </si>
  <si>
    <t>RWANDA</t>
  </si>
  <si>
    <t>RWANDAN FRANC</t>
  </si>
  <si>
    <t>SAUDI ARABIA</t>
  </si>
  <si>
    <t>SAUDI RIYAL</t>
  </si>
  <si>
    <t>SERBIA</t>
    <phoneticPr fontId="5"/>
  </si>
  <si>
    <t>SERBIAN DINAR</t>
    <phoneticPr fontId="5"/>
  </si>
  <si>
    <t>SIERRA LEONE</t>
  </si>
  <si>
    <t>SIERRA LEONEAN LEONE</t>
  </si>
  <si>
    <t>SOLOMON IS</t>
  </si>
  <si>
    <t>SOLOMON ISLANDS DOLLAR</t>
  </si>
  <si>
    <t>SRI LANKA</t>
  </si>
  <si>
    <t>SRI LANKAN RUPEE</t>
  </si>
  <si>
    <t>STLUCIA</t>
  </si>
  <si>
    <t>EAST CARIBBEAN DOLLAR</t>
  </si>
  <si>
    <t xml:space="preserve">SUDAN </t>
    <phoneticPr fontId="5"/>
  </si>
  <si>
    <t>SUDANESE DINAR</t>
  </si>
  <si>
    <t>SUDANESE POUND</t>
    <phoneticPr fontId="5"/>
  </si>
  <si>
    <t>SWAZILAND</t>
  </si>
  <si>
    <t>SWAZI LILANGENI</t>
  </si>
  <si>
    <t>SWEDEN</t>
  </si>
  <si>
    <t>SWEDISH KRONA</t>
  </si>
  <si>
    <t>SYRIA</t>
  </si>
  <si>
    <t>SYRIAN POUND</t>
    <phoneticPr fontId="5"/>
  </si>
  <si>
    <t>TAIWAN</t>
  </si>
  <si>
    <t>NEW TAIWAN DOLLAR</t>
  </si>
  <si>
    <t>TAJIKISTAN</t>
    <phoneticPr fontId="5"/>
  </si>
  <si>
    <t>TAJIKISTANI SOMONI</t>
  </si>
  <si>
    <t>TANZANIA</t>
  </si>
  <si>
    <t>TANZANIAN SHILLING</t>
  </si>
  <si>
    <t>TONGA</t>
    <phoneticPr fontId="5"/>
  </si>
  <si>
    <t>TONGA PA'ANGA</t>
  </si>
  <si>
    <t>TRINIDAD</t>
  </si>
  <si>
    <t>TRINIDAD AND TOBAGO DOLLAR</t>
  </si>
  <si>
    <t>TUNISIA</t>
  </si>
  <si>
    <t>TUNISIAN DINAR</t>
  </si>
  <si>
    <t>TURKEY</t>
    <phoneticPr fontId="5"/>
  </si>
  <si>
    <t>TURKISH NEW LIRA</t>
  </si>
  <si>
    <t>TURKMENISTAN</t>
    <phoneticPr fontId="5"/>
  </si>
  <si>
    <t>NEW MANAT</t>
    <phoneticPr fontId="5"/>
  </si>
  <si>
    <t>UGANDA</t>
  </si>
  <si>
    <t>UGANDAN SHILLING</t>
  </si>
  <si>
    <t>UKRAINE</t>
  </si>
  <si>
    <t>UKRAINIAN HRYVNIA</t>
  </si>
  <si>
    <t>URUGUAY</t>
    <phoneticPr fontId="5"/>
  </si>
  <si>
    <t>URUGUAYAN PESO</t>
  </si>
  <si>
    <t>UZBEKISTAN</t>
  </si>
  <si>
    <t>UZBEKISTANI SOM</t>
  </si>
  <si>
    <t>VANUATU</t>
    <phoneticPr fontId="5"/>
  </si>
  <si>
    <t>VANUATU VATU</t>
  </si>
  <si>
    <t>VENEZUELA</t>
    <phoneticPr fontId="5"/>
  </si>
  <si>
    <t>VENEZUELAN BOLIVAR FUERTE</t>
  </si>
  <si>
    <t>VIETNAM</t>
  </si>
  <si>
    <t>VIETNAMESE DONG</t>
  </si>
  <si>
    <t>WESTER SAMOA</t>
    <phoneticPr fontId="5"/>
  </si>
  <si>
    <t>SAMOAN TALA</t>
  </si>
  <si>
    <t>YEMAN</t>
    <phoneticPr fontId="5"/>
  </si>
  <si>
    <t>YEMENI RIAL</t>
  </si>
  <si>
    <t>ZAMBIA(旧)</t>
    <rPh sb="7" eb="8">
      <t>キュウ</t>
    </rPh>
    <phoneticPr fontId="5"/>
  </si>
  <si>
    <t>ZAMBIAN KWACHA</t>
  </si>
  <si>
    <t>ZAMBIA</t>
  </si>
  <si>
    <t>ZAMBIAN KWACHA</t>
    <phoneticPr fontId="5"/>
  </si>
  <si>
    <t>ZIMBABWE</t>
  </si>
  <si>
    <t>ZIMBABWEAN DOLLAR</t>
  </si>
  <si>
    <t>YEN</t>
    <phoneticPr fontId="2"/>
  </si>
  <si>
    <t>JAPAN</t>
    <phoneticPr fontId="2"/>
  </si>
  <si>
    <t>JAPANESE YEN</t>
    <phoneticPr fontId="2"/>
  </si>
  <si>
    <t>社員</t>
    <rPh sb="0" eb="2">
      <t>シャイン</t>
    </rPh>
    <phoneticPr fontId="3"/>
  </si>
  <si>
    <t>契約</t>
    <rPh sb="0" eb="2">
      <t>ケイヤク</t>
    </rPh>
    <phoneticPr fontId="3"/>
  </si>
  <si>
    <t>借上</t>
    <rPh sb="0" eb="2">
      <t>カリア</t>
    </rPh>
    <phoneticPr fontId="3"/>
  </si>
  <si>
    <t>プロジェクト番号</t>
    <rPh sb="6" eb="8">
      <t>バンゴウ</t>
    </rPh>
    <phoneticPr fontId="3"/>
  </si>
  <si>
    <t>稼働区分</t>
    <rPh sb="0" eb="2">
      <t>カドウ</t>
    </rPh>
    <rPh sb="2" eb="4">
      <t>クブン</t>
    </rPh>
    <phoneticPr fontId="3"/>
  </si>
  <si>
    <t>分担部</t>
    <rPh sb="0" eb="2">
      <t>ブンタン</t>
    </rPh>
    <rPh sb="2" eb="3">
      <t>ブ</t>
    </rPh>
    <phoneticPr fontId="3"/>
  </si>
  <si>
    <t>社員／借上区分</t>
    <rPh sb="0" eb="2">
      <t>シャイン</t>
    </rPh>
    <rPh sb="3" eb="5">
      <t>カリア</t>
    </rPh>
    <rPh sb="5" eb="7">
      <t>クブン</t>
    </rPh>
    <phoneticPr fontId="2"/>
  </si>
  <si>
    <t>契約外</t>
    <rPh sb="0" eb="2">
      <t>ケイヤク</t>
    </rPh>
    <rPh sb="2" eb="3">
      <t>ガイ</t>
    </rPh>
    <phoneticPr fontId="3"/>
  </si>
  <si>
    <t>種類</t>
    <rPh sb="0" eb="2">
      <t>シュルイ</t>
    </rPh>
    <phoneticPr fontId="3"/>
  </si>
  <si>
    <t>案件名</t>
    <rPh sb="0" eb="2">
      <t>アンケン</t>
    </rPh>
    <rPh sb="2" eb="3">
      <t>メイ</t>
    </rPh>
    <phoneticPr fontId="3"/>
  </si>
  <si>
    <t>要員1</t>
    <rPh sb="0" eb="2">
      <t>ヨウイン</t>
    </rPh>
    <phoneticPr fontId="3"/>
  </si>
  <si>
    <t>要員2</t>
    <rPh sb="0" eb="2">
      <t>ヨウイン</t>
    </rPh>
    <phoneticPr fontId="3"/>
  </si>
  <si>
    <t>要員3</t>
    <rPh sb="0" eb="2">
      <t>ヨウイン</t>
    </rPh>
    <phoneticPr fontId="3"/>
  </si>
  <si>
    <t>要員4</t>
    <rPh sb="0" eb="2">
      <t>ヨウイン</t>
    </rPh>
    <phoneticPr fontId="3"/>
  </si>
  <si>
    <t>通貨</t>
    <rPh sb="0" eb="2">
      <t>ツウカ</t>
    </rPh>
    <phoneticPr fontId="2"/>
  </si>
  <si>
    <t>経費（円換算額）</t>
    <rPh sb="0" eb="2">
      <t>ケイヒ</t>
    </rPh>
    <rPh sb="3" eb="6">
      <t>エンカンサン</t>
    </rPh>
    <rPh sb="6" eb="7">
      <t>ガク</t>
    </rPh>
    <phoneticPr fontId="3"/>
  </si>
  <si>
    <t>合計（円換算額）</t>
    <rPh sb="0" eb="2">
      <t>ゴウケイ</t>
    </rPh>
    <rPh sb="3" eb="6">
      <t>エンカンサン</t>
    </rPh>
    <rPh sb="6" eb="7">
      <t>ガク</t>
    </rPh>
    <phoneticPr fontId="3"/>
  </si>
  <si>
    <t>宛先：</t>
    <phoneticPr fontId="3"/>
  </si>
  <si>
    <t>写送先：</t>
    <rPh sb="0" eb="1">
      <t>ウツ</t>
    </rPh>
    <rPh sb="1" eb="2">
      <t>オク</t>
    </rPh>
    <rPh sb="2" eb="3">
      <t>サキ</t>
    </rPh>
    <phoneticPr fontId="3"/>
  </si>
  <si>
    <t>業務部</t>
    <rPh sb="0" eb="2">
      <t>ギョウム</t>
    </rPh>
    <rPh sb="2" eb="3">
      <t>ブ</t>
    </rPh>
    <phoneticPr fontId="3"/>
  </si>
  <si>
    <t xml:space="preserve">合計（1+2） </t>
    <phoneticPr fontId="3"/>
  </si>
  <si>
    <t xml:space="preserve"> a) 航空運賃</t>
    <phoneticPr fontId="3"/>
  </si>
  <si>
    <t xml:space="preserve"> b) 日当    </t>
    <rPh sb="4" eb="6">
      <t>ニットウ</t>
    </rPh>
    <phoneticPr fontId="3"/>
  </si>
  <si>
    <t xml:space="preserve"> c) 宿泊費</t>
    <rPh sb="4" eb="7">
      <t>シュクハクヒ</t>
    </rPh>
    <phoneticPr fontId="3"/>
  </si>
  <si>
    <t xml:space="preserve"> d) 内国旅費</t>
    <rPh sb="4" eb="6">
      <t>ナイコク</t>
    </rPh>
    <rPh sb="6" eb="8">
      <t>リョヒ</t>
    </rPh>
    <phoneticPr fontId="3"/>
  </si>
  <si>
    <t xml:space="preserve"> e) その他旅費</t>
    <rPh sb="6" eb="7">
      <t>タ</t>
    </rPh>
    <rPh sb="7" eb="9">
      <t>リョヒ</t>
    </rPh>
    <phoneticPr fontId="3"/>
  </si>
  <si>
    <t>B.傷害保険料</t>
    <rPh sb="2" eb="4">
      <t>ショウガイ</t>
    </rPh>
    <rPh sb="4" eb="6">
      <t>ホケン</t>
    </rPh>
    <rPh sb="6" eb="7">
      <t>リョウ</t>
    </rPh>
    <phoneticPr fontId="3"/>
  </si>
  <si>
    <t>C.個人所得税</t>
    <rPh sb="2" eb="4">
      <t>コジン</t>
    </rPh>
    <rPh sb="4" eb="7">
      <t>ショトクゼイ</t>
    </rPh>
    <phoneticPr fontId="3"/>
  </si>
  <si>
    <t>D.その他経費</t>
    <rPh sb="4" eb="5">
      <t>タ</t>
    </rPh>
    <rPh sb="5" eb="7">
      <t>ケイヒ</t>
    </rPh>
    <phoneticPr fontId="3"/>
  </si>
  <si>
    <t>A.旅費（a+b+c+d+e）</t>
    <phoneticPr fontId="3"/>
  </si>
  <si>
    <t>２．経費（A+B+C+D）</t>
    <phoneticPr fontId="3"/>
  </si>
  <si>
    <t>（変更その１）</t>
    <rPh sb="1" eb="3">
      <t>ヘンコウ</t>
    </rPh>
    <phoneticPr fontId="3"/>
  </si>
  <si>
    <t>（変更その２）</t>
    <rPh sb="1" eb="3">
      <t>ヘンコウ</t>
    </rPh>
    <phoneticPr fontId="3"/>
  </si>
  <si>
    <t>（変更その３）</t>
    <rPh sb="1" eb="3">
      <t>ヘンコウ</t>
    </rPh>
    <phoneticPr fontId="3"/>
  </si>
  <si>
    <t>（変更その４）</t>
    <rPh sb="1" eb="3">
      <t>ヘンコウ</t>
    </rPh>
    <phoneticPr fontId="3"/>
  </si>
  <si>
    <t>作成日：</t>
    <rPh sb="0" eb="3">
      <t>サクセイビ</t>
    </rPh>
    <phoneticPr fontId="3"/>
  </si>
  <si>
    <t>第-号</t>
    <phoneticPr fontId="3"/>
  </si>
  <si>
    <t>主管部：</t>
    <rPh sb="0" eb="2">
      <t>シュカン</t>
    </rPh>
    <rPh sb="2" eb="3">
      <t>ブ</t>
    </rPh>
    <phoneticPr fontId="3"/>
  </si>
  <si>
    <t>渡航回数</t>
    <rPh sb="0" eb="2">
      <t>トコウ</t>
    </rPh>
    <rPh sb="2" eb="4">
      <t>カイスウ</t>
    </rPh>
    <phoneticPr fontId="3"/>
  </si>
  <si>
    <t>（決定）</t>
    <rPh sb="1" eb="3">
      <t>ケッテイ</t>
    </rPh>
    <phoneticPr fontId="3"/>
  </si>
  <si>
    <t>報酬（円換算額）　</t>
    <rPh sb="3" eb="6">
      <t>エンカンサン</t>
    </rPh>
    <rPh sb="6" eb="7">
      <t>ガク</t>
    </rPh>
    <phoneticPr fontId="3"/>
  </si>
  <si>
    <t>年6月期 分担金通知書</t>
    <rPh sb="0" eb="1">
      <t>ネン</t>
    </rPh>
    <rPh sb="2" eb="4">
      <t>ガツキ</t>
    </rPh>
    <rPh sb="5" eb="7">
      <t>ブンタン</t>
    </rPh>
    <rPh sb="7" eb="8">
      <t>キン</t>
    </rPh>
    <rPh sb="8" eb="11">
      <t>ツウチショ</t>
    </rPh>
    <phoneticPr fontId="3"/>
  </si>
  <si>
    <t>現地作業Ｍ／Ｍ</t>
    <rPh sb="0" eb="2">
      <t>ゲンチ</t>
    </rPh>
    <rPh sb="2" eb="4">
      <t>サギョウ</t>
    </rPh>
    <phoneticPr fontId="3"/>
  </si>
  <si>
    <t>国内作業Ｍ／Ｍ</t>
    <rPh sb="0" eb="2">
      <t>コクナイ</t>
    </rPh>
    <rPh sb="2" eb="4">
      <t>サギョウ</t>
    </rPh>
    <phoneticPr fontId="3"/>
  </si>
  <si>
    <t>-</t>
    <phoneticPr fontId="3"/>
  </si>
  <si>
    <t>備考）　</t>
    <rPh sb="0" eb="2">
      <t>ビコウ</t>
    </rPh>
    <phoneticPr fontId="3"/>
  </si>
  <si>
    <t>↓完成予定年度を入力してください。</t>
    <rPh sb="1" eb="3">
      <t>カンセイ</t>
    </rPh>
    <rPh sb="3" eb="5">
      <t>ヨテイ</t>
    </rPh>
    <rPh sb="5" eb="7">
      <t>ネンド</t>
    </rPh>
    <rPh sb="8" eb="10">
      <t>ニュウリョク</t>
    </rPh>
    <phoneticPr fontId="3"/>
  </si>
  <si>
    <t>↓決定または変更回数を選択してください。</t>
    <rPh sb="1" eb="3">
      <t>ケッテイ</t>
    </rPh>
    <rPh sb="6" eb="8">
      <t>ヘンコウ</t>
    </rPh>
    <rPh sb="8" eb="10">
      <t>カイスウ</t>
    </rPh>
    <rPh sb="11" eb="13">
      <t>センタク</t>
    </rPh>
    <phoneticPr fontId="3"/>
  </si>
  <si>
    <t>←社員または借上を選択してください。</t>
    <rPh sb="1" eb="3">
      <t>シャイン</t>
    </rPh>
    <rPh sb="6" eb="8">
      <t>カリア</t>
    </rPh>
    <rPh sb="9" eb="11">
      <t>センタク</t>
    </rPh>
    <phoneticPr fontId="3"/>
  </si>
  <si>
    <t>←契約または契約外を選択してください。</t>
    <rPh sb="1" eb="3">
      <t>ケイヤク</t>
    </rPh>
    <rPh sb="6" eb="8">
      <t>ケイヤク</t>
    </rPh>
    <rPh sb="8" eb="9">
      <t>ガイ</t>
    </rPh>
    <rPh sb="10" eb="12">
      <t>センタク</t>
    </rPh>
    <phoneticPr fontId="3"/>
  </si>
  <si>
    <t>合計</t>
    <rPh sb="0" eb="2">
      <t>ゴウケイ</t>
    </rPh>
    <phoneticPr fontId="3"/>
  </si>
  <si>
    <t>（変更その５）</t>
    <rPh sb="1" eb="3">
      <t>ヘンコウ</t>
    </rPh>
    <phoneticPr fontId="3"/>
  </si>
  <si>
    <t>（変更その６）</t>
    <rPh sb="1" eb="3">
      <t>ヘンコウ</t>
    </rPh>
    <phoneticPr fontId="3"/>
  </si>
  <si>
    <t>（変更その７）</t>
    <rPh sb="1" eb="3">
      <t>ヘンコウ</t>
    </rPh>
    <phoneticPr fontId="3"/>
  </si>
  <si>
    <t>（変更その８）</t>
    <rPh sb="1" eb="3">
      <t>ヘンコウ</t>
    </rPh>
    <phoneticPr fontId="3"/>
  </si>
  <si>
    <t>（変更その９）</t>
    <rPh sb="1" eb="3">
      <t>ヘンコウ</t>
    </rPh>
    <phoneticPr fontId="3"/>
  </si>
  <si>
    <t>(※)黄色の背景色の部分を入力してください。</t>
    <rPh sb="3" eb="5">
      <t>キイロ</t>
    </rPh>
    <rPh sb="6" eb="9">
      <t>ハイケイショク</t>
    </rPh>
    <rPh sb="10" eb="12">
      <t>ブブン</t>
    </rPh>
    <rPh sb="13" eb="15">
      <t>ニュウリョク</t>
    </rPh>
    <phoneticPr fontId="3"/>
  </si>
  <si>
    <t>（/）</t>
    <phoneticPr fontId="3"/>
  </si>
  <si>
    <t>売上計上区分</t>
    <rPh sb="0" eb="2">
      <t>ウリアゲ</t>
    </rPh>
    <rPh sb="2" eb="4">
      <t>ケイジョウ</t>
    </rPh>
    <rPh sb="4" eb="6">
      <t>クブン</t>
    </rPh>
    <phoneticPr fontId="3"/>
  </si>
  <si>
    <t>完成基準</t>
    <rPh sb="0" eb="2">
      <t>カンセイ</t>
    </rPh>
    <rPh sb="2" eb="4">
      <t>キジュン</t>
    </rPh>
    <phoneticPr fontId="3"/>
  </si>
  <si>
    <t>部分完成基準</t>
    <rPh sb="0" eb="2">
      <t>ブブン</t>
    </rPh>
    <rPh sb="2" eb="4">
      <t>カンセイ</t>
    </rPh>
    <rPh sb="4" eb="6">
      <t>キジュン</t>
    </rPh>
    <phoneticPr fontId="3"/>
  </si>
  <si>
    <t>←完成基準、部分完成基準、出来高基準から選択してください。</t>
    <rPh sb="1" eb="3">
      <t>カンセイ</t>
    </rPh>
    <rPh sb="3" eb="5">
      <t>キジュン</t>
    </rPh>
    <rPh sb="6" eb="8">
      <t>ブブン</t>
    </rPh>
    <rPh sb="8" eb="10">
      <t>カンセイ</t>
    </rPh>
    <rPh sb="10" eb="12">
      <t>キジュン</t>
    </rPh>
    <rPh sb="13" eb="16">
      <t>デキダカ</t>
    </rPh>
    <rPh sb="16" eb="18">
      <t>キジュン</t>
    </rPh>
    <rPh sb="20" eb="22">
      <t>センタク</t>
    </rPh>
    <phoneticPr fontId="3"/>
  </si>
  <si>
    <t>←事業本部内の分担金の四捨五入は不要です。</t>
    <rPh sb="5" eb="6">
      <t>ナイ</t>
    </rPh>
    <rPh sb="7" eb="10">
      <t>ブンタンキン</t>
    </rPh>
    <rPh sb="11" eb="12">
      <t>ヨン</t>
    </rPh>
    <rPh sb="12" eb="13">
      <t>ス</t>
    </rPh>
    <rPh sb="13" eb="15">
      <t>ゴニュウ</t>
    </rPh>
    <rPh sb="16" eb="18">
      <t>フヨウ</t>
    </rPh>
    <phoneticPr fontId="3"/>
  </si>
  <si>
    <t>　 （プラント・国内ともに、10万円未満の端数が生じた場合は万円の位にて四捨五入し、数式を上書きしてください。）</t>
    <rPh sb="8" eb="10">
      <t>コクナイ</t>
    </rPh>
    <rPh sb="16" eb="18">
      <t>マンエン</t>
    </rPh>
    <rPh sb="18" eb="20">
      <t>ミマン</t>
    </rPh>
    <rPh sb="21" eb="23">
      <t>ハスウ</t>
    </rPh>
    <rPh sb="24" eb="25">
      <t>ショウ</t>
    </rPh>
    <rPh sb="27" eb="29">
      <t>バアイ</t>
    </rPh>
    <rPh sb="30" eb="32">
      <t>マンエン</t>
    </rPh>
    <rPh sb="33" eb="34">
      <t>クライ</t>
    </rPh>
    <rPh sb="36" eb="40">
      <t>シシャゴニュウ</t>
    </rPh>
    <rPh sb="42" eb="44">
      <t>スウシキ</t>
    </rPh>
    <rPh sb="45" eb="47">
      <t>ウワガ</t>
    </rPh>
    <phoneticPr fontId="3"/>
  </si>
  <si>
    <t>現地作業1（自）～（至）</t>
    <rPh sb="0" eb="2">
      <t>ゲンチ</t>
    </rPh>
    <rPh sb="2" eb="4">
      <t>サギョウ</t>
    </rPh>
    <rPh sb="6" eb="7">
      <t>ジ</t>
    </rPh>
    <rPh sb="10" eb="11">
      <t>イタル</t>
    </rPh>
    <phoneticPr fontId="3"/>
  </si>
  <si>
    <t>国内作業1（自）～（至）</t>
    <rPh sb="0" eb="2">
      <t>コクナイ</t>
    </rPh>
    <rPh sb="2" eb="4">
      <t>サギョウ</t>
    </rPh>
    <rPh sb="6" eb="7">
      <t>ジ</t>
    </rPh>
    <rPh sb="10" eb="11">
      <t>イタル</t>
    </rPh>
    <phoneticPr fontId="3"/>
  </si>
  <si>
    <t>現地作業2（自）～（至）</t>
    <rPh sb="0" eb="2">
      <t>ゲンチ</t>
    </rPh>
    <rPh sb="2" eb="4">
      <t>サギョウ</t>
    </rPh>
    <rPh sb="6" eb="7">
      <t>ジ</t>
    </rPh>
    <rPh sb="10" eb="11">
      <t>イタル</t>
    </rPh>
    <phoneticPr fontId="3"/>
  </si>
  <si>
    <t>国内作業2（自）～（至）</t>
    <rPh sb="0" eb="2">
      <t>コクナイ</t>
    </rPh>
    <rPh sb="2" eb="4">
      <t>サギョウ</t>
    </rPh>
    <rPh sb="6" eb="7">
      <t>ジ</t>
    </rPh>
    <rPh sb="10" eb="11">
      <t>イタル</t>
    </rPh>
    <phoneticPr fontId="3"/>
  </si>
  <si>
    <t>現地作業3（自）～（至）</t>
    <rPh sb="0" eb="2">
      <t>ゲンチ</t>
    </rPh>
    <rPh sb="2" eb="4">
      <t>サギョウ</t>
    </rPh>
    <rPh sb="6" eb="7">
      <t>ジ</t>
    </rPh>
    <rPh sb="10" eb="11">
      <t>イタル</t>
    </rPh>
    <phoneticPr fontId="3"/>
  </si>
  <si>
    <t>国内作業3（自）～（至）</t>
    <rPh sb="0" eb="2">
      <t>コクナイ</t>
    </rPh>
    <rPh sb="2" eb="4">
      <t>サギョウ</t>
    </rPh>
    <rPh sb="6" eb="7">
      <t>ジ</t>
    </rPh>
    <rPh sb="10" eb="11">
      <t>イタル</t>
    </rPh>
    <phoneticPr fontId="3"/>
  </si>
  <si>
    <t>現地作業4（自）～（至）</t>
    <rPh sb="0" eb="2">
      <t>ゲンチ</t>
    </rPh>
    <rPh sb="2" eb="4">
      <t>サギョウ</t>
    </rPh>
    <rPh sb="6" eb="7">
      <t>ジ</t>
    </rPh>
    <rPh sb="10" eb="11">
      <t>イタル</t>
    </rPh>
    <phoneticPr fontId="3"/>
  </si>
  <si>
    <t>国内作業4（自）～（至）</t>
    <rPh sb="0" eb="2">
      <t>コクナイ</t>
    </rPh>
    <rPh sb="2" eb="4">
      <t>サギョウ</t>
    </rPh>
    <rPh sb="6" eb="7">
      <t>ジ</t>
    </rPh>
    <rPh sb="10" eb="11">
      <t>イタル</t>
    </rPh>
    <phoneticPr fontId="3"/>
  </si>
  <si>
    <t>現地作業5（自）～（至）</t>
    <rPh sb="0" eb="2">
      <t>ゲンチ</t>
    </rPh>
    <rPh sb="2" eb="4">
      <t>サギョウ</t>
    </rPh>
    <rPh sb="6" eb="7">
      <t>ジ</t>
    </rPh>
    <rPh sb="10" eb="11">
      <t>イタル</t>
    </rPh>
    <phoneticPr fontId="3"/>
  </si>
  <si>
    <t>国内作業5（自）～（至）</t>
    <rPh sb="0" eb="2">
      <t>コクナイ</t>
    </rPh>
    <rPh sb="2" eb="4">
      <t>サギョウ</t>
    </rPh>
    <rPh sb="6" eb="7">
      <t>ジ</t>
    </rPh>
    <rPh sb="10" eb="11">
      <t>イタル</t>
    </rPh>
    <phoneticPr fontId="3"/>
  </si>
  <si>
    <t>現地作業6（自）～（至）</t>
    <rPh sb="0" eb="2">
      <t>ゲンチ</t>
    </rPh>
    <rPh sb="2" eb="4">
      <t>サギョウ</t>
    </rPh>
    <rPh sb="6" eb="7">
      <t>ジ</t>
    </rPh>
    <rPh sb="10" eb="11">
      <t>イタル</t>
    </rPh>
    <phoneticPr fontId="3"/>
  </si>
  <si>
    <t>国内作業6（自）～（至）</t>
    <rPh sb="0" eb="2">
      <t>コクナイ</t>
    </rPh>
    <rPh sb="2" eb="4">
      <t>サギョウ</t>
    </rPh>
    <rPh sb="6" eb="7">
      <t>ジ</t>
    </rPh>
    <rPh sb="10" eb="11">
      <t>イタル</t>
    </rPh>
    <phoneticPr fontId="3"/>
  </si>
  <si>
    <t>現地作業7（自）～（至）</t>
    <rPh sb="0" eb="2">
      <t>ゲンチ</t>
    </rPh>
    <rPh sb="2" eb="4">
      <t>サギョウ</t>
    </rPh>
    <rPh sb="6" eb="7">
      <t>ジ</t>
    </rPh>
    <rPh sb="10" eb="11">
      <t>イタル</t>
    </rPh>
    <phoneticPr fontId="3"/>
  </si>
  <si>
    <t>国内作業7（自）～（至）</t>
    <rPh sb="0" eb="2">
      <t>コクナイ</t>
    </rPh>
    <rPh sb="2" eb="4">
      <t>サギョウ</t>
    </rPh>
    <rPh sb="6" eb="7">
      <t>ジ</t>
    </rPh>
    <rPh sb="10" eb="11">
      <t>イタル</t>
    </rPh>
    <phoneticPr fontId="3"/>
  </si>
  <si>
    <t>現地作業8（自）～（至）</t>
    <rPh sb="0" eb="2">
      <t>ゲンチ</t>
    </rPh>
    <rPh sb="2" eb="4">
      <t>サギョウ</t>
    </rPh>
    <rPh sb="6" eb="7">
      <t>ジ</t>
    </rPh>
    <rPh sb="10" eb="11">
      <t>イタル</t>
    </rPh>
    <phoneticPr fontId="3"/>
  </si>
  <si>
    <t>国内作業8（自）～（至）</t>
    <rPh sb="0" eb="2">
      <t>コクナイ</t>
    </rPh>
    <rPh sb="2" eb="4">
      <t>サギョウ</t>
    </rPh>
    <rPh sb="6" eb="7">
      <t>ジ</t>
    </rPh>
    <rPh sb="10" eb="11">
      <t>イタル</t>
    </rPh>
    <phoneticPr fontId="3"/>
  </si>
  <si>
    <t>現地作業9（自）～（至）</t>
    <rPh sb="0" eb="2">
      <t>ゲンチ</t>
    </rPh>
    <rPh sb="2" eb="4">
      <t>サギョウ</t>
    </rPh>
    <rPh sb="6" eb="7">
      <t>ジ</t>
    </rPh>
    <rPh sb="10" eb="11">
      <t>イタル</t>
    </rPh>
    <phoneticPr fontId="3"/>
  </si>
  <si>
    <t>国内作業9（自）～（至）</t>
    <rPh sb="0" eb="2">
      <t>コクナイ</t>
    </rPh>
    <rPh sb="2" eb="4">
      <t>サギョウ</t>
    </rPh>
    <rPh sb="6" eb="7">
      <t>ジ</t>
    </rPh>
    <rPh sb="10" eb="11">
      <t>イタル</t>
    </rPh>
    <phoneticPr fontId="3"/>
  </si>
  <si>
    <t>現地作業10（自）～（至）</t>
    <rPh sb="0" eb="2">
      <t>ゲンチ</t>
    </rPh>
    <rPh sb="2" eb="4">
      <t>サギョウ</t>
    </rPh>
    <rPh sb="7" eb="8">
      <t>ジ</t>
    </rPh>
    <rPh sb="11" eb="12">
      <t>イタル</t>
    </rPh>
    <phoneticPr fontId="3"/>
  </si>
  <si>
    <t>国内作業10（自）～（至）</t>
    <rPh sb="0" eb="2">
      <t>コクナイ</t>
    </rPh>
    <rPh sb="2" eb="4">
      <t>サギョウ</t>
    </rPh>
    <rPh sb="7" eb="8">
      <t>ジ</t>
    </rPh>
    <rPh sb="11" eb="12">
      <t>イタル</t>
    </rPh>
    <phoneticPr fontId="3"/>
  </si>
  <si>
    <t>A.報酬月額</t>
    <phoneticPr fontId="3"/>
  </si>
  <si>
    <t>C.分担報酬月額（AxB）</t>
    <phoneticPr fontId="3"/>
  </si>
  <si>
    <t>D.作業Ｍ／Ｍ</t>
    <rPh sb="2" eb="4">
      <t>サギョウ</t>
    </rPh>
    <phoneticPr fontId="3"/>
  </si>
  <si>
    <t>１．報酬（CxD）</t>
    <phoneticPr fontId="3"/>
  </si>
  <si>
    <t>備考</t>
    <rPh sb="0" eb="2">
      <t>ビコウ</t>
    </rPh>
    <phoneticPr fontId="3"/>
  </si>
  <si>
    <t>作業科目</t>
    <rPh sb="0" eb="2">
      <t>サギョウ</t>
    </rPh>
    <rPh sb="2" eb="4">
      <t>カモク</t>
    </rPh>
    <phoneticPr fontId="3"/>
  </si>
  <si>
    <t>作業Ｍ／Ｍ</t>
    <rPh sb="0" eb="2">
      <t>サギョウ</t>
    </rPh>
    <phoneticPr fontId="3"/>
  </si>
  <si>
    <t>部署名</t>
    <rPh sb="0" eb="2">
      <t>ブショ</t>
    </rPh>
    <rPh sb="2" eb="3">
      <t>メイ</t>
    </rPh>
    <phoneticPr fontId="3"/>
  </si>
  <si>
    <t>Ⅰ．基本情報</t>
    <rPh sb="2" eb="4">
      <t>キホン</t>
    </rPh>
    <rPh sb="4" eb="6">
      <t>ジョウホウ</t>
    </rPh>
    <phoneticPr fontId="3"/>
  </si>
  <si>
    <t>分担作業期間（自）～（至）</t>
    <rPh sb="0" eb="2">
      <t>ブンタン</t>
    </rPh>
    <rPh sb="2" eb="4">
      <t>サギョウ</t>
    </rPh>
    <rPh sb="4" eb="6">
      <t>キカン</t>
    </rPh>
    <rPh sb="7" eb="8">
      <t>ジ</t>
    </rPh>
    <rPh sb="11" eb="12">
      <t>イタル</t>
    </rPh>
    <phoneticPr fontId="3"/>
  </si>
  <si>
    <t>合計（1+2）</t>
    <rPh sb="0" eb="2">
      <t>ゴウケイ</t>
    </rPh>
    <phoneticPr fontId="3"/>
  </si>
  <si>
    <t>日付（年月日）</t>
    <rPh sb="0" eb="2">
      <t>ヒヅケ</t>
    </rPh>
    <rPh sb="3" eb="6">
      <t>ネンガッピ</t>
    </rPh>
    <phoneticPr fontId="3"/>
  </si>
  <si>
    <t>決定</t>
    <rPh sb="0" eb="2">
      <t>ケッテイ</t>
    </rPh>
    <phoneticPr fontId="2"/>
  </si>
  <si>
    <t>変更その１</t>
    <rPh sb="0" eb="2">
      <t>ヘンコウ</t>
    </rPh>
    <phoneticPr fontId="3"/>
  </si>
  <si>
    <t>変更その２</t>
    <rPh sb="0" eb="2">
      <t>ヘンコウ</t>
    </rPh>
    <phoneticPr fontId="3"/>
  </si>
  <si>
    <t>変更その３</t>
    <rPh sb="0" eb="2">
      <t>ヘンコウ</t>
    </rPh>
    <phoneticPr fontId="3"/>
  </si>
  <si>
    <t>変更その４</t>
    <rPh sb="0" eb="2">
      <t>ヘンコウ</t>
    </rPh>
    <phoneticPr fontId="3"/>
  </si>
  <si>
    <t>変更その５</t>
    <rPh sb="0" eb="2">
      <t>ヘンコウ</t>
    </rPh>
    <phoneticPr fontId="3"/>
  </si>
  <si>
    <t>変更その６</t>
    <rPh sb="0" eb="2">
      <t>ヘンコウ</t>
    </rPh>
    <phoneticPr fontId="3"/>
  </si>
  <si>
    <t>変更その７</t>
    <rPh sb="0" eb="2">
      <t>ヘンコウ</t>
    </rPh>
    <phoneticPr fontId="3"/>
  </si>
  <si>
    <t>変更その８</t>
    <rPh sb="0" eb="2">
      <t>ヘンコウ</t>
    </rPh>
    <phoneticPr fontId="3"/>
  </si>
  <si>
    <t>変更その９</t>
    <rPh sb="0" eb="2">
      <t>ヘンコウ</t>
    </rPh>
    <phoneticPr fontId="3"/>
  </si>
  <si>
    <t>↑今回決定または変更した日付と金額のみ表示されますので、過去に決定または変更した日付と金額については数式を上書きしてください。</t>
    <rPh sb="1" eb="3">
      <t>コンカイ</t>
    </rPh>
    <rPh sb="3" eb="5">
      <t>ケッテイ</t>
    </rPh>
    <rPh sb="8" eb="10">
      <t>ヘンコウ</t>
    </rPh>
    <rPh sb="12" eb="14">
      <t>ヒヅケ</t>
    </rPh>
    <rPh sb="15" eb="17">
      <t>キンガク</t>
    </rPh>
    <rPh sb="19" eb="21">
      <t>ヒョウジ</t>
    </rPh>
    <rPh sb="28" eb="30">
      <t>カコ</t>
    </rPh>
    <rPh sb="31" eb="33">
      <t>ケッテイ</t>
    </rPh>
    <rPh sb="36" eb="38">
      <t>ヘンコウ</t>
    </rPh>
    <rPh sb="40" eb="42">
      <t>ヒヅケ</t>
    </rPh>
    <rPh sb="43" eb="45">
      <t>キンガク</t>
    </rPh>
    <rPh sb="50" eb="52">
      <t>スウシキ</t>
    </rPh>
    <rPh sb="53" eb="55">
      <t>ウワガ</t>
    </rPh>
    <phoneticPr fontId="3"/>
  </si>
  <si>
    <t>（※）出来高基準の場合は、「Ⅱ．分担発注内容」の要員ごとの作業期間の開始予定日と終了予定日を必ず入力してください。</t>
    <rPh sb="3" eb="6">
      <t>デキダカ</t>
    </rPh>
    <rPh sb="6" eb="8">
      <t>キジュン</t>
    </rPh>
    <rPh sb="9" eb="11">
      <t>バアイ</t>
    </rPh>
    <rPh sb="16" eb="18">
      <t>ブンタン</t>
    </rPh>
    <rPh sb="18" eb="20">
      <t>ハッチュウ</t>
    </rPh>
    <rPh sb="20" eb="22">
      <t>ナイヨウ</t>
    </rPh>
    <rPh sb="24" eb="26">
      <t>ヨウイン</t>
    </rPh>
    <rPh sb="29" eb="31">
      <t>サギョウ</t>
    </rPh>
    <rPh sb="31" eb="33">
      <t>キカン</t>
    </rPh>
    <rPh sb="34" eb="36">
      <t>カイシ</t>
    </rPh>
    <rPh sb="36" eb="39">
      <t>ヨテイビ</t>
    </rPh>
    <rPh sb="40" eb="42">
      <t>シュウリョウ</t>
    </rPh>
    <rPh sb="42" eb="45">
      <t>ヨテイビ</t>
    </rPh>
    <rPh sb="46" eb="47">
      <t>カナラ</t>
    </rPh>
    <rPh sb="48" eb="50">
      <t>ニュウリョク</t>
    </rPh>
    <phoneticPr fontId="3"/>
  </si>
  <si>
    <t>出来高基準（※）</t>
    <rPh sb="0" eb="3">
      <t>デキダカ</t>
    </rPh>
    <rPh sb="3" eb="5">
      <t>キジュン</t>
    </rPh>
    <phoneticPr fontId="3"/>
  </si>
  <si>
    <t>Ⅲ．分担発注内容</t>
    <rPh sb="2" eb="4">
      <t>ブンタン</t>
    </rPh>
    <rPh sb="4" eb="6">
      <t>ハッチュウ</t>
    </rPh>
    <rPh sb="6" eb="8">
      <t>ナイヨウ</t>
    </rPh>
    <phoneticPr fontId="3"/>
  </si>
  <si>
    <t>Ⅵ．主管部分担調整金</t>
    <rPh sb="2" eb="4">
      <t>シュカン</t>
    </rPh>
    <rPh sb="4" eb="5">
      <t>ブ</t>
    </rPh>
    <rPh sb="5" eb="7">
      <t>ブンタン</t>
    </rPh>
    <rPh sb="7" eb="9">
      <t>チョウセイ</t>
    </rPh>
    <rPh sb="9" eb="10">
      <t>キン</t>
    </rPh>
    <phoneticPr fontId="3"/>
  </si>
  <si>
    <t>通貨</t>
    <rPh sb="0" eb="2">
      <t>ツウカ</t>
    </rPh>
    <phoneticPr fontId="3"/>
  </si>
  <si>
    <t>Ⅴ．分担金明細</t>
    <rPh sb="2" eb="4">
      <t>ブンタン</t>
    </rPh>
    <rPh sb="4" eb="5">
      <t>キン</t>
    </rPh>
    <rPh sb="5" eb="7">
      <t>メイサイ</t>
    </rPh>
    <phoneticPr fontId="3"/>
  </si>
  <si>
    <t>Ⅱ．分担内訳</t>
    <rPh sb="4" eb="6">
      <t>ウチワケ</t>
    </rPh>
    <phoneticPr fontId="3"/>
  </si>
  <si>
    <t>Ⅶ．分担金の決定・変更</t>
    <rPh sb="2" eb="5">
      <t>ブンタンキン</t>
    </rPh>
    <phoneticPr fontId="2"/>
  </si>
  <si>
    <t>B.その他経費（手入力）</t>
    <rPh sb="4" eb="5">
      <t>タ</t>
    </rPh>
    <rPh sb="5" eb="7">
      <t>ケイヒ</t>
    </rPh>
    <rPh sb="8" eb="9">
      <t>テ</t>
    </rPh>
    <rPh sb="9" eb="11">
      <t>ニュウリョク</t>
    </rPh>
    <phoneticPr fontId="3"/>
  </si>
  <si>
    <t>２．経費（A+B）</t>
    <rPh sb="2" eb="4">
      <t>ケイヒ</t>
    </rPh>
    <phoneticPr fontId="3"/>
  </si>
  <si>
    <t>１．報酬（分担金明細より）</t>
    <rPh sb="2" eb="4">
      <t>ホウシュウ</t>
    </rPh>
    <rPh sb="5" eb="7">
      <t>ブンタン</t>
    </rPh>
    <rPh sb="7" eb="8">
      <t>キン</t>
    </rPh>
    <rPh sb="8" eb="10">
      <t>メイサイ</t>
    </rPh>
    <phoneticPr fontId="3"/>
  </si>
  <si>
    <t>A.経費（分担部明細より）</t>
    <rPh sb="2" eb="4">
      <t>ケイヒ</t>
    </rPh>
    <rPh sb="5" eb="7">
      <t>ブンタン</t>
    </rPh>
    <rPh sb="7" eb="8">
      <t>ブ</t>
    </rPh>
    <rPh sb="8" eb="10">
      <t>メイサイ</t>
    </rPh>
    <phoneticPr fontId="3"/>
  </si>
  <si>
    <t>←原則、事業本部内は90%、事業本部外は88%です。</t>
    <rPh sb="1" eb="3">
      <t>ゲンソク</t>
    </rPh>
    <phoneticPr fontId="3"/>
  </si>
  <si>
    <t>B.分担発注率（％）</t>
    <rPh sb="2" eb="4">
      <t>ブンタン</t>
    </rPh>
    <rPh sb="4" eb="6">
      <t>ハッチュウ</t>
    </rPh>
    <phoneticPr fontId="3"/>
  </si>
  <si>
    <t>　 契約外稼働の場合は、原則、報酬月額は月間標準賃率とし、分担発注率は150%となります。</t>
    <rPh sb="2" eb="4">
      <t>ケイヤク</t>
    </rPh>
    <rPh sb="4" eb="5">
      <t>ガイ</t>
    </rPh>
    <rPh sb="5" eb="7">
      <t>カドウ</t>
    </rPh>
    <rPh sb="8" eb="10">
      <t>バアイ</t>
    </rPh>
    <rPh sb="12" eb="14">
      <t>ゲンソク</t>
    </rPh>
    <rPh sb="15" eb="17">
      <t>ホウシュウ</t>
    </rPh>
    <rPh sb="17" eb="19">
      <t>ゲツガク</t>
    </rPh>
    <rPh sb="20" eb="22">
      <t>ゲッカン</t>
    </rPh>
    <rPh sb="22" eb="24">
      <t>ヒョウジュン</t>
    </rPh>
    <rPh sb="24" eb="26">
      <t>チンリツ</t>
    </rPh>
    <rPh sb="29" eb="31">
      <t>ブンタン</t>
    </rPh>
    <rPh sb="31" eb="33">
      <t>ハッチュウ</t>
    </rPh>
    <rPh sb="33" eb="34">
      <t>リツ</t>
    </rPh>
    <phoneticPr fontId="3"/>
  </si>
  <si>
    <t>差異</t>
    <rPh sb="0" eb="2">
      <t>サイ</t>
    </rPh>
    <phoneticPr fontId="6"/>
  </si>
  <si>
    <t>【ｺﾝｻﾙﾀﾝﾄ海外事業本部】</t>
    <rPh sb="8" eb="10">
      <t>カイガイ</t>
    </rPh>
    <rPh sb="10" eb="12">
      <t>ジギョウ</t>
    </rPh>
    <rPh sb="12" eb="14">
      <t>ホンブ</t>
    </rPh>
    <phoneticPr fontId="6"/>
  </si>
  <si>
    <t>ｸﾞﾚｰﾄﾞ</t>
  </si>
  <si>
    <t>個人
賃率</t>
    <rPh sb="0" eb="2">
      <t>コジン</t>
    </rPh>
    <rPh sb="3" eb="4">
      <t>チン</t>
    </rPh>
    <rPh sb="4" eb="5">
      <t>リツ</t>
    </rPh>
    <phoneticPr fontId="6"/>
  </si>
  <si>
    <t>資格区分</t>
  </si>
  <si>
    <t>時間賃率</t>
  </si>
  <si>
    <t>１日賃率</t>
  </si>
  <si>
    <t>月間賃率</t>
  </si>
  <si>
    <t>年間賃率</t>
  </si>
  <si>
    <t>時間外単価</t>
  </si>
  <si>
    <t>平成28年度
月間賃率</t>
    <rPh sb="0" eb="2">
      <t>ヘイセイ</t>
    </rPh>
    <rPh sb="4" eb="6">
      <t>ネンド</t>
    </rPh>
    <phoneticPr fontId="6"/>
  </si>
  <si>
    <t>平成29年度
月間賃率</t>
    <rPh sb="0" eb="2">
      <t>ヘイセイ</t>
    </rPh>
    <rPh sb="4" eb="6">
      <t>ネンド</t>
    </rPh>
    <phoneticPr fontId="6"/>
  </si>
  <si>
    <t>平成30年度
月間賃率</t>
    <rPh sb="0" eb="2">
      <t>ヘイセイ</t>
    </rPh>
    <rPh sb="4" eb="6">
      <t>ネンド</t>
    </rPh>
    <phoneticPr fontId="6"/>
  </si>
  <si>
    <t>取締役、監査役</t>
    <rPh sb="4" eb="7">
      <t>カンサヤク</t>
    </rPh>
    <phoneticPr fontId="6"/>
  </si>
  <si>
    <t>執行役員、参与</t>
    <rPh sb="0" eb="2">
      <t>シッコウ</t>
    </rPh>
    <rPh sb="2" eb="4">
      <t>ヤクイン</t>
    </rPh>
    <rPh sb="5" eb="7">
      <t>サンヨ</t>
    </rPh>
    <phoneticPr fontId="6"/>
  </si>
  <si>
    <t>理事</t>
    <phoneticPr fontId="6"/>
  </si>
  <si>
    <t>副理事</t>
  </si>
  <si>
    <t>参事１級</t>
  </si>
  <si>
    <t>参事２級</t>
  </si>
  <si>
    <t>参事３級</t>
  </si>
  <si>
    <t>副参事･工師長１級</t>
  </si>
  <si>
    <t>副参事･工師長２級</t>
  </si>
  <si>
    <t>副参事･工師長３級</t>
  </si>
  <si>
    <t>副参事･工師長１級Ｂ型</t>
    <rPh sb="0" eb="1">
      <t>フク</t>
    </rPh>
    <rPh sb="1" eb="3">
      <t>サンジ</t>
    </rPh>
    <rPh sb="4" eb="5">
      <t>コウ</t>
    </rPh>
    <rPh sb="5" eb="6">
      <t>シ</t>
    </rPh>
    <rPh sb="6" eb="7">
      <t>チョウ</t>
    </rPh>
    <rPh sb="8" eb="9">
      <t>キュウ</t>
    </rPh>
    <rPh sb="10" eb="11">
      <t>ガタ</t>
    </rPh>
    <phoneticPr fontId="12"/>
  </si>
  <si>
    <t>副参事･工師長２級Ｂ型</t>
    <rPh sb="0" eb="1">
      <t>フク</t>
    </rPh>
    <rPh sb="1" eb="3">
      <t>サンジ</t>
    </rPh>
    <rPh sb="4" eb="5">
      <t>コウ</t>
    </rPh>
    <rPh sb="5" eb="6">
      <t>シ</t>
    </rPh>
    <rPh sb="6" eb="7">
      <t>チョウ</t>
    </rPh>
    <rPh sb="8" eb="9">
      <t>キュウ</t>
    </rPh>
    <rPh sb="10" eb="11">
      <t>ガタ</t>
    </rPh>
    <phoneticPr fontId="12"/>
  </si>
  <si>
    <t>副参事･工師長３級Ｂ型</t>
    <rPh sb="0" eb="1">
      <t>フク</t>
    </rPh>
    <rPh sb="1" eb="3">
      <t>サンジ</t>
    </rPh>
    <rPh sb="4" eb="5">
      <t>コウ</t>
    </rPh>
    <rPh sb="5" eb="6">
      <t>シ</t>
    </rPh>
    <rPh sb="6" eb="7">
      <t>チョウ</t>
    </rPh>
    <rPh sb="8" eb="9">
      <t>キュウ</t>
    </rPh>
    <rPh sb="10" eb="11">
      <t>ガタ</t>
    </rPh>
    <phoneticPr fontId="12"/>
  </si>
  <si>
    <t>主事・技師･工師１級</t>
  </si>
  <si>
    <t>主事・技師･工師２級</t>
  </si>
  <si>
    <t>主事・技師･工師３級</t>
  </si>
  <si>
    <t>主事・技師･工師補</t>
  </si>
  <si>
    <t>一般社員</t>
  </si>
  <si>
    <t>顧問</t>
  </si>
  <si>
    <r>
      <t xml:space="preserve">嘱託 </t>
    </r>
    <r>
      <rPr>
        <sz val="12"/>
        <rFont val="細明朝体"/>
        <family val="3"/>
        <charset val="128"/>
      </rPr>
      <t xml:space="preserve">     </t>
    </r>
    <r>
      <rPr>
        <sz val="11"/>
        <rFont val="ＭＳ 明朝"/>
        <family val="1"/>
        <charset val="128"/>
      </rPr>
      <t>理事</t>
    </r>
    <rPh sb="0" eb="2">
      <t>ショクタク</t>
    </rPh>
    <rPh sb="8" eb="10">
      <t>リジ</t>
    </rPh>
    <phoneticPr fontId="11"/>
  </si>
  <si>
    <t>　　　　　副理事</t>
  </si>
  <si>
    <t>　　　　　参事</t>
  </si>
  <si>
    <t>　　　　　副参事</t>
  </si>
  <si>
    <t>　　　　　その他</t>
  </si>
  <si>
    <t>契約社員　理事</t>
  </si>
  <si>
    <t>非常勤</t>
  </si>
  <si>
    <t>臨時</t>
  </si>
  <si>
    <t>個人賃率：0=標準適用、1=個人適用</t>
    <rPh sb="0" eb="2">
      <t>コジン</t>
    </rPh>
    <rPh sb="2" eb="3">
      <t>チン</t>
    </rPh>
    <rPh sb="3" eb="4">
      <t>リツ</t>
    </rPh>
    <rPh sb="7" eb="9">
      <t>ヒョウジュン</t>
    </rPh>
    <rPh sb="9" eb="11">
      <t>テキヨウ</t>
    </rPh>
    <rPh sb="14" eb="16">
      <t>コジン</t>
    </rPh>
    <rPh sb="16" eb="18">
      <t>テキヨウ</t>
    </rPh>
    <phoneticPr fontId="6"/>
  </si>
  <si>
    <r>
      <t>(単位：円</t>
    </r>
    <r>
      <rPr>
        <sz val="12"/>
        <rFont val="細明朝体"/>
        <family val="3"/>
        <charset val="128"/>
      </rPr>
      <t>)</t>
    </r>
    <rPh sb="1" eb="3">
      <t>タンイ</t>
    </rPh>
    <rPh sb="4" eb="5">
      <t>エン</t>
    </rPh>
    <phoneticPr fontId="6"/>
  </si>
  <si>
    <t>　　　年間稼動日数</t>
  </si>
  <si>
    <t>日</t>
  </si>
  <si>
    <t>　　　年間稼動時間</t>
  </si>
  <si>
    <t>時間</t>
  </si>
  <si>
    <t>平成２８年度　標準賃率表</t>
  </si>
  <si>
    <t>平成２８年度　標準賃率表（計画）</t>
  </si>
  <si>
    <t>平成２８年度　長期標準賃率表</t>
  </si>
  <si>
    <t>要員1</t>
  </si>
  <si>
    <t>要員2</t>
  </si>
  <si>
    <t>要員3</t>
  </si>
  <si>
    <t>要員4</t>
  </si>
  <si>
    <t>レート</t>
  </si>
  <si>
    <t>金額</t>
    <rPh sb="0" eb="2">
      <t>キンガク</t>
    </rPh>
    <phoneticPr fontId="3"/>
  </si>
  <si>
    <t>円換算額</t>
    <rPh sb="0" eb="3">
      <t>エンカンサン</t>
    </rPh>
    <rPh sb="3" eb="4">
      <t>ガク</t>
    </rPh>
    <phoneticPr fontId="3"/>
  </si>
  <si>
    <t>報酬月額</t>
  </si>
  <si>
    <t>航空運賃</t>
  </si>
  <si>
    <t xml:space="preserve">日当    </t>
    <rPh sb="0" eb="2">
      <t>ニットウ</t>
    </rPh>
    <phoneticPr fontId="3"/>
  </si>
  <si>
    <t>宿泊費</t>
    <rPh sb="0" eb="3">
      <t>シュクハクヒ</t>
    </rPh>
    <phoneticPr fontId="3"/>
  </si>
  <si>
    <t>内国旅費</t>
    <rPh sb="0" eb="2">
      <t>ナイコク</t>
    </rPh>
    <rPh sb="2" eb="4">
      <t>リョヒ</t>
    </rPh>
    <phoneticPr fontId="3"/>
  </si>
  <si>
    <t>その他旅費</t>
    <rPh sb="2" eb="3">
      <t>タ</t>
    </rPh>
    <rPh sb="3" eb="5">
      <t>リョヒ</t>
    </rPh>
    <phoneticPr fontId="3"/>
  </si>
  <si>
    <t>傷害保険料</t>
    <rPh sb="0" eb="2">
      <t>ショウガイ</t>
    </rPh>
    <rPh sb="2" eb="4">
      <t>ホケン</t>
    </rPh>
    <rPh sb="4" eb="5">
      <t>リョウ</t>
    </rPh>
    <phoneticPr fontId="3"/>
  </si>
  <si>
    <t>個人所得税</t>
    <rPh sb="0" eb="2">
      <t>コジン</t>
    </rPh>
    <rPh sb="2" eb="5">
      <t>ショトクゼイ</t>
    </rPh>
    <phoneticPr fontId="3"/>
  </si>
  <si>
    <t>その他経費</t>
    <rPh sb="2" eb="3">
      <t>タ</t>
    </rPh>
    <rPh sb="3" eb="5">
      <t>ケイヒ</t>
    </rPh>
    <phoneticPr fontId="3"/>
  </si>
  <si>
    <t>分担項目</t>
    <rPh sb="0" eb="2">
      <t>ブンタン</t>
    </rPh>
    <rPh sb="2" eb="4">
      <t>コウモク</t>
    </rPh>
    <phoneticPr fontId="3"/>
  </si>
  <si>
    <t>分担通貨
換算値</t>
    <rPh sb="0" eb="2">
      <t>ブンタン</t>
    </rPh>
    <rPh sb="2" eb="4">
      <t>ツウカ</t>
    </rPh>
    <rPh sb="5" eb="7">
      <t>カンサン</t>
    </rPh>
    <rPh sb="7" eb="8">
      <t>チ</t>
    </rPh>
    <phoneticPr fontId="3"/>
  </si>
  <si>
    <t>Ⅳ．分担通貨</t>
    <rPh sb="2" eb="4">
      <t>ブンタン</t>
    </rPh>
    <rPh sb="4" eb="6">
      <t>ツウカ</t>
    </rPh>
    <phoneticPr fontId="3"/>
  </si>
  <si>
    <t>分担通貨</t>
    <rPh sb="0" eb="2">
      <t>ブンタン</t>
    </rPh>
    <rPh sb="2" eb="4">
      <t>ツウカ</t>
    </rPh>
    <phoneticPr fontId="3"/>
  </si>
  <si>
    <t>分担通貨換算表</t>
    <rPh sb="0" eb="2">
      <t>ブンタン</t>
    </rPh>
    <rPh sb="2" eb="4">
      <t>ツウカ</t>
    </rPh>
    <rPh sb="4" eb="6">
      <t>カンサン</t>
    </rPh>
    <rPh sb="6" eb="7">
      <t>ヒョウ</t>
    </rPh>
    <phoneticPr fontId="3"/>
  </si>
  <si>
    <t>主管部分担調整金</t>
    <rPh sb="0" eb="2">
      <t>シュカン</t>
    </rPh>
    <rPh sb="2" eb="3">
      <t>ブ</t>
    </rPh>
    <rPh sb="3" eb="5">
      <t>ブンタン</t>
    </rPh>
    <rPh sb="5" eb="7">
      <t>チョウセイ</t>
    </rPh>
    <rPh sb="7" eb="8">
      <t>キン</t>
    </rPh>
    <phoneticPr fontId="3"/>
  </si>
  <si>
    <t>　 事業本部外の部署に円貨で分担発注する場合の四捨五入の方法は、対象部門との分担基準に従ってください。</t>
    <rPh sb="8" eb="10">
      <t>ブショ</t>
    </rPh>
    <rPh sb="11" eb="13">
      <t>エンカ</t>
    </rPh>
    <rPh sb="14" eb="16">
      <t>ブンタン</t>
    </rPh>
    <rPh sb="16" eb="18">
      <t>ハッチュウ</t>
    </rPh>
    <rPh sb="20" eb="22">
      <t>バアイ</t>
    </rPh>
    <rPh sb="23" eb="27">
      <t>シシャゴニュウ</t>
    </rPh>
    <rPh sb="43" eb="44">
      <t>シタガ</t>
    </rPh>
    <phoneticPr fontId="3"/>
  </si>
  <si>
    <r>
      <t>←原則、</t>
    </r>
    <r>
      <rPr>
        <b/>
        <u/>
        <sz val="10"/>
        <color rgb="FFFF0000"/>
        <rFont val="ＭＳ Ｐゴシック"/>
        <family val="3"/>
        <charset val="128"/>
        <scheme val="minor"/>
      </rPr>
      <t>契約の報酬通貨を選択してください</t>
    </r>
    <r>
      <rPr>
        <sz val="10"/>
        <color rgb="FFFF0000"/>
        <rFont val="ＭＳ Ｐゴシック"/>
        <family val="3"/>
        <charset val="128"/>
        <scheme val="minor"/>
      </rPr>
      <t>。契約の報酬通貨と分担項目の通貨が</t>
    </r>
    <rPh sb="7" eb="9">
      <t>ホウシュウ</t>
    </rPh>
    <rPh sb="24" eb="26">
      <t>ホウシュウ</t>
    </rPh>
    <rPh sb="26" eb="28">
      <t>ツウカ</t>
    </rPh>
    <rPh sb="29" eb="31">
      <t>ブンタン</t>
    </rPh>
    <rPh sb="31" eb="33">
      <t>コウモク</t>
    </rPh>
    <rPh sb="34" eb="36">
      <t>ツウカ</t>
    </rPh>
    <phoneticPr fontId="3"/>
  </si>
  <si>
    <t>　 入力してください。</t>
    <rPh sb="2" eb="4">
      <t>ニュウリョク</t>
    </rPh>
    <phoneticPr fontId="3"/>
  </si>
  <si>
    <t>　 異なる場合は、分担通貨換算表シートを使って、契約の報酬通貨に換算した金額を</t>
    <rPh sb="2" eb="3">
      <t>コト</t>
    </rPh>
    <rPh sb="5" eb="7">
      <t>バアイ</t>
    </rPh>
    <rPh sb="9" eb="11">
      <t>ブンタン</t>
    </rPh>
    <rPh sb="11" eb="13">
      <t>ツウカ</t>
    </rPh>
    <rPh sb="13" eb="15">
      <t>カンサン</t>
    </rPh>
    <rPh sb="15" eb="16">
      <t>ヒョウ</t>
    </rPh>
    <rPh sb="20" eb="21">
      <t>ツカ</t>
    </rPh>
    <rPh sb="24" eb="26">
      <t>ケイヤク</t>
    </rPh>
    <rPh sb="27" eb="29">
      <t>ホウシュウ</t>
    </rPh>
    <rPh sb="29" eb="31">
      <t>ツウカ</t>
    </rPh>
    <rPh sb="32" eb="34">
      <t>カンサン</t>
    </rPh>
    <rPh sb="36" eb="38">
      <t>キンガク</t>
    </rPh>
    <phoneticPr fontId="3"/>
  </si>
</sst>
</file>

<file path=xl/styles.xml><?xml version="1.0" encoding="utf-8"?>
<styleSheet xmlns="http://schemas.openxmlformats.org/spreadsheetml/2006/main">
  <numFmts count="7">
    <numFmt numFmtId="176" formatCode="#,##0&quot; 円&quot;"/>
    <numFmt numFmtId="177" formatCode="&quot;(&quot;0.00\ &quot;M/M)&quot;"/>
    <numFmt numFmtId="178" formatCode="_ * #,##0.00000_ ;_ * \-#,##0.00000_ ;_ * &quot;-&quot;?????_ ;_ @_ "/>
    <numFmt numFmtId="179" formatCode="yyyy/m/d;@"/>
    <numFmt numFmtId="180" formatCode="yyyy&quot;年&quot;m&quot;月&quot;d&quot;日&quot;;@"/>
    <numFmt numFmtId="181" formatCode="0_ ;[Red]\-0\ "/>
    <numFmt numFmtId="182" formatCode="#,##0.0;[Red]\-#,##0.0"/>
  </numFmts>
  <fonts count="25">
    <font>
      <sz val="12"/>
      <name val="細明朝体"/>
      <family val="3"/>
      <charset val="128"/>
    </font>
    <font>
      <sz val="12"/>
      <name val="細明朝体"/>
      <family val="3"/>
      <charset val="128"/>
    </font>
    <font>
      <sz val="6"/>
      <name val="ＭＳ Ｐゴシック"/>
      <family val="3"/>
      <charset val="128"/>
    </font>
    <font>
      <sz val="6"/>
      <name val="細明朝体"/>
      <family val="3"/>
      <charset val="128"/>
    </font>
    <font>
      <sz val="9"/>
      <name val="ＭＳ 明朝"/>
      <family val="1"/>
      <charset val="128"/>
    </font>
    <font>
      <b/>
      <sz val="10"/>
      <name val="ＭＳ Ｐゴシック"/>
      <family val="3"/>
      <charset val="128"/>
    </font>
    <font>
      <sz val="11"/>
      <name val="ＭＳ Ｐゴシック"/>
      <family val="3"/>
      <charset val="128"/>
    </font>
    <font>
      <b/>
      <sz val="14"/>
      <name val="ＭＳ 明朝"/>
      <family val="1"/>
      <charset val="128"/>
    </font>
    <font>
      <sz val="11"/>
      <name val="ＭＳ 明朝"/>
      <family val="1"/>
      <charset val="128"/>
    </font>
    <font>
      <b/>
      <sz val="12"/>
      <name val="ＭＳ 明朝"/>
      <family val="1"/>
      <charset val="128"/>
    </font>
    <font>
      <b/>
      <sz val="11"/>
      <name val="ＭＳ 明朝"/>
      <family val="1"/>
      <charset val="128"/>
    </font>
    <font>
      <sz val="10"/>
      <name val="ＭＳ 明朝"/>
      <family val="1"/>
      <charset val="128"/>
    </font>
    <font>
      <b/>
      <u/>
      <sz val="11"/>
      <name val="ＭＳ 明朝"/>
      <family val="1"/>
      <charset val="128"/>
    </font>
    <font>
      <sz val="9"/>
      <color theme="1"/>
      <name val="ＭＳ Ｐゴシック"/>
      <family val="3"/>
      <charset val="128"/>
      <scheme val="minor"/>
    </font>
    <font>
      <sz val="9"/>
      <color rgb="FFFF0000"/>
      <name val="ＭＳ Ｐゴシック"/>
      <family val="3"/>
      <charset val="128"/>
      <scheme val="minor"/>
    </font>
    <font>
      <sz val="11"/>
      <name val="ＭＳ Ｐゴシック"/>
      <family val="3"/>
      <charset val="128"/>
      <scheme val="minor"/>
    </font>
    <font>
      <b/>
      <sz val="18"/>
      <name val="ＭＳ Ｐゴシック"/>
      <family val="3"/>
      <charset val="128"/>
      <scheme val="minor"/>
    </font>
    <font>
      <u/>
      <sz val="10"/>
      <name val="ＭＳ Ｐゴシック"/>
      <family val="3"/>
      <charset val="128"/>
      <scheme val="minor"/>
    </font>
    <font>
      <sz val="10"/>
      <name val="ＭＳ Ｐゴシック"/>
      <family val="3"/>
      <charset val="128"/>
      <scheme val="minor"/>
    </font>
    <font>
      <sz val="10"/>
      <color rgb="FFFF0000"/>
      <name val="ＭＳ Ｐゴシック"/>
      <family val="3"/>
      <charset val="128"/>
      <scheme val="minor"/>
    </font>
    <font>
      <sz val="18"/>
      <name val="ＭＳ Ｐゴシック"/>
      <family val="3"/>
      <charset val="128"/>
      <scheme val="minor"/>
    </font>
    <font>
      <sz val="12"/>
      <name val="ＭＳ Ｐゴシック"/>
      <family val="3"/>
      <charset val="128"/>
      <scheme val="minor"/>
    </font>
    <font>
      <i/>
      <sz val="10"/>
      <name val="ＭＳ Ｐゴシック"/>
      <family val="3"/>
      <charset val="128"/>
      <scheme val="minor"/>
    </font>
    <font>
      <b/>
      <u/>
      <sz val="10"/>
      <color rgb="FFFF0000"/>
      <name val="ＭＳ Ｐゴシック"/>
      <family val="3"/>
      <charset val="128"/>
      <scheme val="minor"/>
    </font>
    <font>
      <sz val="8"/>
      <name val="ＭＳ Ｐゴシック"/>
      <family val="3"/>
      <charset val="128"/>
      <scheme val="minor"/>
    </font>
  </fonts>
  <fills count="3">
    <fill>
      <patternFill patternType="none"/>
    </fill>
    <fill>
      <patternFill patternType="gray125"/>
    </fill>
    <fill>
      <patternFill patternType="solid">
        <fgColor rgb="FFFFFF99"/>
        <bgColor indexed="64"/>
      </patternFill>
    </fill>
  </fills>
  <borders count="37">
    <border>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diagonalDown="1">
      <left style="thin">
        <color indexed="64"/>
      </left>
      <right style="thin">
        <color indexed="64"/>
      </right>
      <top style="thin">
        <color indexed="64"/>
      </top>
      <bottom/>
      <diagonal style="thin">
        <color indexed="64"/>
      </diagonal>
    </border>
    <border>
      <left style="thin">
        <color indexed="64"/>
      </left>
      <right style="thin">
        <color indexed="64"/>
      </right>
      <top style="hair">
        <color indexed="64"/>
      </top>
      <bottom style="thin">
        <color indexed="64"/>
      </bottom>
      <diagonal/>
    </border>
    <border>
      <left/>
      <right/>
      <top/>
      <bottom style="hair">
        <color indexed="64"/>
      </bottom>
      <diagonal/>
    </border>
    <border>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hair">
        <color indexed="64"/>
      </left>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hair">
        <color indexed="64"/>
      </top>
      <bottom style="hair">
        <color indexed="64"/>
      </bottom>
      <diagonal/>
    </border>
  </borders>
  <cellStyleXfs count="4">
    <xf numFmtId="0" fontId="0" fillId="0" borderId="0"/>
    <xf numFmtId="9" fontId="1" fillId="0" borderId="0" applyFont="0" applyFill="0" applyBorder="0" applyAlignment="0" applyProtection="0"/>
    <xf numFmtId="38" fontId="1" fillId="0" borderId="0" applyFont="0" applyFill="0" applyBorder="0" applyAlignment="0" applyProtection="0"/>
    <xf numFmtId="0" fontId="6" fillId="0" borderId="0"/>
  </cellStyleXfs>
  <cellXfs count="210">
    <xf numFmtId="0" fontId="0" fillId="0" borderId="0" xfId="0"/>
    <xf numFmtId="0" fontId="13" fillId="0" borderId="0" xfId="0" applyFont="1" applyAlignment="1">
      <alignment vertical="center"/>
    </xf>
    <xf numFmtId="0" fontId="14" fillId="0" borderId="0" xfId="0" applyFont="1" applyAlignment="1">
      <alignmen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178" fontId="4" fillId="0" borderId="4" xfId="0" applyNumberFormat="1" applyFont="1" applyFill="1" applyBorder="1" applyAlignment="1">
      <alignment vertical="center"/>
    </xf>
    <xf numFmtId="0" fontId="4" fillId="0" borderId="5" xfId="0" applyFont="1" applyFill="1" applyBorder="1" applyAlignment="1">
      <alignment vertical="center"/>
    </xf>
    <xf numFmtId="0" fontId="4" fillId="0" borderId="6" xfId="0" applyFont="1" applyFill="1" applyBorder="1" applyAlignment="1">
      <alignment vertical="center"/>
    </xf>
    <xf numFmtId="49" fontId="4" fillId="0" borderId="4" xfId="0" applyNumberFormat="1" applyFont="1" applyFill="1" applyBorder="1" applyAlignment="1">
      <alignment horizontal="center" vertical="center"/>
    </xf>
    <xf numFmtId="0" fontId="4" fillId="0" borderId="7" xfId="0" applyFont="1" applyFill="1" applyBorder="1" applyAlignment="1">
      <alignment vertical="center"/>
    </xf>
    <xf numFmtId="0" fontId="4" fillId="0" borderId="8" xfId="0" applyFont="1" applyFill="1" applyBorder="1" applyAlignment="1">
      <alignment horizontal="center" vertical="center"/>
    </xf>
    <xf numFmtId="178" fontId="4" fillId="0" borderId="8" xfId="0" applyNumberFormat="1" applyFont="1" applyFill="1" applyBorder="1" applyAlignment="1">
      <alignment vertical="center"/>
    </xf>
    <xf numFmtId="0" fontId="4" fillId="0" borderId="9" xfId="0" applyFont="1" applyFill="1" applyBorder="1" applyAlignment="1">
      <alignment vertical="center"/>
    </xf>
    <xf numFmtId="38" fontId="15" fillId="0" borderId="0" xfId="2" applyFont="1" applyBorder="1" applyAlignment="1" applyProtection="1">
      <alignment vertical="center"/>
    </xf>
    <xf numFmtId="0" fontId="16" fillId="2" borderId="0" xfId="0" applyNumberFormat="1" applyFont="1" applyFill="1" applyAlignment="1" applyProtection="1">
      <alignment horizontal="center" vertical="center"/>
      <protection locked="0"/>
    </xf>
    <xf numFmtId="0" fontId="17" fillId="0" borderId="0" xfId="0" applyFont="1" applyAlignment="1" applyProtection="1">
      <alignment vertical="center"/>
    </xf>
    <xf numFmtId="0" fontId="18" fillId="0" borderId="0" xfId="0" applyFont="1" applyAlignment="1" applyProtection="1">
      <alignment vertical="center"/>
    </xf>
    <xf numFmtId="176" fontId="18" fillId="0" borderId="0" xfId="0" applyNumberFormat="1" applyFont="1" applyAlignment="1" applyProtection="1">
      <alignment horizontal="center" vertical="center"/>
    </xf>
    <xf numFmtId="0" fontId="19" fillId="0" borderId="0" xfId="0" applyFont="1" applyAlignment="1" applyProtection="1">
      <alignment horizontal="left" vertical="center"/>
    </xf>
    <xf numFmtId="0" fontId="16" fillId="0" borderId="0" xfId="0" applyFont="1" applyAlignment="1" applyProtection="1">
      <alignment vertical="center"/>
    </xf>
    <xf numFmtId="0" fontId="20" fillId="0" borderId="0" xfId="0" applyFont="1" applyAlignment="1" applyProtection="1">
      <alignment vertical="center"/>
    </xf>
    <xf numFmtId="0" fontId="18" fillId="0" borderId="0" xfId="0" applyFont="1" applyAlignment="1" applyProtection="1">
      <alignment horizontal="right" vertical="center"/>
    </xf>
    <xf numFmtId="0" fontId="18" fillId="0" borderId="0" xfId="0" applyFont="1" applyAlignment="1" applyProtection="1">
      <alignment horizontal="center" vertical="center"/>
    </xf>
    <xf numFmtId="0" fontId="18" fillId="0" borderId="0" xfId="0" applyFont="1" applyAlignment="1" applyProtection="1">
      <alignment horizontal="distributed" vertical="center"/>
    </xf>
    <xf numFmtId="0" fontId="18" fillId="0" borderId="0" xfId="0" applyFont="1" applyBorder="1" applyAlignment="1" applyProtection="1">
      <alignment horizontal="left" vertical="center"/>
    </xf>
    <xf numFmtId="31" fontId="18" fillId="0" borderId="0" xfId="0" quotePrefix="1" applyNumberFormat="1" applyFont="1" applyAlignment="1" applyProtection="1">
      <alignment horizontal="right" vertical="center"/>
    </xf>
    <xf numFmtId="31" fontId="18" fillId="0" borderId="0" xfId="0" applyNumberFormat="1" applyFont="1" applyAlignment="1" applyProtection="1">
      <alignment horizontal="right" vertical="center"/>
    </xf>
    <xf numFmtId="0" fontId="18" fillId="0" borderId="0" xfId="0" applyFont="1" applyBorder="1" applyAlignment="1" applyProtection="1">
      <alignment vertical="center"/>
    </xf>
    <xf numFmtId="31" fontId="18" fillId="0" borderId="0" xfId="0" quotePrefix="1" applyNumberFormat="1" applyFont="1" applyBorder="1" applyAlignment="1" applyProtection="1">
      <alignment horizontal="center" vertical="center"/>
    </xf>
    <xf numFmtId="0" fontId="18" fillId="0" borderId="0" xfId="0" applyFont="1" applyAlignment="1" applyProtection="1">
      <alignment horizontal="left" vertical="center"/>
    </xf>
    <xf numFmtId="0" fontId="21" fillId="0" borderId="0" xfId="0" applyFont="1" applyAlignment="1" applyProtection="1">
      <alignment vertical="center"/>
    </xf>
    <xf numFmtId="0" fontId="21" fillId="0" borderId="0" xfId="0" applyFont="1" applyFill="1" applyAlignment="1" applyProtection="1">
      <alignment vertical="center"/>
    </xf>
    <xf numFmtId="0" fontId="21" fillId="0" borderId="0" xfId="0" applyFont="1" applyAlignment="1" applyProtection="1">
      <alignment horizontal="centerContinuous" vertical="center"/>
    </xf>
    <xf numFmtId="0" fontId="18" fillId="0" borderId="0" xfId="0" applyFont="1" applyAlignment="1" applyProtection="1">
      <alignment horizontal="centerContinuous" vertical="center"/>
    </xf>
    <xf numFmtId="0" fontId="18" fillId="0" borderId="10" xfId="0" applyFont="1" applyBorder="1" applyAlignment="1" applyProtection="1">
      <alignment horizontal="distributed" vertical="center"/>
    </xf>
    <xf numFmtId="0" fontId="18" fillId="0" borderId="11" xfId="0" applyFont="1" applyBorder="1" applyAlignment="1" applyProtection="1">
      <alignment horizontal="distributed" vertical="center"/>
    </xf>
    <xf numFmtId="3" fontId="19" fillId="0" borderId="0" xfId="0" applyNumberFormat="1" applyFont="1" applyAlignment="1" applyProtection="1">
      <alignment horizontal="left" vertical="center"/>
    </xf>
    <xf numFmtId="3" fontId="18" fillId="0" borderId="0" xfId="0" applyNumberFormat="1" applyFont="1" applyAlignment="1" applyProtection="1">
      <alignment horizontal="left" vertical="center"/>
    </xf>
    <xf numFmtId="3" fontId="22" fillId="0" borderId="0" xfId="0" applyNumberFormat="1" applyFont="1" applyAlignment="1" applyProtection="1">
      <alignment horizontal="left" vertical="center"/>
    </xf>
    <xf numFmtId="0" fontId="18" fillId="0" borderId="0" xfId="0" applyFont="1" applyBorder="1" applyAlignment="1" applyProtection="1">
      <alignment horizontal="distributed" vertical="center"/>
    </xf>
    <xf numFmtId="0" fontId="18" fillId="0" borderId="0" xfId="0" applyFont="1" applyFill="1" applyBorder="1" applyAlignment="1" applyProtection="1">
      <alignment vertical="center"/>
    </xf>
    <xf numFmtId="0" fontId="19" fillId="0" borderId="0" xfId="0" applyFont="1" applyFill="1" applyBorder="1" applyAlignment="1" applyProtection="1">
      <alignment vertical="center"/>
    </xf>
    <xf numFmtId="0" fontId="18" fillId="0" borderId="0" xfId="0" applyFont="1" applyFill="1" applyBorder="1" applyAlignment="1" applyProtection="1">
      <alignment horizontal="centerContinuous" vertical="center"/>
    </xf>
    <xf numFmtId="0" fontId="18" fillId="0" borderId="0" xfId="0" applyFont="1" applyFill="1" applyBorder="1" applyAlignment="1" applyProtection="1">
      <alignment horizontal="distributed" vertical="center"/>
    </xf>
    <xf numFmtId="0" fontId="23" fillId="0" borderId="0" xfId="0" applyFont="1" applyFill="1" applyBorder="1" applyAlignment="1" applyProtection="1">
      <alignment horizontal="left" vertical="center"/>
    </xf>
    <xf numFmtId="0" fontId="18" fillId="0" borderId="0" xfId="0" applyFont="1" applyFill="1" applyBorder="1" applyAlignment="1" applyProtection="1">
      <alignment horizontal="right" vertical="center"/>
    </xf>
    <xf numFmtId="0" fontId="23" fillId="0" borderId="0" xfId="0" applyFont="1" applyFill="1" applyBorder="1" applyAlignment="1" applyProtection="1">
      <alignment horizontal="right" vertical="center"/>
    </xf>
    <xf numFmtId="0" fontId="18" fillId="0" borderId="12" xfId="0" applyFont="1" applyBorder="1" applyAlignment="1" applyProtection="1">
      <alignment horizontal="distributed" vertical="center"/>
    </xf>
    <xf numFmtId="0" fontId="18" fillId="0" borderId="13" xfId="0" applyFont="1" applyBorder="1" applyAlignment="1" applyProtection="1">
      <alignment horizontal="distributed" vertical="center"/>
    </xf>
    <xf numFmtId="0" fontId="18" fillId="0" borderId="0" xfId="0" applyFont="1" applyFill="1" applyBorder="1" applyAlignment="1" applyProtection="1">
      <alignment horizontal="center" vertical="center"/>
    </xf>
    <xf numFmtId="177" fontId="18" fillId="0" borderId="0" xfId="0" applyNumberFormat="1" applyFont="1" applyFill="1" applyBorder="1" applyAlignment="1" applyProtection="1">
      <alignment horizontal="center" vertical="center"/>
    </xf>
    <xf numFmtId="38" fontId="18" fillId="0" borderId="0" xfId="2" applyFont="1" applyFill="1" applyBorder="1" applyAlignment="1" applyProtection="1">
      <alignment vertical="center"/>
    </xf>
    <xf numFmtId="0" fontId="18" fillId="0" borderId="0" xfId="0" applyFont="1" applyFill="1" applyAlignment="1" applyProtection="1">
      <alignment vertical="center"/>
    </xf>
    <xf numFmtId="0" fontId="21" fillId="0" borderId="0" xfId="0" applyFont="1" applyBorder="1" applyAlignment="1" applyProtection="1">
      <alignment horizontal="centerContinuous" vertical="center"/>
    </xf>
    <xf numFmtId="0" fontId="18" fillId="0" borderId="3" xfId="0" applyFont="1" applyBorder="1" applyAlignment="1" applyProtection="1">
      <alignment horizontal="distributed" vertical="center"/>
    </xf>
    <xf numFmtId="176" fontId="18" fillId="0" borderId="0" xfId="0" applyNumberFormat="1" applyFont="1" applyAlignment="1" applyProtection="1">
      <alignment vertical="center"/>
    </xf>
    <xf numFmtId="0" fontId="18" fillId="0" borderId="3" xfId="0" applyFont="1" applyBorder="1" applyAlignment="1" applyProtection="1">
      <alignment horizontal="distributed" vertical="center" wrapText="1"/>
    </xf>
    <xf numFmtId="0" fontId="18" fillId="0" borderId="0" xfId="0" applyFont="1" applyAlignment="1" applyProtection="1">
      <alignment vertical="center" wrapText="1"/>
    </xf>
    <xf numFmtId="176" fontId="18" fillId="0" borderId="0" xfId="0" applyNumberFormat="1" applyFont="1" applyAlignment="1" applyProtection="1">
      <alignment horizontal="center" vertical="center" wrapText="1"/>
    </xf>
    <xf numFmtId="0" fontId="18" fillId="0" borderId="13" xfId="0" applyFont="1" applyBorder="1" applyAlignment="1" applyProtection="1">
      <alignment horizontal="distributed" vertical="center" wrapText="1"/>
    </xf>
    <xf numFmtId="0" fontId="18" fillId="0" borderId="0" xfId="0" applyFont="1" applyBorder="1" applyAlignment="1" applyProtection="1">
      <alignment horizontal="right" vertical="center"/>
    </xf>
    <xf numFmtId="0" fontId="18" fillId="0" borderId="0" xfId="0" applyFont="1" applyBorder="1" applyAlignment="1" applyProtection="1">
      <alignment horizontal="center" vertical="center" wrapText="1"/>
    </xf>
    <xf numFmtId="0" fontId="18" fillId="0" borderId="0" xfId="0" applyFont="1" applyFill="1" applyBorder="1" applyAlignment="1" applyProtection="1">
      <alignment horizontal="center" vertical="center" wrapText="1"/>
    </xf>
    <xf numFmtId="0" fontId="23" fillId="0" borderId="0" xfId="0" applyFont="1" applyBorder="1" applyAlignment="1" applyProtection="1">
      <alignment horizontal="right" vertical="center"/>
    </xf>
    <xf numFmtId="0" fontId="18" fillId="0" borderId="0" xfId="0" applyFont="1" applyBorder="1" applyAlignment="1" applyProtection="1">
      <alignment horizontal="center" vertical="center"/>
    </xf>
    <xf numFmtId="0" fontId="18" fillId="0" borderId="12" xfId="0" applyFont="1" applyBorder="1" applyAlignment="1" applyProtection="1">
      <alignment horizontal="right" vertical="center"/>
    </xf>
    <xf numFmtId="3" fontId="19" fillId="0" borderId="0" xfId="0" applyNumberFormat="1" applyFont="1" applyAlignment="1" applyProtection="1">
      <alignment vertical="center"/>
    </xf>
    <xf numFmtId="3" fontId="18" fillId="0" borderId="0" xfId="0" applyNumberFormat="1" applyFont="1" applyAlignment="1" applyProtection="1">
      <alignment vertical="center"/>
    </xf>
    <xf numFmtId="0" fontId="19" fillId="0" borderId="0" xfId="0" applyFont="1" applyAlignment="1" applyProtection="1">
      <alignment vertical="center"/>
    </xf>
    <xf numFmtId="0" fontId="18" fillId="0" borderId="0" xfId="0" applyFont="1" applyBorder="1" applyAlignment="1" applyProtection="1">
      <alignment horizontal="centerContinuous" vertical="center"/>
    </xf>
    <xf numFmtId="3" fontId="18" fillId="0" borderId="0" xfId="0" applyNumberFormat="1" applyFont="1" applyAlignment="1" applyProtection="1">
      <alignment horizontal="center" vertical="center"/>
    </xf>
    <xf numFmtId="0" fontId="18" fillId="0" borderId="0" xfId="0" quotePrefix="1" applyFont="1" applyAlignment="1" applyProtection="1">
      <alignment horizontal="center" vertical="center"/>
    </xf>
    <xf numFmtId="0" fontId="18" fillId="0" borderId="14" xfId="0" applyFont="1" applyBorder="1" applyAlignment="1" applyProtection="1">
      <alignment horizontal="distributed" vertical="center"/>
    </xf>
    <xf numFmtId="0" fontId="18" fillId="0" borderId="15" xfId="0" applyFont="1" applyBorder="1" applyAlignment="1" applyProtection="1">
      <alignment horizontal="distributed" vertical="center"/>
    </xf>
    <xf numFmtId="0" fontId="18" fillId="0" borderId="15" xfId="0" applyFont="1" applyBorder="1" applyAlignment="1" applyProtection="1">
      <alignment horizontal="left" vertical="center"/>
    </xf>
    <xf numFmtId="0" fontId="18" fillId="0" borderId="13" xfId="0" applyFont="1" applyBorder="1" applyAlignment="1" applyProtection="1">
      <alignment horizontal="left" vertical="center"/>
    </xf>
    <xf numFmtId="0" fontId="18" fillId="0" borderId="3" xfId="0" applyFont="1" applyBorder="1" applyAlignment="1" applyProtection="1">
      <alignment horizontal="left" vertical="center"/>
    </xf>
    <xf numFmtId="3" fontId="18" fillId="0" borderId="0" xfId="0" applyNumberFormat="1" applyFont="1" applyAlignment="1" applyProtection="1">
      <alignment vertical="center" wrapText="1"/>
    </xf>
    <xf numFmtId="3" fontId="18" fillId="0" borderId="0" xfId="0" applyNumberFormat="1" applyFont="1" applyAlignment="1" applyProtection="1">
      <alignment horizontal="center" vertical="center" wrapText="1"/>
    </xf>
    <xf numFmtId="0" fontId="18" fillId="0" borderId="16" xfId="0" applyFont="1" applyBorder="1" applyAlignment="1" applyProtection="1">
      <alignment horizontal="distributed" vertical="center" wrapText="1"/>
    </xf>
    <xf numFmtId="3" fontId="18" fillId="0" borderId="0" xfId="0" applyNumberFormat="1" applyFont="1" applyBorder="1" applyAlignment="1" applyProtection="1">
      <alignment vertical="center"/>
    </xf>
    <xf numFmtId="0" fontId="18" fillId="0" borderId="17" xfId="0" applyFont="1" applyBorder="1" applyAlignment="1" applyProtection="1">
      <alignment horizontal="distributed" vertical="center"/>
    </xf>
    <xf numFmtId="3" fontId="21" fillId="0" borderId="0" xfId="0" applyNumberFormat="1" applyFont="1" applyBorder="1" applyAlignment="1" applyProtection="1">
      <alignment horizontal="right" vertical="center"/>
    </xf>
    <xf numFmtId="3" fontId="18" fillId="0" borderId="0" xfId="0" applyNumberFormat="1" applyFont="1" applyAlignment="1" applyProtection="1">
      <alignment horizontal="right" vertical="center"/>
    </xf>
    <xf numFmtId="0" fontId="18" fillId="0" borderId="12" xfId="0" applyFont="1" applyBorder="1" applyAlignment="1" applyProtection="1">
      <alignment vertical="center"/>
    </xf>
    <xf numFmtId="0" fontId="18" fillId="0" borderId="16" xfId="0" applyFont="1" applyFill="1" applyBorder="1" applyAlignment="1" applyProtection="1">
      <alignment horizontal="distributed" vertical="center"/>
    </xf>
    <xf numFmtId="0" fontId="18" fillId="0" borderId="18" xfId="0" applyFont="1" applyFill="1" applyBorder="1" applyAlignment="1" applyProtection="1">
      <alignment horizontal="distributed" vertical="center"/>
    </xf>
    <xf numFmtId="0" fontId="18" fillId="0" borderId="13" xfId="0" applyFont="1" applyFill="1" applyBorder="1" applyAlignment="1" applyProtection="1">
      <alignment horizontal="distributed" vertical="center"/>
    </xf>
    <xf numFmtId="0" fontId="18" fillId="0" borderId="19" xfId="0" applyFont="1" applyBorder="1" applyAlignment="1" applyProtection="1">
      <alignment horizontal="left" vertical="center"/>
    </xf>
    <xf numFmtId="3" fontId="18" fillId="0" borderId="19" xfId="0" applyNumberFormat="1" applyFont="1" applyBorder="1" applyAlignment="1" applyProtection="1">
      <alignment vertical="center"/>
    </xf>
    <xf numFmtId="3" fontId="18" fillId="0" borderId="19" xfId="0" applyNumberFormat="1" applyFont="1" applyBorder="1" applyAlignment="1" applyProtection="1">
      <alignment horizontal="left" vertical="center"/>
    </xf>
    <xf numFmtId="179" fontId="24" fillId="2" borderId="20" xfId="0" applyNumberFormat="1" applyFont="1" applyFill="1" applyBorder="1" applyAlignment="1" applyProtection="1">
      <alignment horizontal="center" vertical="center" shrinkToFit="1"/>
      <protection locked="0"/>
    </xf>
    <xf numFmtId="179" fontId="24" fillId="2" borderId="21" xfId="0" applyNumberFormat="1" applyFont="1" applyFill="1" applyBorder="1" applyAlignment="1" applyProtection="1">
      <alignment horizontal="center" vertical="center" shrinkToFit="1"/>
      <protection locked="0"/>
    </xf>
    <xf numFmtId="179" fontId="24" fillId="2" borderId="10" xfId="0" applyNumberFormat="1" applyFont="1" applyFill="1" applyBorder="1" applyAlignment="1" applyProtection="1">
      <alignment horizontal="center" vertical="center" shrinkToFit="1"/>
      <protection locked="0"/>
    </xf>
    <xf numFmtId="0" fontId="18" fillId="2" borderId="13" xfId="0" applyFont="1" applyFill="1" applyBorder="1" applyAlignment="1" applyProtection="1">
      <alignment horizontal="distributed" vertical="center"/>
      <protection locked="0"/>
    </xf>
    <xf numFmtId="0" fontId="8" fillId="0" borderId="0" xfId="3" applyFont="1"/>
    <xf numFmtId="0" fontId="7" fillId="0" borderId="0" xfId="3" applyFont="1" applyAlignment="1"/>
    <xf numFmtId="0" fontId="9" fillId="0" borderId="0" xfId="3" applyFont="1"/>
    <xf numFmtId="0" fontId="10" fillId="0" borderId="13" xfId="3" applyFont="1" applyBorder="1" applyAlignment="1">
      <alignment horizontal="center" vertical="center"/>
    </xf>
    <xf numFmtId="0" fontId="10" fillId="0" borderId="13" xfId="3" applyFont="1" applyBorder="1" applyAlignment="1">
      <alignment horizontal="center" vertical="center" wrapText="1"/>
    </xf>
    <xf numFmtId="0" fontId="8" fillId="0" borderId="13" xfId="3" applyFont="1" applyBorder="1" applyAlignment="1">
      <alignment horizontal="center"/>
    </xf>
    <xf numFmtId="0" fontId="11" fillId="0" borderId="13" xfId="3" applyFont="1" applyBorder="1" applyAlignment="1">
      <alignment wrapText="1"/>
    </xf>
    <xf numFmtId="38" fontId="8" fillId="0" borderId="13" xfId="2" applyFont="1" applyBorder="1"/>
    <xf numFmtId="0" fontId="8" fillId="0" borderId="13" xfId="3" applyFont="1" applyBorder="1"/>
    <xf numFmtId="38" fontId="8" fillId="0" borderId="13" xfId="2" applyFont="1" applyBorder="1" applyAlignment="1"/>
    <xf numFmtId="0" fontId="8" fillId="0" borderId="13" xfId="3" applyFont="1" applyBorder="1" applyAlignment="1">
      <alignment shrinkToFit="1"/>
    </xf>
    <xf numFmtId="0" fontId="8" fillId="0" borderId="0" xfId="3" applyFont="1" applyAlignment="1">
      <alignment horizontal="right"/>
    </xf>
    <xf numFmtId="0" fontId="10" fillId="0" borderId="0" xfId="3" applyFont="1"/>
    <xf numFmtId="182" fontId="10" fillId="0" borderId="0" xfId="2" applyNumberFormat="1" applyFont="1"/>
    <xf numFmtId="0" fontId="18" fillId="0" borderId="22" xfId="0" applyFont="1" applyBorder="1" applyAlignment="1" applyProtection="1">
      <alignment horizontal="distributed" vertical="center"/>
    </xf>
    <xf numFmtId="0" fontId="18" fillId="0" borderId="28" xfId="0" applyFont="1" applyBorder="1" applyAlignment="1" applyProtection="1">
      <alignment horizontal="distributed" vertical="center"/>
    </xf>
    <xf numFmtId="0" fontId="18" fillId="0" borderId="29" xfId="0" applyFont="1" applyBorder="1" applyAlignment="1" applyProtection="1">
      <alignment horizontal="distributed" vertical="center"/>
    </xf>
    <xf numFmtId="0" fontId="18" fillId="2" borderId="13" xfId="0" applyFont="1" applyFill="1" applyBorder="1" applyAlignment="1" applyProtection="1">
      <alignment horizontal="center" vertical="center"/>
      <protection locked="0"/>
    </xf>
    <xf numFmtId="38" fontId="18" fillId="0" borderId="13" xfId="0" applyNumberFormat="1" applyFont="1" applyBorder="1" applyAlignment="1" applyProtection="1">
      <alignment vertical="center"/>
    </xf>
    <xf numFmtId="0" fontId="18" fillId="0" borderId="13" xfId="0" applyFont="1" applyBorder="1" applyAlignment="1" applyProtection="1">
      <alignment horizontal="center" vertical="center"/>
    </xf>
    <xf numFmtId="0" fontId="18" fillId="0" borderId="13" xfId="0" applyFont="1" applyBorder="1" applyAlignment="1" applyProtection="1">
      <alignment horizontal="center" vertical="center" wrapText="1"/>
    </xf>
    <xf numFmtId="38" fontId="18" fillId="2" borderId="13" xfId="0" applyNumberFormat="1" applyFont="1" applyFill="1" applyBorder="1" applyAlignment="1" applyProtection="1">
      <alignment vertical="center"/>
      <protection locked="0"/>
    </xf>
    <xf numFmtId="0" fontId="18" fillId="0" borderId="13" xfId="0" applyFont="1" applyBorder="1" applyAlignment="1" applyProtection="1">
      <alignment vertical="center"/>
    </xf>
    <xf numFmtId="38" fontId="18" fillId="0" borderId="23" xfId="0" applyNumberFormat="1" applyFont="1" applyBorder="1" applyAlignment="1" applyProtection="1">
      <alignment horizontal="center" vertical="center"/>
      <protection locked="0"/>
    </xf>
    <xf numFmtId="38" fontId="18" fillId="0" borderId="24" xfId="0" applyNumberFormat="1" applyFont="1" applyBorder="1" applyAlignment="1" applyProtection="1">
      <alignment horizontal="center" vertical="center"/>
      <protection locked="0"/>
    </xf>
    <xf numFmtId="31" fontId="16" fillId="2" borderId="0" xfId="0" quotePrefix="1" applyNumberFormat="1" applyFont="1" applyFill="1" applyAlignment="1" applyProtection="1">
      <alignment vertical="center" shrinkToFit="1"/>
      <protection locked="0"/>
    </xf>
    <xf numFmtId="180" fontId="18" fillId="0" borderId="16" xfId="0" applyNumberFormat="1" applyFont="1" applyBorder="1" applyAlignment="1" applyProtection="1">
      <alignment horizontal="center" vertical="center"/>
      <protection locked="0"/>
    </xf>
    <xf numFmtId="3" fontId="18" fillId="0" borderId="16" xfId="0" applyNumberFormat="1" applyFont="1" applyBorder="1" applyAlignment="1" applyProtection="1">
      <alignment horizontal="center" vertical="center"/>
    </xf>
    <xf numFmtId="38" fontId="18" fillId="0" borderId="18" xfId="0" applyNumberFormat="1" applyFont="1" applyBorder="1" applyAlignment="1" applyProtection="1">
      <alignment horizontal="center" vertical="center"/>
      <protection locked="0"/>
    </xf>
    <xf numFmtId="38" fontId="18" fillId="0" borderId="13" xfId="0" applyNumberFormat="1" applyFont="1" applyBorder="1" applyAlignment="1" applyProtection="1">
      <alignment vertical="center"/>
    </xf>
    <xf numFmtId="38" fontId="18" fillId="0" borderId="13" xfId="0" applyNumberFormat="1" applyFont="1" applyFill="1" applyBorder="1" applyAlignment="1" applyProtection="1">
      <alignment vertical="center"/>
    </xf>
    <xf numFmtId="0" fontId="18" fillId="0" borderId="22" xfId="0" applyFont="1" applyBorder="1" applyAlignment="1" applyProtection="1">
      <alignment horizontal="center" vertical="center"/>
    </xf>
    <xf numFmtId="0" fontId="18" fillId="0" borderId="21" xfId="0" applyFont="1" applyBorder="1" applyAlignment="1" applyProtection="1">
      <alignment horizontal="center" vertical="center"/>
    </xf>
    <xf numFmtId="0" fontId="18" fillId="2" borderId="13" xfId="0" applyFont="1" applyFill="1" applyBorder="1" applyAlignment="1" applyProtection="1">
      <alignment horizontal="left" vertical="top" wrapText="1"/>
      <protection locked="0"/>
    </xf>
    <xf numFmtId="0" fontId="18" fillId="2" borderId="13" xfId="0" applyFont="1" applyFill="1" applyBorder="1" applyAlignment="1" applyProtection="1">
      <alignment horizontal="center" vertical="center" wrapText="1"/>
      <protection locked="0"/>
    </xf>
    <xf numFmtId="38" fontId="18" fillId="0" borderId="31" xfId="0" applyNumberFormat="1" applyFont="1" applyBorder="1" applyAlignment="1" applyProtection="1">
      <alignment vertical="center"/>
    </xf>
    <xf numFmtId="38" fontId="18" fillId="0" borderId="25" xfId="0" applyNumberFormat="1" applyFont="1" applyBorder="1" applyAlignment="1" applyProtection="1">
      <alignment vertical="center"/>
    </xf>
    <xf numFmtId="38" fontId="18" fillId="0" borderId="22" xfId="0" applyNumberFormat="1" applyFont="1" applyFill="1" applyBorder="1" applyAlignment="1" applyProtection="1">
      <alignment vertical="center" wrapText="1"/>
    </xf>
    <xf numFmtId="38" fontId="18" fillId="0" borderId="21" xfId="0" applyNumberFormat="1" applyFont="1" applyFill="1" applyBorder="1" applyAlignment="1" applyProtection="1">
      <alignment vertical="center" wrapText="1"/>
    </xf>
    <xf numFmtId="0" fontId="18" fillId="0" borderId="29" xfId="0" applyFont="1" applyBorder="1" applyAlignment="1" applyProtection="1">
      <alignment horizontal="center" vertical="center"/>
    </xf>
    <xf numFmtId="0" fontId="18" fillId="0" borderId="30" xfId="0" applyFont="1" applyBorder="1" applyAlignment="1" applyProtection="1">
      <alignment horizontal="center" vertical="center"/>
    </xf>
    <xf numFmtId="40" fontId="18" fillId="2" borderId="22" xfId="0" applyNumberFormat="1" applyFont="1" applyFill="1" applyBorder="1" applyAlignment="1" applyProtection="1">
      <alignment horizontal="center" vertical="center" wrapText="1"/>
      <protection locked="0"/>
    </xf>
    <xf numFmtId="40" fontId="18" fillId="2" borderId="21" xfId="0" applyNumberFormat="1" applyFont="1" applyFill="1" applyBorder="1" applyAlignment="1" applyProtection="1">
      <alignment horizontal="center" vertical="center" wrapText="1"/>
      <protection locked="0"/>
    </xf>
    <xf numFmtId="38" fontId="18" fillId="2" borderId="29" xfId="0" applyNumberFormat="1" applyFont="1" applyFill="1" applyBorder="1" applyAlignment="1" applyProtection="1">
      <alignment vertical="center" wrapText="1"/>
      <protection locked="0"/>
    </xf>
    <xf numFmtId="38" fontId="18" fillId="2" borderId="30" xfId="0" applyNumberFormat="1" applyFont="1" applyFill="1" applyBorder="1" applyAlignment="1" applyProtection="1">
      <alignment vertical="center" wrapText="1"/>
      <protection locked="0"/>
    </xf>
    <xf numFmtId="0" fontId="18" fillId="0" borderId="0" xfId="0" applyNumberFormat="1" applyFont="1" applyFill="1" applyAlignment="1" applyProtection="1">
      <alignment horizontal="center" vertical="center"/>
    </xf>
    <xf numFmtId="180" fontId="18" fillId="0" borderId="0" xfId="0" applyNumberFormat="1" applyFont="1" applyAlignment="1" applyProtection="1">
      <alignment horizontal="center" vertical="center"/>
    </xf>
    <xf numFmtId="0" fontId="18" fillId="2" borderId="0" xfId="0" applyFont="1" applyFill="1" applyBorder="1" applyAlignment="1" applyProtection="1">
      <alignment horizontal="distributed" vertical="center"/>
      <protection locked="0"/>
    </xf>
    <xf numFmtId="0" fontId="18" fillId="2" borderId="0" xfId="0" applyFont="1" applyFill="1" applyAlignment="1" applyProtection="1">
      <alignment horizontal="distributed" vertical="center"/>
      <protection locked="0"/>
    </xf>
    <xf numFmtId="38" fontId="18" fillId="2" borderId="13" xfId="0" applyNumberFormat="1" applyFont="1" applyFill="1" applyBorder="1" applyAlignment="1" applyProtection="1">
      <alignment vertical="center"/>
      <protection locked="0"/>
    </xf>
    <xf numFmtId="0" fontId="18" fillId="0" borderId="16" xfId="0" applyFont="1" applyBorder="1" applyAlignment="1" applyProtection="1">
      <alignment horizontal="center" vertical="center"/>
    </xf>
    <xf numFmtId="38" fontId="18" fillId="2" borderId="2" xfId="0" applyNumberFormat="1" applyFont="1" applyFill="1" applyBorder="1" applyAlignment="1" applyProtection="1">
      <alignment vertical="center"/>
      <protection locked="0"/>
    </xf>
    <xf numFmtId="38" fontId="18" fillId="2" borderId="1" xfId="0" applyNumberFormat="1" applyFont="1" applyFill="1" applyBorder="1" applyAlignment="1" applyProtection="1">
      <alignment vertical="center"/>
      <protection locked="0"/>
    </xf>
    <xf numFmtId="38" fontId="18" fillId="0" borderId="2" xfId="0" applyNumberFormat="1" applyFont="1" applyFill="1" applyBorder="1" applyAlignment="1" applyProtection="1">
      <alignment vertical="center"/>
    </xf>
    <xf numFmtId="38" fontId="18" fillId="0" borderId="1" xfId="0" applyNumberFormat="1" applyFont="1" applyFill="1" applyBorder="1" applyAlignment="1" applyProtection="1">
      <alignment vertical="center"/>
    </xf>
    <xf numFmtId="9" fontId="18" fillId="2" borderId="26" xfId="1" applyFont="1" applyFill="1" applyBorder="1" applyAlignment="1" applyProtection="1">
      <alignment vertical="center"/>
      <protection locked="0"/>
    </xf>
    <xf numFmtId="9" fontId="18" fillId="2" borderId="21" xfId="1" applyFont="1" applyFill="1" applyBorder="1" applyAlignment="1" applyProtection="1">
      <alignment vertical="center"/>
      <protection locked="0"/>
    </xf>
    <xf numFmtId="9" fontId="18" fillId="2" borderId="22" xfId="1" applyFont="1" applyFill="1" applyBorder="1" applyAlignment="1" applyProtection="1">
      <alignment vertical="center"/>
      <protection locked="0"/>
    </xf>
    <xf numFmtId="9" fontId="18" fillId="0" borderId="22" xfId="1" applyFont="1" applyFill="1" applyBorder="1" applyAlignment="1" applyProtection="1">
      <alignment vertical="center"/>
    </xf>
    <xf numFmtId="9" fontId="18" fillId="0" borderId="21" xfId="1" applyFont="1" applyFill="1" applyBorder="1" applyAlignment="1" applyProtection="1">
      <alignment vertical="center"/>
    </xf>
    <xf numFmtId="38" fontId="18" fillId="0" borderId="22" xfId="0" applyNumberFormat="1" applyFont="1" applyBorder="1" applyAlignment="1" applyProtection="1">
      <alignment vertical="center"/>
    </xf>
    <xf numFmtId="38" fontId="18" fillId="0" borderId="21" xfId="0" applyNumberFormat="1" applyFont="1" applyBorder="1" applyAlignment="1" applyProtection="1">
      <alignment vertical="center"/>
    </xf>
    <xf numFmtId="40" fontId="18" fillId="0" borderId="29" xfId="0" applyNumberFormat="1" applyFont="1" applyBorder="1" applyAlignment="1" applyProtection="1">
      <alignment vertical="center"/>
    </xf>
    <xf numFmtId="40" fontId="18" fillId="0" borderId="30" xfId="0" applyNumberFormat="1" applyFont="1" applyBorder="1" applyAlignment="1" applyProtection="1">
      <alignment vertical="center"/>
    </xf>
    <xf numFmtId="38" fontId="18" fillId="0" borderId="3" xfId="0" applyNumberFormat="1" applyFont="1" applyBorder="1" applyAlignment="1" applyProtection="1">
      <alignment vertical="center"/>
    </xf>
    <xf numFmtId="38" fontId="18" fillId="0" borderId="22" xfId="0" applyNumberFormat="1" applyFont="1" applyFill="1" applyBorder="1" applyAlignment="1" applyProtection="1">
      <alignment vertical="center"/>
    </xf>
    <xf numFmtId="38" fontId="18" fillId="0" borderId="21" xfId="0" applyNumberFormat="1" applyFont="1" applyFill="1" applyBorder="1" applyAlignment="1" applyProtection="1">
      <alignment vertical="center"/>
    </xf>
    <xf numFmtId="38" fontId="18" fillId="2" borderId="22" xfId="0" applyNumberFormat="1" applyFont="1" applyFill="1" applyBorder="1" applyAlignment="1" applyProtection="1">
      <alignment vertical="center"/>
      <protection locked="0"/>
    </xf>
    <xf numFmtId="38" fontId="18" fillId="2" borderId="21" xfId="0" applyNumberFormat="1" applyFont="1" applyFill="1" applyBorder="1" applyAlignment="1" applyProtection="1">
      <alignment vertical="center"/>
      <protection locked="0"/>
    </xf>
    <xf numFmtId="38" fontId="18" fillId="2" borderId="26" xfId="0" applyNumberFormat="1" applyFont="1" applyFill="1" applyBorder="1" applyAlignment="1" applyProtection="1">
      <alignment vertical="center"/>
      <protection locked="0"/>
    </xf>
    <xf numFmtId="38" fontId="18" fillId="2" borderId="22" xfId="0" applyNumberFormat="1" applyFont="1" applyFill="1" applyBorder="1" applyAlignment="1" applyProtection="1">
      <alignment vertical="center" wrapText="1"/>
      <protection locked="0"/>
    </xf>
    <xf numFmtId="38" fontId="18" fillId="2" borderId="21" xfId="0" applyNumberFormat="1" applyFont="1" applyFill="1" applyBorder="1" applyAlignment="1" applyProtection="1">
      <alignment vertical="center" wrapText="1"/>
      <protection locked="0"/>
    </xf>
    <xf numFmtId="38" fontId="18" fillId="2" borderId="33" xfId="0" applyNumberFormat="1" applyFont="1" applyFill="1" applyBorder="1" applyAlignment="1" applyProtection="1">
      <alignment vertical="center" wrapText="1"/>
      <protection locked="0"/>
    </xf>
    <xf numFmtId="0" fontId="18" fillId="2" borderId="13" xfId="0" applyFont="1" applyFill="1" applyBorder="1" applyAlignment="1" applyProtection="1">
      <alignment horizontal="center" vertical="center" shrinkToFit="1"/>
      <protection locked="0"/>
    </xf>
    <xf numFmtId="0" fontId="18" fillId="2" borderId="13" xfId="0" applyFont="1" applyFill="1" applyBorder="1" applyAlignment="1" applyProtection="1">
      <alignment horizontal="center" vertical="center"/>
      <protection locked="0"/>
    </xf>
    <xf numFmtId="0" fontId="18" fillId="2" borderId="21" xfId="0" applyFont="1" applyFill="1" applyBorder="1" applyAlignment="1" applyProtection="1">
      <alignment horizontal="center" vertical="center" shrinkToFit="1"/>
      <protection locked="0"/>
    </xf>
    <xf numFmtId="0" fontId="18" fillId="2" borderId="21" xfId="0" applyFont="1" applyFill="1" applyBorder="1" applyAlignment="1" applyProtection="1">
      <alignment horizontal="center" vertical="center"/>
      <protection locked="0"/>
    </xf>
    <xf numFmtId="40" fontId="18" fillId="2" borderId="26" xfId="0" applyNumberFormat="1" applyFont="1" applyFill="1" applyBorder="1" applyAlignment="1" applyProtection="1">
      <alignment horizontal="center" vertical="center" wrapText="1"/>
      <protection locked="0"/>
    </xf>
    <xf numFmtId="181" fontId="18" fillId="2" borderId="26" xfId="0" applyNumberFormat="1" applyFont="1" applyFill="1" applyBorder="1" applyAlignment="1" applyProtection="1">
      <alignment horizontal="center" vertical="center" wrapText="1"/>
      <protection locked="0"/>
    </xf>
    <xf numFmtId="181" fontId="18" fillId="2" borderId="21" xfId="0" applyNumberFormat="1" applyFont="1" applyFill="1" applyBorder="1" applyAlignment="1" applyProtection="1">
      <alignment horizontal="center" vertical="center" wrapText="1"/>
      <protection locked="0"/>
    </xf>
    <xf numFmtId="38" fontId="18" fillId="0" borderId="29" xfId="0" applyNumberFormat="1" applyFont="1" applyFill="1" applyBorder="1" applyAlignment="1" applyProtection="1">
      <alignment vertical="center" wrapText="1"/>
    </xf>
    <xf numFmtId="38" fontId="18" fillId="0" borderId="30" xfId="0" applyNumberFormat="1" applyFont="1" applyFill="1" applyBorder="1" applyAlignment="1" applyProtection="1">
      <alignment vertical="center" wrapText="1"/>
    </xf>
    <xf numFmtId="38" fontId="18" fillId="2" borderId="26" xfId="0" applyNumberFormat="1" applyFont="1" applyFill="1" applyBorder="1" applyAlignment="1" applyProtection="1">
      <alignment vertical="center" wrapText="1"/>
      <protection locked="0"/>
    </xf>
    <xf numFmtId="0" fontId="18" fillId="2" borderId="21" xfId="0" applyFont="1" applyFill="1" applyBorder="1" applyAlignment="1" applyProtection="1">
      <alignment horizontal="center" vertical="center" wrapText="1"/>
      <protection locked="0"/>
    </xf>
    <xf numFmtId="0" fontId="18" fillId="0" borderId="13" xfId="0" applyFont="1" applyBorder="1" applyAlignment="1" applyProtection="1">
      <alignment horizontal="center" vertical="center" wrapText="1"/>
    </xf>
    <xf numFmtId="0" fontId="18" fillId="0" borderId="13" xfId="0" applyFont="1" applyBorder="1" applyAlignment="1" applyProtection="1">
      <alignment horizontal="center" vertical="center"/>
    </xf>
    <xf numFmtId="38" fontId="18" fillId="2" borderId="32" xfId="0" applyNumberFormat="1" applyFont="1" applyFill="1" applyBorder="1" applyAlignment="1" applyProtection="1">
      <alignment vertical="center"/>
      <protection locked="0"/>
    </xf>
    <xf numFmtId="38" fontId="18" fillId="0" borderId="26" xfId="0" applyNumberFormat="1" applyFont="1" applyBorder="1" applyAlignment="1" applyProtection="1">
      <alignment vertical="center"/>
    </xf>
    <xf numFmtId="181" fontId="18" fillId="2" borderId="22" xfId="0" applyNumberFormat="1" applyFont="1" applyFill="1" applyBorder="1" applyAlignment="1" applyProtection="1">
      <alignment horizontal="center" vertical="center" wrapText="1"/>
      <protection locked="0"/>
    </xf>
    <xf numFmtId="0" fontId="18" fillId="2" borderId="22" xfId="0" applyFont="1" applyFill="1" applyBorder="1" applyAlignment="1" applyProtection="1">
      <alignment horizontal="center" vertical="center" shrinkToFit="1"/>
      <protection locked="0"/>
    </xf>
    <xf numFmtId="0" fontId="18" fillId="2" borderId="26" xfId="0" applyFont="1" applyFill="1" applyBorder="1" applyAlignment="1" applyProtection="1">
      <alignment horizontal="center" vertical="center" shrinkToFit="1"/>
      <protection locked="0"/>
    </xf>
    <xf numFmtId="0" fontId="18" fillId="0" borderId="22" xfId="0" applyFont="1" applyBorder="1" applyAlignment="1" applyProtection="1">
      <alignment horizontal="distributed" vertical="center"/>
    </xf>
    <xf numFmtId="0" fontId="18" fillId="0" borderId="21" xfId="0" applyFont="1" applyBorder="1" applyAlignment="1" applyProtection="1">
      <alignment horizontal="distributed" vertical="center"/>
    </xf>
    <xf numFmtId="0" fontId="18" fillId="2" borderId="22" xfId="0" applyFont="1" applyFill="1" applyBorder="1" applyAlignment="1" applyProtection="1">
      <alignment horizontal="center" vertical="center"/>
      <protection locked="0"/>
    </xf>
    <xf numFmtId="0" fontId="18" fillId="2" borderId="26" xfId="0" applyFont="1" applyFill="1" applyBorder="1" applyAlignment="1" applyProtection="1">
      <alignment horizontal="center" vertical="center"/>
      <protection locked="0"/>
    </xf>
    <xf numFmtId="40" fontId="18" fillId="0" borderId="16" xfId="0" applyNumberFormat="1" applyFont="1" applyBorder="1" applyAlignment="1" applyProtection="1">
      <alignment horizontal="center" vertical="center"/>
    </xf>
    <xf numFmtId="38" fontId="18" fillId="0" borderId="34" xfId="2" applyNumberFormat="1" applyFont="1" applyBorder="1" applyAlignment="1" applyProtection="1">
      <alignment horizontal="center" vertical="center"/>
    </xf>
    <xf numFmtId="38" fontId="18" fillId="0" borderId="35" xfId="2" applyNumberFormat="1" applyFont="1" applyBorder="1" applyAlignment="1" applyProtection="1">
      <alignment horizontal="center" vertical="center"/>
    </xf>
    <xf numFmtId="38" fontId="18" fillId="0" borderId="31" xfId="2" applyNumberFormat="1" applyFont="1" applyBorder="1" applyAlignment="1" applyProtection="1">
      <alignment horizontal="center" vertical="center"/>
    </xf>
    <xf numFmtId="38" fontId="18" fillId="0" borderId="25" xfId="2" applyNumberFormat="1" applyFont="1" applyBorder="1" applyAlignment="1" applyProtection="1">
      <alignment horizontal="center" vertical="center"/>
    </xf>
    <xf numFmtId="40" fontId="18" fillId="0" borderId="21" xfId="0" applyNumberFormat="1" applyFont="1" applyBorder="1" applyAlignment="1" applyProtection="1">
      <alignment horizontal="center" vertical="center"/>
    </xf>
    <xf numFmtId="40" fontId="18" fillId="0" borderId="13" xfId="0" applyNumberFormat="1" applyFont="1" applyBorder="1" applyAlignment="1" applyProtection="1">
      <alignment horizontal="center" vertical="center"/>
    </xf>
    <xf numFmtId="38" fontId="18" fillId="0" borderId="21" xfId="2" applyNumberFormat="1" applyFont="1" applyBorder="1" applyAlignment="1" applyProtection="1">
      <alignment horizontal="center" vertical="center"/>
    </xf>
    <xf numFmtId="38" fontId="18" fillId="0" borderId="13" xfId="2" applyNumberFormat="1" applyFont="1" applyBorder="1" applyAlignment="1" applyProtection="1">
      <alignment horizontal="center" vertical="center"/>
    </xf>
    <xf numFmtId="38" fontId="18" fillId="0" borderId="30" xfId="2" applyNumberFormat="1" applyFont="1" applyFill="1" applyBorder="1" applyAlignment="1" applyProtection="1">
      <alignment horizontal="center" vertical="center"/>
    </xf>
    <xf numFmtId="38" fontId="18" fillId="0" borderId="16" xfId="2" applyNumberFormat="1" applyFont="1" applyFill="1" applyBorder="1" applyAlignment="1" applyProtection="1">
      <alignment horizontal="center" vertical="center"/>
    </xf>
    <xf numFmtId="179" fontId="18" fillId="2" borderId="22" xfId="0" applyNumberFormat="1" applyFont="1" applyFill="1" applyBorder="1" applyAlignment="1" applyProtection="1">
      <alignment horizontal="center" vertical="center"/>
      <protection locked="0"/>
    </xf>
    <xf numFmtId="179" fontId="18" fillId="2" borderId="20" xfId="0" applyNumberFormat="1" applyFont="1" applyFill="1" applyBorder="1" applyAlignment="1" applyProtection="1">
      <alignment horizontal="center" vertical="center"/>
      <protection locked="0"/>
    </xf>
    <xf numFmtId="179" fontId="18" fillId="2" borderId="27" xfId="0" applyNumberFormat="1" applyFont="1" applyFill="1" applyBorder="1" applyAlignment="1" applyProtection="1">
      <alignment horizontal="center" vertical="center"/>
      <protection locked="0"/>
    </xf>
    <xf numFmtId="179" fontId="18" fillId="2" borderId="21" xfId="0" applyNumberFormat="1" applyFont="1" applyFill="1" applyBorder="1" applyAlignment="1" applyProtection="1">
      <alignment horizontal="center" vertical="center"/>
      <protection locked="0"/>
    </xf>
    <xf numFmtId="0" fontId="18" fillId="0" borderId="26" xfId="0" applyFont="1" applyBorder="1" applyAlignment="1" applyProtection="1">
      <alignment horizontal="center" vertical="center"/>
    </xf>
    <xf numFmtId="0" fontId="7" fillId="0" borderId="0" xfId="3" applyFont="1" applyAlignment="1">
      <alignment horizontal="center"/>
    </xf>
    <xf numFmtId="3" fontId="18" fillId="0" borderId="36" xfId="0" applyNumberFormat="1" applyFont="1" applyBorder="1" applyAlignment="1" applyProtection="1">
      <alignment horizontal="left" vertical="center"/>
    </xf>
  </cellXfs>
  <cellStyles count="4">
    <cellStyle name="パーセント" xfId="1" builtinId="5"/>
    <cellStyle name="桁区切り" xfId="2" builtinId="6"/>
    <cellStyle name="標準" xfId="0" builtinId="0"/>
    <cellStyle name="標準_H12当初賃率" xfId="3"/>
  </cellStyles>
  <dxfs count="24">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left style="thin">
          <color indexed="64"/>
        </left>
        <right style="thin">
          <color indexed="64"/>
        </right>
        <top style="hair">
          <color indexed="64"/>
        </top>
        <bottom style="hair">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left style="thin">
          <color indexed="64"/>
        </left>
        <right/>
        <top style="hair">
          <color indexed="64"/>
        </top>
        <bottom style="hair">
          <color indexed="64"/>
        </bottom>
      </border>
    </dxf>
    <dxf>
      <font>
        <b val="0"/>
        <i val="0"/>
        <strike val="0"/>
        <condense val="0"/>
        <extend val="0"/>
        <outline val="0"/>
        <shadow val="0"/>
        <u val="none"/>
        <vertAlign val="baseline"/>
        <sz val="9"/>
        <color auto="1"/>
        <name val="ＭＳ 明朝"/>
        <scheme val="none"/>
      </font>
      <numFmt numFmtId="178" formatCode="_ * #,##0.00000_ ;_ * \-#,##0.00000_ ;_ * &quot;-&quot;?????_ ;_ @_ "/>
      <fill>
        <patternFill patternType="none">
          <fgColor indexed="64"/>
          <bgColor indexed="65"/>
        </patternFill>
      </fill>
      <alignment horizontal="general" vertical="center" textRotation="0" wrapText="0" indent="0" relativeIndent="0" justifyLastLine="0" shrinkToFit="0" mergeCell="0" readingOrder="0"/>
      <border diagonalUp="0" diagonalDown="0">
        <left/>
        <right style="thin">
          <color indexed="64"/>
        </right>
        <top style="hair">
          <color indexed="64"/>
        </top>
        <bottom style="hair">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border diagonalUp="0" diagonalDown="0">
        <left/>
        <right style="thin">
          <color indexed="64"/>
        </right>
        <top style="hair">
          <color indexed="64"/>
        </top>
        <bottom style="hair">
          <color indexed="64"/>
        </bottom>
      </border>
    </dxf>
    <dxf>
      <border outline="0">
        <left style="thin">
          <color indexed="64"/>
        </left>
        <bottom style="thin">
          <color indexed="64"/>
        </bottom>
      </border>
    </dxf>
    <dxf>
      <border outline="0">
        <bottom style="thin">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533400</xdr:colOff>
      <xdr:row>4</xdr:row>
      <xdr:rowOff>28575</xdr:rowOff>
    </xdr:from>
    <xdr:to>
      <xdr:col>11</xdr:col>
      <xdr:colOff>600075</xdr:colOff>
      <xdr:row>6</xdr:row>
      <xdr:rowOff>152400</xdr:rowOff>
    </xdr:to>
    <xdr:grpSp>
      <xdr:nvGrpSpPr>
        <xdr:cNvPr id="8335" name="グループ化 15"/>
        <xdr:cNvGrpSpPr>
          <a:grpSpLocks/>
        </xdr:cNvGrpSpPr>
      </xdr:nvGrpSpPr>
      <xdr:grpSpPr bwMode="auto">
        <a:xfrm>
          <a:off x="6753225" y="809625"/>
          <a:ext cx="1304925" cy="466725"/>
          <a:chOff x="5876925" y="1038225"/>
          <a:chExt cx="1809750" cy="525600"/>
        </a:xfrm>
      </xdr:grpSpPr>
      <xdr:sp macro="" textlink="">
        <xdr:nvSpPr>
          <xdr:cNvPr id="8338" name="Rectangle 2"/>
          <xdr:cNvSpPr>
            <a:spLocks noChangeArrowheads="1"/>
          </xdr:cNvSpPr>
        </xdr:nvSpPr>
        <xdr:spPr bwMode="auto">
          <a:xfrm>
            <a:off x="5876925" y="1038225"/>
            <a:ext cx="1809750" cy="525600"/>
          </a:xfrm>
          <a:prstGeom prst="rect">
            <a:avLst/>
          </a:prstGeom>
          <a:noFill/>
          <a:ln w="17145">
            <a:solidFill>
              <a:srgbClr val="000000"/>
            </a:solidFill>
            <a:miter lim="800000"/>
            <a:headEnd/>
            <a:tailEnd/>
          </a:ln>
        </xdr:spPr>
      </xdr:sp>
      <xdr:sp macro="" textlink="">
        <xdr:nvSpPr>
          <xdr:cNvPr id="8339" name="Line 3"/>
          <xdr:cNvSpPr>
            <a:spLocks noChangeShapeType="1"/>
          </xdr:cNvSpPr>
        </xdr:nvSpPr>
        <xdr:spPr bwMode="auto">
          <a:xfrm>
            <a:off x="6496050" y="1038225"/>
            <a:ext cx="0" cy="525600"/>
          </a:xfrm>
          <a:prstGeom prst="line">
            <a:avLst/>
          </a:prstGeom>
          <a:noFill/>
          <a:ln w="17145">
            <a:solidFill>
              <a:srgbClr val="000000"/>
            </a:solidFill>
            <a:round/>
            <a:headEnd/>
            <a:tailEnd/>
          </a:ln>
        </xdr:spPr>
      </xdr:sp>
      <xdr:sp macro="" textlink="">
        <xdr:nvSpPr>
          <xdr:cNvPr id="8340" name="Line 4"/>
          <xdr:cNvSpPr>
            <a:spLocks noChangeShapeType="1"/>
          </xdr:cNvSpPr>
        </xdr:nvSpPr>
        <xdr:spPr bwMode="auto">
          <a:xfrm>
            <a:off x="7096125" y="1038225"/>
            <a:ext cx="0" cy="525600"/>
          </a:xfrm>
          <a:prstGeom prst="line">
            <a:avLst/>
          </a:prstGeom>
          <a:noFill/>
          <a:ln w="17145">
            <a:solidFill>
              <a:srgbClr val="000000"/>
            </a:solidFill>
            <a:round/>
            <a:headEnd/>
            <a:tailEnd/>
          </a:ln>
        </xdr:spPr>
      </xdr:sp>
    </xdr:grpSp>
    <xdr:clientData/>
  </xdr:twoCellAnchor>
  <xdr:twoCellAnchor>
    <xdr:from>
      <xdr:col>13</xdr:col>
      <xdr:colOff>9525</xdr:colOff>
      <xdr:row>10</xdr:row>
      <xdr:rowOff>180974</xdr:rowOff>
    </xdr:from>
    <xdr:to>
      <xdr:col>16</xdr:col>
      <xdr:colOff>514350</xdr:colOff>
      <xdr:row>22</xdr:row>
      <xdr:rowOff>0</xdr:rowOff>
    </xdr:to>
    <xdr:sp macro="" textlink="">
      <xdr:nvSpPr>
        <xdr:cNvPr id="7" name="テキスト ボックス 6"/>
        <xdr:cNvSpPr txBox="1"/>
      </xdr:nvSpPr>
      <xdr:spPr>
        <a:xfrm>
          <a:off x="9067800" y="2162174"/>
          <a:ext cx="3448050" cy="21050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000">
              <a:solidFill>
                <a:srgbClr val="FF0000"/>
              </a:solidFill>
            </a:rPr>
            <a:t>※</a:t>
          </a:r>
          <a:r>
            <a:rPr kumimoji="1" lang="ja-JP" altLang="en-US" sz="1000">
              <a:solidFill>
                <a:srgbClr val="FF0000"/>
              </a:solidFill>
            </a:rPr>
            <a:t>分担通知書は分担部ごとに、以下のとおり作成してください。</a:t>
          </a:r>
          <a:endParaRPr kumimoji="1" lang="en-US" altLang="ja-JP" sz="1000">
            <a:solidFill>
              <a:srgbClr val="FF0000"/>
            </a:solidFill>
          </a:endParaRPr>
        </a:p>
        <a:p>
          <a:endParaRPr kumimoji="1" lang="en-US" altLang="ja-JP" sz="1000">
            <a:solidFill>
              <a:srgbClr val="FF0000"/>
            </a:solidFill>
          </a:endParaRPr>
        </a:p>
        <a:p>
          <a:r>
            <a:rPr kumimoji="1" lang="en-US" altLang="ja-JP" sz="1000">
              <a:solidFill>
                <a:srgbClr val="FF0000"/>
              </a:solidFill>
            </a:rPr>
            <a:t>【</a:t>
          </a:r>
          <a:r>
            <a:rPr kumimoji="1" lang="ja-JP" altLang="en-US" sz="1000">
              <a:solidFill>
                <a:srgbClr val="FF0000"/>
              </a:solidFill>
            </a:rPr>
            <a:t>完成基準案件</a:t>
          </a:r>
          <a:r>
            <a:rPr kumimoji="1" lang="en-US" altLang="ja-JP" sz="1000">
              <a:solidFill>
                <a:srgbClr val="FF0000"/>
              </a:solidFill>
            </a:rPr>
            <a:t>】</a:t>
          </a:r>
        </a:p>
        <a:p>
          <a:r>
            <a:rPr kumimoji="1" lang="ja-JP" altLang="en-US" sz="1000">
              <a:solidFill>
                <a:srgbClr val="FF0000"/>
              </a:solidFill>
            </a:rPr>
            <a:t>プロジェクト全体の分担通知書を作成してください。</a:t>
          </a:r>
          <a:endParaRPr kumimoji="1" lang="en-US" altLang="ja-JP" sz="1000">
            <a:solidFill>
              <a:srgbClr val="FF0000"/>
            </a:solidFill>
          </a:endParaRPr>
        </a:p>
        <a:p>
          <a:endParaRPr kumimoji="1" lang="en-US" altLang="ja-JP" sz="1000">
            <a:solidFill>
              <a:srgbClr val="FF0000"/>
            </a:solidFill>
          </a:endParaRPr>
        </a:p>
        <a:p>
          <a:r>
            <a:rPr kumimoji="1" lang="en-US" altLang="ja-JP" sz="1000">
              <a:solidFill>
                <a:srgbClr val="FF0000"/>
              </a:solidFill>
            </a:rPr>
            <a:t>【</a:t>
          </a:r>
          <a:r>
            <a:rPr kumimoji="1" lang="ja-JP" altLang="en-US" sz="1000">
              <a:solidFill>
                <a:srgbClr val="FF0000"/>
              </a:solidFill>
            </a:rPr>
            <a:t>部分完成基準案件</a:t>
          </a:r>
          <a:r>
            <a:rPr kumimoji="1" lang="en-US" altLang="ja-JP" sz="1000">
              <a:solidFill>
                <a:srgbClr val="FF0000"/>
              </a:solidFill>
            </a:rPr>
            <a:t>】</a:t>
          </a:r>
        </a:p>
        <a:p>
          <a:r>
            <a:rPr kumimoji="1" lang="ja-JP" altLang="en-US" sz="1000">
              <a:solidFill>
                <a:srgbClr val="FF0000"/>
              </a:solidFill>
            </a:rPr>
            <a:t>部分払精算を行う年度（作業科目）ごとの分担通知書を作成してください。</a:t>
          </a:r>
          <a:endParaRPr kumimoji="1" lang="en-US" altLang="ja-JP" sz="1000">
            <a:solidFill>
              <a:srgbClr val="FF0000"/>
            </a:solidFill>
          </a:endParaRPr>
        </a:p>
        <a:p>
          <a:endParaRPr kumimoji="1" lang="en-US" altLang="ja-JP" sz="1000">
            <a:solidFill>
              <a:srgbClr val="FF0000"/>
            </a:solidFill>
          </a:endParaRPr>
        </a:p>
        <a:p>
          <a:r>
            <a:rPr kumimoji="1" lang="en-US" altLang="ja-JP" sz="1000">
              <a:solidFill>
                <a:srgbClr val="FF0000"/>
              </a:solidFill>
            </a:rPr>
            <a:t>【</a:t>
          </a:r>
          <a:r>
            <a:rPr kumimoji="1" lang="ja-JP" altLang="en-US" sz="1000">
              <a:solidFill>
                <a:srgbClr val="FF0000"/>
              </a:solidFill>
            </a:rPr>
            <a:t>出来高基準案件</a:t>
          </a:r>
          <a:r>
            <a:rPr kumimoji="1" lang="en-US" altLang="ja-JP" sz="1000">
              <a:solidFill>
                <a:srgbClr val="FF0000"/>
              </a:solidFill>
            </a:rPr>
            <a:t>】</a:t>
          </a:r>
        </a:p>
        <a:p>
          <a:r>
            <a:rPr kumimoji="1" lang="ja-JP" altLang="en-US" sz="1000">
              <a:solidFill>
                <a:srgbClr val="FF0000"/>
              </a:solidFill>
            </a:rPr>
            <a:t>会計年度ごとの分担通知書を作成してください。</a:t>
          </a:r>
          <a:endParaRPr kumimoji="1" lang="en-US" altLang="ja-JP" sz="1000">
            <a:solidFill>
              <a:srgbClr val="FF0000"/>
            </a:solidFill>
          </a:endParaRPr>
        </a:p>
      </xdr:txBody>
    </xdr:sp>
    <xdr:clientData/>
  </xdr:twoCellAnchor>
  <xdr:twoCellAnchor>
    <xdr:from>
      <xdr:col>13</xdr:col>
      <xdr:colOff>9525</xdr:colOff>
      <xdr:row>2</xdr:row>
      <xdr:rowOff>19050</xdr:rowOff>
    </xdr:from>
    <xdr:to>
      <xdr:col>16</xdr:col>
      <xdr:colOff>514350</xdr:colOff>
      <xdr:row>4</xdr:row>
      <xdr:rowOff>9526</xdr:rowOff>
    </xdr:to>
    <xdr:sp macro="" textlink="">
      <xdr:nvSpPr>
        <xdr:cNvPr id="8" name="テキスト ボックス 7"/>
        <xdr:cNvSpPr txBox="1"/>
      </xdr:nvSpPr>
      <xdr:spPr>
        <a:xfrm>
          <a:off x="9067800" y="361950"/>
          <a:ext cx="3448050" cy="428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000">
              <a:solidFill>
                <a:srgbClr val="FF0000"/>
              </a:solidFill>
            </a:rPr>
            <a:t>※</a:t>
          </a:r>
          <a:r>
            <a:rPr kumimoji="1" lang="ja-JP" altLang="en-US" sz="1000">
              <a:solidFill>
                <a:srgbClr val="FF0000"/>
              </a:solidFill>
            </a:rPr>
            <a:t>シートはエラー防止のためにロックしています。パスワードはかけていません。</a:t>
          </a:r>
          <a:r>
            <a:rPr kumimoji="1" lang="en-US" altLang="ja-JP" sz="1000">
              <a:solidFill>
                <a:srgbClr val="FF0000"/>
              </a:solidFill>
            </a:rPr>
            <a:t>Alt-H-O-P</a:t>
          </a:r>
          <a:r>
            <a:rPr kumimoji="1" lang="ja-JP" altLang="en-US" sz="1000">
              <a:solidFill>
                <a:srgbClr val="FF0000"/>
              </a:solidFill>
            </a:rPr>
            <a:t>で解除できます。</a:t>
          </a:r>
          <a:endParaRPr kumimoji="1" lang="en-US" altLang="ja-JP" sz="1000">
            <a:solidFill>
              <a:srgbClr val="FF0000"/>
            </a:solidFill>
          </a:endParaRPr>
        </a:p>
      </xdr:txBody>
    </xdr:sp>
    <xdr:clientData/>
  </xdr:twoCellAnchor>
  <xdr:twoCellAnchor>
    <xdr:from>
      <xdr:col>12</xdr:col>
      <xdr:colOff>971550</xdr:colOff>
      <xdr:row>59</xdr:row>
      <xdr:rowOff>57151</xdr:rowOff>
    </xdr:from>
    <xdr:to>
      <xdr:col>16</xdr:col>
      <xdr:colOff>428625</xdr:colOff>
      <xdr:row>72</xdr:row>
      <xdr:rowOff>0</xdr:rowOff>
    </xdr:to>
    <xdr:sp macro="" textlink="">
      <xdr:nvSpPr>
        <xdr:cNvPr id="9" name="テキスト ボックス 8"/>
        <xdr:cNvSpPr txBox="1"/>
      </xdr:nvSpPr>
      <xdr:spPr>
        <a:xfrm>
          <a:off x="9048750" y="10277476"/>
          <a:ext cx="3381375" cy="2171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000">
              <a:solidFill>
                <a:srgbClr val="FF0000"/>
              </a:solidFill>
            </a:rPr>
            <a:t>※</a:t>
          </a:r>
          <a:r>
            <a:rPr kumimoji="1" lang="ja-JP" altLang="en-US" sz="1000">
              <a:solidFill>
                <a:srgbClr val="FF0000"/>
              </a:solidFill>
            </a:rPr>
            <a:t>主管部分担調整金は、「</a:t>
          </a:r>
          <a:r>
            <a:rPr kumimoji="1" lang="en-US" altLang="ja-JP" sz="1000">
              <a:solidFill>
                <a:srgbClr val="FF0000"/>
              </a:solidFill>
            </a:rPr>
            <a:t>Ⅴ</a:t>
          </a:r>
          <a:r>
            <a:rPr kumimoji="1" lang="ja-JP" altLang="en-US" sz="1000">
              <a:solidFill>
                <a:srgbClr val="FF0000"/>
              </a:solidFill>
            </a:rPr>
            <a:t>．分担金明細」を入力すると、以下のとおり、自動的に表示されるようになっています。</a:t>
          </a:r>
          <a:endParaRPr kumimoji="1" lang="en-US" altLang="ja-JP" sz="1000">
            <a:solidFill>
              <a:srgbClr val="FF0000"/>
            </a:solidFill>
          </a:endParaRPr>
        </a:p>
        <a:p>
          <a:endParaRPr kumimoji="1" lang="en-US" altLang="ja-JP" sz="1000">
            <a:solidFill>
              <a:srgbClr val="FF0000"/>
            </a:solidFill>
          </a:endParaRPr>
        </a:p>
        <a:p>
          <a:r>
            <a:rPr kumimoji="1" lang="en-US" altLang="ja-JP" sz="1000">
              <a:solidFill>
                <a:srgbClr val="FF0000"/>
              </a:solidFill>
            </a:rPr>
            <a:t>【</a:t>
          </a:r>
          <a:r>
            <a:rPr kumimoji="1" lang="ja-JP" altLang="en-US" sz="1000">
              <a:solidFill>
                <a:srgbClr val="FF0000"/>
              </a:solidFill>
            </a:rPr>
            <a:t>契約稼働</a:t>
          </a:r>
          <a:r>
            <a:rPr kumimoji="1" lang="en-US" altLang="ja-JP" sz="1000">
              <a:solidFill>
                <a:srgbClr val="FF0000"/>
              </a:solidFill>
            </a:rPr>
            <a:t>】</a:t>
          </a:r>
        </a:p>
        <a:p>
          <a:r>
            <a:rPr kumimoji="1" lang="ja-JP" altLang="en-US" sz="1000">
              <a:solidFill>
                <a:srgbClr val="FF0000"/>
              </a:solidFill>
            </a:rPr>
            <a:t>事務手数料（契約報酬額と分担報酬額の差額）がプラスで表示されます。</a:t>
          </a:r>
          <a:endParaRPr kumimoji="1" lang="en-US" altLang="ja-JP" sz="1000">
            <a:solidFill>
              <a:srgbClr val="FF0000"/>
            </a:solidFill>
          </a:endParaRPr>
        </a:p>
        <a:p>
          <a:endParaRPr kumimoji="1" lang="en-US" altLang="ja-JP" sz="1000">
            <a:solidFill>
              <a:srgbClr val="FF0000"/>
            </a:solidFill>
          </a:endParaRPr>
        </a:p>
        <a:p>
          <a:r>
            <a:rPr kumimoji="1" lang="en-US" altLang="ja-JP" sz="1000">
              <a:solidFill>
                <a:srgbClr val="FF0000"/>
              </a:solidFill>
            </a:rPr>
            <a:t>【</a:t>
          </a:r>
          <a:r>
            <a:rPr kumimoji="1" lang="ja-JP" altLang="en-US" sz="1000">
              <a:solidFill>
                <a:srgbClr val="FF0000"/>
              </a:solidFill>
            </a:rPr>
            <a:t>非契約稼働</a:t>
          </a:r>
          <a:r>
            <a:rPr kumimoji="1" lang="en-US" altLang="ja-JP" sz="1000">
              <a:solidFill>
                <a:srgbClr val="FF0000"/>
              </a:solidFill>
            </a:rPr>
            <a:t>】</a:t>
          </a:r>
        </a:p>
        <a:p>
          <a:r>
            <a:rPr kumimoji="1" lang="ja-JP" altLang="en-US" sz="1000">
              <a:solidFill>
                <a:srgbClr val="FF0000"/>
              </a:solidFill>
            </a:rPr>
            <a:t>分担発注額（主管部の持出額）がマイナスで表示されます。</a:t>
          </a:r>
          <a:endParaRPr kumimoji="1" lang="en-US" altLang="ja-JP" sz="1000">
            <a:solidFill>
              <a:srgbClr val="FF0000"/>
            </a:solidFill>
          </a:endParaRPr>
        </a:p>
        <a:p>
          <a:endParaRPr kumimoji="1" lang="en-US" altLang="ja-JP" sz="1000">
            <a:solidFill>
              <a:srgbClr val="FF0000"/>
            </a:solidFill>
          </a:endParaRPr>
        </a:p>
        <a:p>
          <a:r>
            <a:rPr kumimoji="1" lang="ja-JP" altLang="en-US" sz="1000">
              <a:solidFill>
                <a:srgbClr val="FF0000"/>
              </a:solidFill>
            </a:rPr>
            <a:t>なお、契約稼働で経費の分担がある場合には、「その他経費（手入力）」に入力してください。</a:t>
          </a:r>
          <a:endParaRPr kumimoji="1" lang="en-US" altLang="ja-JP" sz="900">
            <a:solidFill>
              <a:srgbClr val="FF0000"/>
            </a:solidFill>
          </a:endParaRPr>
        </a:p>
        <a:p>
          <a:endParaRPr kumimoji="1" lang="ja-JP" altLang="en-US" sz="9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26</xdr:col>
      <xdr:colOff>9525</xdr:colOff>
      <xdr:row>12</xdr:row>
      <xdr:rowOff>0</xdr:rowOff>
    </xdr:from>
    <xdr:to>
      <xdr:col>30</xdr:col>
      <xdr:colOff>647700</xdr:colOff>
      <xdr:row>15</xdr:row>
      <xdr:rowOff>19050</xdr:rowOff>
    </xdr:to>
    <xdr:sp macro="" textlink="">
      <xdr:nvSpPr>
        <xdr:cNvPr id="2" name="テキスト ボックス 1"/>
        <xdr:cNvSpPr txBox="1"/>
      </xdr:nvSpPr>
      <xdr:spPr>
        <a:xfrm>
          <a:off x="9982200" y="2324100"/>
          <a:ext cx="3381375"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en-US" altLang="ja-JP" sz="1000">
              <a:solidFill>
                <a:srgbClr val="FF0000"/>
              </a:solidFill>
              <a:latin typeface="+mn-lt"/>
              <a:ea typeface="+mn-ea"/>
              <a:cs typeface="+mn-cs"/>
            </a:rPr>
            <a:t>※</a:t>
          </a:r>
          <a:r>
            <a:rPr kumimoji="1" lang="ja-JP" altLang="en-US" sz="1000">
              <a:solidFill>
                <a:srgbClr val="FF0000"/>
              </a:solidFill>
              <a:latin typeface="+mn-lt"/>
              <a:ea typeface="+mn-ea"/>
              <a:cs typeface="+mn-cs"/>
            </a:rPr>
            <a:t>分担項目の通貨を選択して金額を入力</a:t>
          </a:r>
          <a:r>
            <a:rPr kumimoji="1" lang="ja-JP" altLang="ja-JP" sz="1000">
              <a:solidFill>
                <a:srgbClr val="FF0000"/>
              </a:solidFill>
              <a:latin typeface="+mn-lt"/>
              <a:ea typeface="+mn-ea"/>
              <a:cs typeface="+mn-cs"/>
            </a:rPr>
            <a:t>すると、</a:t>
          </a:r>
          <a:r>
            <a:rPr kumimoji="1" lang="ja-JP" altLang="en-US" sz="1000">
              <a:solidFill>
                <a:srgbClr val="FF0000"/>
              </a:solidFill>
              <a:latin typeface="+mn-lt"/>
              <a:ea typeface="+mn-ea"/>
              <a:cs typeface="+mn-cs"/>
            </a:rPr>
            <a:t>分担通貨</a:t>
          </a:r>
          <a:r>
            <a:rPr kumimoji="1" lang="ja-JP" altLang="ja-JP" sz="1000">
              <a:solidFill>
                <a:srgbClr val="FF0000"/>
              </a:solidFill>
              <a:latin typeface="+mn-lt"/>
              <a:ea typeface="+mn-ea"/>
              <a:cs typeface="+mn-cs"/>
            </a:rPr>
            <a:t>に自動的に換算されます。</a:t>
          </a:r>
          <a:endParaRPr kumimoji="1" lang="en-US" altLang="ja-JP" sz="1000">
            <a:solidFill>
              <a:srgbClr val="FF0000"/>
            </a:solidFill>
          </a:endParaRPr>
        </a:p>
        <a:p>
          <a:endParaRPr kumimoji="1" lang="en-US" altLang="ja-JP" sz="1000">
            <a:solidFill>
              <a:srgbClr val="FF0000"/>
            </a:solidFill>
          </a:endParaRPr>
        </a:p>
      </xdr:txBody>
    </xdr:sp>
    <xdr:clientData/>
  </xdr:twoCellAnchor>
</xdr:wsDr>
</file>

<file path=xl/tables/table1.xml><?xml version="1.0" encoding="utf-8"?>
<table xmlns="http://schemas.openxmlformats.org/spreadsheetml/2006/main" id="1" name="為替レート" displayName="為替レート" ref="B3:E132" totalsRowShown="0" headerRowDxfId="6" headerRowBorderDxfId="5" tableBorderDxfId="4">
  <autoFilter ref="B3:E132"/>
  <tableColumns count="4">
    <tableColumn id="1" name="CODE" dataDxfId="3"/>
    <tableColumn id="2" name="JUN" dataDxfId="2"/>
    <tableColumn id="3" name="COUNTRY" dataDxfId="1"/>
    <tableColumn id="4" name="CURRENCY" dataDxfId="0"/>
  </tableColumns>
  <tableStyleInfo name="TableStyleMedium9"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B1:AC209"/>
  <sheetViews>
    <sheetView showGridLines="0" tabSelected="1" view="pageBreakPreview" zoomScaleNormal="100" zoomScaleSheetLayoutView="100" workbookViewId="0">
      <selection activeCell="B3" sqref="B3"/>
    </sheetView>
  </sheetViews>
  <sheetFormatPr defaultColWidth="10.875" defaultRowHeight="14.1" customHeight="1"/>
  <cols>
    <col min="1" max="1" width="1.625" style="18" customWidth="1"/>
    <col min="2" max="2" width="23.125" style="25" customWidth="1"/>
    <col min="3" max="12" width="8.125" style="18" customWidth="1"/>
    <col min="13" max="18" width="12.875" style="18" customWidth="1"/>
    <col min="19" max="19" width="12" style="19" customWidth="1"/>
    <col min="20" max="29" width="10.875" style="18" hidden="1" customWidth="1"/>
    <col min="30" max="16384" width="10.875" style="18"/>
  </cols>
  <sheetData>
    <row r="1" spans="2:29" ht="14.1" customHeight="1">
      <c r="B1" s="17" t="s">
        <v>453</v>
      </c>
      <c r="K1" s="145" t="s">
        <v>454</v>
      </c>
      <c r="L1" s="145"/>
    </row>
    <row r="2" spans="2:29" ht="14.1" customHeight="1">
      <c r="B2" s="20" t="s">
        <v>443</v>
      </c>
      <c r="G2" s="20" t="s">
        <v>444</v>
      </c>
      <c r="H2" s="20"/>
      <c r="K2" s="144" t="s">
        <v>433</v>
      </c>
      <c r="L2" s="144"/>
    </row>
    <row r="3" spans="2:29" ht="21">
      <c r="B3" s="16"/>
      <c r="C3" s="21" t="s">
        <v>438</v>
      </c>
      <c r="D3" s="21"/>
      <c r="E3" s="22"/>
      <c r="F3" s="22"/>
      <c r="G3" s="122" t="s">
        <v>436</v>
      </c>
      <c r="H3" s="122"/>
      <c r="I3" s="23"/>
      <c r="J3" s="23" t="s">
        <v>432</v>
      </c>
      <c r="K3" s="143">
        <f ca="1">TODAY()</f>
        <v>40912</v>
      </c>
      <c r="L3" s="143"/>
      <c r="S3" s="24"/>
      <c r="T3" s="18" t="s">
        <v>436</v>
      </c>
      <c r="U3" s="18" t="s">
        <v>428</v>
      </c>
      <c r="V3" s="18" t="s">
        <v>429</v>
      </c>
      <c r="W3" s="18" t="s">
        <v>430</v>
      </c>
      <c r="X3" s="18" t="s">
        <v>431</v>
      </c>
      <c r="Y3" s="18" t="s">
        <v>448</v>
      </c>
      <c r="Z3" s="18" t="s">
        <v>449</v>
      </c>
      <c r="AA3" s="18" t="s">
        <v>450</v>
      </c>
      <c r="AB3" s="18" t="s">
        <v>451</v>
      </c>
      <c r="AC3" s="18" t="s">
        <v>452</v>
      </c>
    </row>
    <row r="4" spans="2:29" ht="14.1" customHeight="1">
      <c r="B4" s="25" t="s">
        <v>414</v>
      </c>
      <c r="C4" s="26" t="str">
        <f>IF(C14="","",C14)</f>
        <v/>
      </c>
      <c r="D4" s="26"/>
      <c r="G4" s="27"/>
      <c r="H4" s="27"/>
      <c r="I4" s="28"/>
      <c r="J4" s="28" t="s">
        <v>434</v>
      </c>
      <c r="K4" s="142" t="str">
        <f>IF(E14="","",E14)</f>
        <v/>
      </c>
      <c r="L4" s="142"/>
      <c r="N4" s="29"/>
      <c r="O4" s="29"/>
      <c r="P4" s="29"/>
      <c r="Q4" s="29"/>
      <c r="R4" s="29"/>
      <c r="S4" s="30"/>
    </row>
    <row r="5" spans="2:29" ht="14.1" customHeight="1">
      <c r="B5" s="25" t="s">
        <v>415</v>
      </c>
      <c r="C5" s="18" t="s">
        <v>416</v>
      </c>
      <c r="G5" s="27"/>
      <c r="H5" s="27"/>
      <c r="I5" s="27"/>
      <c r="J5" s="27"/>
      <c r="K5" s="27"/>
      <c r="L5" s="27"/>
      <c r="N5" s="29"/>
      <c r="O5" s="29"/>
      <c r="P5" s="29"/>
      <c r="Q5" s="29"/>
      <c r="R5" s="29"/>
      <c r="S5" s="30"/>
    </row>
    <row r="6" spans="2:29" ht="14.1" customHeight="1">
      <c r="B6" s="31"/>
      <c r="C6" s="32"/>
      <c r="D6" s="32"/>
      <c r="E6" s="33"/>
      <c r="F6" s="33"/>
      <c r="G6" s="34"/>
      <c r="H6" s="34"/>
      <c r="I6" s="34"/>
      <c r="J6" s="34"/>
      <c r="K6" s="34"/>
      <c r="L6" s="34"/>
      <c r="M6" s="31"/>
      <c r="N6" s="35"/>
      <c r="O6" s="35"/>
      <c r="P6" s="35"/>
      <c r="Q6" s="35"/>
      <c r="R6" s="35"/>
    </row>
    <row r="7" spans="2:29" ht="14.1" customHeight="1">
      <c r="B7" s="31" t="s">
        <v>0</v>
      </c>
      <c r="C7" s="32"/>
      <c r="D7" s="32"/>
      <c r="E7" s="32"/>
      <c r="F7" s="32"/>
      <c r="G7" s="34"/>
      <c r="H7" s="34"/>
      <c r="I7" s="34"/>
      <c r="J7" s="34"/>
      <c r="K7" s="34"/>
      <c r="L7" s="34"/>
      <c r="M7" s="31"/>
      <c r="N7" s="35"/>
      <c r="O7" s="35"/>
      <c r="P7" s="35"/>
      <c r="Q7" s="35"/>
      <c r="R7" s="35"/>
    </row>
    <row r="8" spans="2:29" ht="14.1" customHeight="1">
      <c r="B8" s="25" t="s">
        <v>489</v>
      </c>
      <c r="C8" s="32"/>
      <c r="D8" s="32"/>
      <c r="E8" s="32"/>
      <c r="F8" s="32"/>
      <c r="G8" s="34"/>
      <c r="H8" s="34"/>
      <c r="I8" s="34"/>
      <c r="J8" s="34"/>
      <c r="K8" s="34"/>
      <c r="L8" s="34"/>
      <c r="M8" s="31"/>
      <c r="N8" s="35"/>
      <c r="O8" s="35"/>
      <c r="P8" s="35"/>
      <c r="Q8" s="35"/>
      <c r="R8" s="35"/>
    </row>
    <row r="9" spans="2:29" ht="14.1" customHeight="1">
      <c r="B9" s="36" t="s">
        <v>406</v>
      </c>
      <c r="C9" s="186"/>
      <c r="D9" s="187"/>
      <c r="E9" s="187"/>
      <c r="F9" s="187"/>
      <c r="G9" s="188" t="s">
        <v>400</v>
      </c>
      <c r="H9" s="189"/>
      <c r="I9" s="190"/>
      <c r="J9" s="191"/>
      <c r="K9" s="191"/>
      <c r="L9" s="173"/>
    </row>
    <row r="10" spans="2:29" ht="14.1" customHeight="1">
      <c r="B10" s="37" t="s">
        <v>490</v>
      </c>
      <c r="C10" s="203"/>
      <c r="D10" s="204"/>
      <c r="E10" s="205"/>
      <c r="F10" s="206"/>
      <c r="G10" s="188" t="s">
        <v>455</v>
      </c>
      <c r="H10" s="189"/>
      <c r="I10" s="190" t="s">
        <v>456</v>
      </c>
      <c r="J10" s="191"/>
      <c r="K10" s="191"/>
      <c r="L10" s="173"/>
      <c r="M10" s="38" t="s">
        <v>458</v>
      </c>
      <c r="N10" s="39"/>
      <c r="O10" s="40"/>
      <c r="P10" s="40"/>
      <c r="Q10" s="40"/>
      <c r="R10" s="40"/>
      <c r="T10" s="18" t="s">
        <v>456</v>
      </c>
      <c r="U10" s="18" t="s">
        <v>457</v>
      </c>
      <c r="V10" s="18" t="s">
        <v>505</v>
      </c>
    </row>
    <row r="11" spans="2:29" ht="14.1" customHeight="1">
      <c r="B11" s="41"/>
      <c r="C11" s="42"/>
      <c r="D11" s="43"/>
      <c r="E11" s="44"/>
      <c r="F11" s="44"/>
      <c r="G11" s="45"/>
      <c r="H11" s="45"/>
      <c r="I11" s="46"/>
      <c r="J11" s="46"/>
      <c r="K11" s="47"/>
      <c r="L11" s="48" t="str">
        <f>IF(I10="","",IF(I10="出来高基準（※）",T11,""))</f>
        <v/>
      </c>
      <c r="T11" s="18" t="s">
        <v>504</v>
      </c>
    </row>
    <row r="12" spans="2:29" ht="14.25">
      <c r="B12" s="25" t="s">
        <v>510</v>
      </c>
      <c r="C12" s="25"/>
      <c r="D12" s="25"/>
      <c r="E12" s="32"/>
      <c r="F12" s="32"/>
      <c r="G12" s="34"/>
      <c r="H12" s="34"/>
      <c r="I12" s="34"/>
      <c r="J12" s="34"/>
      <c r="K12" s="35"/>
      <c r="L12" s="35"/>
      <c r="M12" s="31"/>
      <c r="N12" s="35"/>
      <c r="O12" s="35"/>
      <c r="P12" s="35"/>
      <c r="Q12" s="35"/>
      <c r="R12" s="35"/>
    </row>
    <row r="13" spans="2:29" ht="14.1" customHeight="1">
      <c r="B13" s="112"/>
      <c r="C13" s="182" t="s">
        <v>402</v>
      </c>
      <c r="D13" s="182"/>
      <c r="E13" s="129" t="s">
        <v>589</v>
      </c>
      <c r="F13" s="182"/>
      <c r="G13" s="34"/>
      <c r="H13" s="34"/>
      <c r="I13" s="34"/>
      <c r="J13" s="34"/>
      <c r="K13" s="35"/>
      <c r="L13" s="35"/>
      <c r="M13" s="31"/>
      <c r="N13" s="35"/>
      <c r="O13" s="35"/>
      <c r="P13" s="35"/>
      <c r="Q13" s="35"/>
      <c r="R13" s="35"/>
    </row>
    <row r="14" spans="2:29" ht="14.1" customHeight="1">
      <c r="B14" s="111" t="s">
        <v>488</v>
      </c>
      <c r="C14" s="171"/>
      <c r="D14" s="171"/>
      <c r="E14" s="173"/>
      <c r="F14" s="171"/>
      <c r="G14" s="34"/>
      <c r="H14" s="34"/>
      <c r="I14" s="34"/>
      <c r="J14" s="34"/>
      <c r="K14" s="35"/>
      <c r="L14" s="35"/>
      <c r="M14" s="31"/>
      <c r="N14" s="35"/>
      <c r="O14" s="35"/>
      <c r="P14" s="35"/>
      <c r="Q14" s="35"/>
      <c r="R14" s="35"/>
    </row>
    <row r="15" spans="2:29" ht="14.1" customHeight="1">
      <c r="B15" s="111" t="s">
        <v>486</v>
      </c>
      <c r="C15" s="171"/>
      <c r="D15" s="171"/>
      <c r="E15" s="173"/>
      <c r="F15" s="171"/>
      <c r="G15" s="51"/>
      <c r="H15" s="51"/>
      <c r="I15" s="51"/>
      <c r="J15" s="51"/>
      <c r="K15" s="42"/>
      <c r="L15" s="42"/>
    </row>
    <row r="16" spans="2:29" ht="14.1" customHeight="1" thickBot="1">
      <c r="B16" s="111" t="s">
        <v>487</v>
      </c>
      <c r="C16" s="192">
        <f>SUM($C$49:$J$49)</f>
        <v>0</v>
      </c>
      <c r="D16" s="192"/>
      <c r="E16" s="197" t="s">
        <v>441</v>
      </c>
      <c r="F16" s="198"/>
      <c r="G16" s="52"/>
      <c r="H16" s="52"/>
      <c r="I16" s="52"/>
      <c r="J16" s="52"/>
      <c r="K16" s="52"/>
      <c r="L16" s="52"/>
    </row>
    <row r="17" spans="2:21" ht="14.1" customHeight="1" thickBot="1">
      <c r="B17" s="111" t="s">
        <v>437</v>
      </c>
      <c r="C17" s="193">
        <f>IF(通貨="","",分担金報酬*通貨レート*表示単位)</f>
        <v>0</v>
      </c>
      <c r="D17" s="194"/>
      <c r="E17" s="199">
        <f>IF(通貨="","",分担調整金報酬*通貨レート*表示単位)</f>
        <v>0</v>
      </c>
      <c r="F17" s="200"/>
      <c r="G17" s="53"/>
      <c r="H17" s="53"/>
      <c r="I17" s="53"/>
      <c r="J17" s="53"/>
      <c r="K17" s="53"/>
      <c r="L17" s="53"/>
    </row>
    <row r="18" spans="2:21" ht="14.1" customHeight="1" thickBot="1">
      <c r="B18" s="113" t="s">
        <v>412</v>
      </c>
      <c r="C18" s="195">
        <f>IF(通貨="","",分担金経費*通貨レート*表示単位)</f>
        <v>0</v>
      </c>
      <c r="D18" s="196"/>
      <c r="E18" s="201">
        <f>IF(通貨="","",分担調整金経費*通貨レート*表示単位)</f>
        <v>0</v>
      </c>
      <c r="F18" s="202"/>
      <c r="G18" s="53"/>
      <c r="H18" s="53"/>
      <c r="I18" s="53"/>
      <c r="J18" s="53"/>
      <c r="K18" s="53"/>
      <c r="L18" s="53"/>
    </row>
    <row r="19" spans="2:21" ht="14.1" customHeight="1" thickBot="1">
      <c r="B19" s="111" t="s">
        <v>413</v>
      </c>
      <c r="C19" s="195">
        <f>IFERROR(C17+C18,"")</f>
        <v>0</v>
      </c>
      <c r="D19" s="196"/>
      <c r="E19" s="199">
        <f>IFERROR(E17+E18,"")</f>
        <v>0</v>
      </c>
      <c r="F19" s="200"/>
      <c r="G19" s="53"/>
      <c r="H19" s="53"/>
      <c r="I19" s="53"/>
      <c r="J19" s="53"/>
      <c r="K19" s="53"/>
      <c r="L19" s="53"/>
      <c r="M19" s="54"/>
    </row>
    <row r="20" spans="2:21" ht="14.1" customHeight="1">
      <c r="B20" s="41"/>
      <c r="C20" s="15"/>
      <c r="D20" s="15"/>
      <c r="E20" s="15"/>
      <c r="F20" s="15"/>
      <c r="G20" s="15"/>
      <c r="H20" s="15"/>
      <c r="I20" s="15"/>
      <c r="J20" s="15"/>
      <c r="K20" s="15"/>
      <c r="L20" s="15"/>
      <c r="M20" s="31"/>
      <c r="N20" s="35"/>
      <c r="O20" s="35"/>
      <c r="P20" s="35"/>
      <c r="Q20" s="35"/>
      <c r="R20" s="35"/>
    </row>
    <row r="21" spans="2:21" ht="14.1" customHeight="1">
      <c r="B21" s="25" t="s">
        <v>506</v>
      </c>
      <c r="C21" s="32"/>
      <c r="D21" s="32"/>
      <c r="E21" s="32"/>
      <c r="F21" s="32"/>
      <c r="G21" s="34"/>
      <c r="H21" s="34"/>
      <c r="I21" s="34"/>
      <c r="J21" s="34"/>
      <c r="K21" s="55"/>
      <c r="L21" s="55"/>
      <c r="M21" s="31"/>
      <c r="N21" s="35"/>
      <c r="O21" s="35"/>
      <c r="P21" s="35"/>
      <c r="Q21" s="35"/>
      <c r="R21" s="35"/>
    </row>
    <row r="22" spans="2:21" ht="14.1" customHeight="1">
      <c r="B22" s="49"/>
      <c r="C22" s="128" t="s">
        <v>407</v>
      </c>
      <c r="D22" s="129"/>
      <c r="E22" s="128" t="s">
        <v>408</v>
      </c>
      <c r="F22" s="129"/>
      <c r="G22" s="128" t="s">
        <v>409</v>
      </c>
      <c r="H22" s="129"/>
      <c r="I22" s="128" t="s">
        <v>410</v>
      </c>
      <c r="J22" s="129"/>
      <c r="K22" s="128" t="s">
        <v>485</v>
      </c>
      <c r="L22" s="129"/>
    </row>
    <row r="23" spans="2:21" ht="14.1" customHeight="1">
      <c r="B23" s="50" t="s">
        <v>2</v>
      </c>
      <c r="C23" s="173"/>
      <c r="D23" s="171"/>
      <c r="E23" s="173"/>
      <c r="F23" s="171"/>
      <c r="G23" s="171"/>
      <c r="H23" s="171"/>
      <c r="I23" s="171"/>
      <c r="J23" s="171"/>
      <c r="K23" s="130"/>
      <c r="L23" s="130"/>
    </row>
    <row r="24" spans="2:21" ht="14.1" customHeight="1">
      <c r="B24" s="56" t="s">
        <v>403</v>
      </c>
      <c r="C24" s="173" t="s">
        <v>397</v>
      </c>
      <c r="D24" s="171"/>
      <c r="E24" s="173"/>
      <c r="F24" s="171"/>
      <c r="G24" s="171"/>
      <c r="H24" s="171"/>
      <c r="I24" s="171"/>
      <c r="J24" s="171"/>
      <c r="K24" s="130"/>
      <c r="L24" s="130"/>
      <c r="M24" s="38" t="s">
        <v>445</v>
      </c>
      <c r="N24" s="39"/>
      <c r="O24" s="40"/>
      <c r="P24" s="40"/>
      <c r="Q24" s="40"/>
      <c r="R24" s="40"/>
      <c r="S24" s="57"/>
      <c r="T24" s="18" t="s">
        <v>397</v>
      </c>
      <c r="U24" s="18" t="s">
        <v>399</v>
      </c>
    </row>
    <row r="25" spans="2:21" s="59" customFormat="1" ht="14.1" customHeight="1">
      <c r="B25" s="58" t="s">
        <v>1</v>
      </c>
      <c r="C25" s="172"/>
      <c r="D25" s="170"/>
      <c r="E25" s="172"/>
      <c r="F25" s="170"/>
      <c r="G25" s="170"/>
      <c r="H25" s="170"/>
      <c r="I25" s="170"/>
      <c r="J25" s="170"/>
      <c r="K25" s="130"/>
      <c r="L25" s="130"/>
      <c r="S25" s="60"/>
    </row>
    <row r="26" spans="2:21" s="59" customFormat="1" ht="14.1" customHeight="1">
      <c r="B26" s="61" t="s">
        <v>401</v>
      </c>
      <c r="C26" s="180" t="s">
        <v>398</v>
      </c>
      <c r="D26" s="131"/>
      <c r="E26" s="180"/>
      <c r="F26" s="131"/>
      <c r="G26" s="131"/>
      <c r="H26" s="131"/>
      <c r="I26" s="131"/>
      <c r="J26" s="131"/>
      <c r="K26" s="130"/>
      <c r="L26" s="130"/>
      <c r="M26" s="38" t="s">
        <v>446</v>
      </c>
      <c r="N26" s="39"/>
      <c r="O26" s="40"/>
      <c r="P26" s="40"/>
      <c r="Q26" s="40"/>
      <c r="R26" s="40"/>
      <c r="S26" s="60"/>
      <c r="T26" s="59" t="s">
        <v>398</v>
      </c>
      <c r="U26" s="59" t="s">
        <v>404</v>
      </c>
    </row>
    <row r="27" spans="2:21" s="59" customFormat="1" ht="14.1" customHeight="1">
      <c r="B27" s="50" t="s">
        <v>439</v>
      </c>
      <c r="C27" s="174"/>
      <c r="D27" s="139"/>
      <c r="E27" s="174"/>
      <c r="F27" s="139"/>
      <c r="G27" s="138"/>
      <c r="H27" s="139"/>
      <c r="I27" s="138"/>
      <c r="J27" s="139"/>
      <c r="K27" s="130"/>
      <c r="L27" s="130"/>
      <c r="M27" s="38"/>
      <c r="N27" s="39"/>
      <c r="O27" s="40"/>
      <c r="P27" s="40"/>
      <c r="Q27" s="40"/>
      <c r="R27" s="40"/>
      <c r="S27" s="60"/>
    </row>
    <row r="28" spans="2:21" s="59" customFormat="1" ht="14.1" customHeight="1">
      <c r="B28" s="50" t="s">
        <v>440</v>
      </c>
      <c r="C28" s="174"/>
      <c r="D28" s="139"/>
      <c r="E28" s="174"/>
      <c r="F28" s="139"/>
      <c r="G28" s="138"/>
      <c r="H28" s="139"/>
      <c r="I28" s="138"/>
      <c r="J28" s="139"/>
      <c r="K28" s="130"/>
      <c r="L28" s="130"/>
      <c r="M28" s="38"/>
      <c r="N28" s="39"/>
      <c r="O28" s="40"/>
      <c r="P28" s="40"/>
      <c r="Q28" s="40"/>
      <c r="R28" s="40"/>
      <c r="S28" s="60"/>
    </row>
    <row r="29" spans="2:21" s="59" customFormat="1" ht="14.1" customHeight="1">
      <c r="B29" s="50" t="s">
        <v>435</v>
      </c>
      <c r="C29" s="175"/>
      <c r="D29" s="176"/>
      <c r="E29" s="175"/>
      <c r="F29" s="176"/>
      <c r="G29" s="185"/>
      <c r="H29" s="176"/>
      <c r="I29" s="185"/>
      <c r="J29" s="176"/>
      <c r="K29" s="130"/>
      <c r="L29" s="130"/>
      <c r="M29" s="38"/>
      <c r="N29" s="39"/>
      <c r="O29" s="40"/>
      <c r="P29" s="40"/>
      <c r="Q29" s="40"/>
      <c r="R29" s="40"/>
      <c r="S29" s="60"/>
    </row>
    <row r="30" spans="2:21" ht="14.1" customHeight="1">
      <c r="B30" s="96" t="s">
        <v>461</v>
      </c>
      <c r="C30" s="93"/>
      <c r="D30" s="94"/>
      <c r="E30" s="93"/>
      <c r="F30" s="94"/>
      <c r="G30" s="95"/>
      <c r="H30" s="94"/>
      <c r="I30" s="95"/>
      <c r="J30" s="94"/>
      <c r="K30" s="130"/>
      <c r="L30" s="130"/>
    </row>
    <row r="31" spans="2:21" ht="14.1" customHeight="1">
      <c r="B31" s="96"/>
      <c r="C31" s="93"/>
      <c r="D31" s="94"/>
      <c r="E31" s="93"/>
      <c r="F31" s="94"/>
      <c r="G31" s="95"/>
      <c r="H31" s="94"/>
      <c r="I31" s="95"/>
      <c r="J31" s="94"/>
      <c r="K31" s="130"/>
      <c r="L31" s="130"/>
    </row>
    <row r="32" spans="2:21" ht="14.1" customHeight="1">
      <c r="B32" s="96"/>
      <c r="C32" s="93"/>
      <c r="D32" s="94"/>
      <c r="E32" s="93"/>
      <c r="F32" s="94"/>
      <c r="G32" s="95"/>
      <c r="H32" s="94"/>
      <c r="I32" s="95"/>
      <c r="J32" s="94"/>
      <c r="K32" s="130"/>
      <c r="L32" s="130"/>
    </row>
    <row r="33" spans="2:19" ht="14.1" customHeight="1">
      <c r="B33" s="96"/>
      <c r="C33" s="93"/>
      <c r="D33" s="94"/>
      <c r="E33" s="93"/>
      <c r="F33" s="94"/>
      <c r="G33" s="95"/>
      <c r="H33" s="94"/>
      <c r="I33" s="95"/>
      <c r="J33" s="94"/>
      <c r="K33" s="130"/>
      <c r="L33" s="130"/>
    </row>
    <row r="34" spans="2:19" ht="14.1" customHeight="1">
      <c r="B34" s="96"/>
      <c r="C34" s="93"/>
      <c r="D34" s="94"/>
      <c r="E34" s="93"/>
      <c r="F34" s="94"/>
      <c r="G34" s="95"/>
      <c r="H34" s="94"/>
      <c r="I34" s="95"/>
      <c r="J34" s="94"/>
      <c r="K34" s="130"/>
      <c r="L34" s="130"/>
    </row>
    <row r="35" spans="2:19" ht="14.1" customHeight="1">
      <c r="B35" s="96"/>
      <c r="C35" s="93"/>
      <c r="D35" s="94"/>
      <c r="E35" s="93"/>
      <c r="F35" s="94"/>
      <c r="G35" s="95"/>
      <c r="H35" s="94"/>
      <c r="I35" s="95"/>
      <c r="J35" s="94"/>
      <c r="K35" s="130"/>
      <c r="L35" s="130"/>
    </row>
    <row r="36" spans="2:19" ht="14.1" customHeight="1">
      <c r="B36" s="62"/>
      <c r="C36" s="63"/>
      <c r="D36" s="63"/>
      <c r="E36" s="64"/>
      <c r="F36" s="64"/>
      <c r="G36" s="64"/>
      <c r="H36" s="64"/>
      <c r="I36" s="64"/>
      <c r="J36" s="64"/>
      <c r="K36" s="62"/>
      <c r="L36" s="65"/>
    </row>
    <row r="37" spans="2:19" ht="14.1" customHeight="1">
      <c r="B37" s="25" t="s">
        <v>586</v>
      </c>
      <c r="C37" s="63"/>
      <c r="D37" s="63"/>
      <c r="E37" s="64"/>
      <c r="F37" s="64"/>
      <c r="G37" s="64"/>
      <c r="H37" s="64"/>
      <c r="I37" s="64"/>
      <c r="J37" s="64"/>
      <c r="K37" s="66"/>
      <c r="L37" s="66"/>
    </row>
    <row r="38" spans="2:19" ht="14.1" customHeight="1">
      <c r="B38" s="67"/>
      <c r="C38" s="181" t="s">
        <v>508</v>
      </c>
      <c r="D38" s="181"/>
      <c r="E38" s="64"/>
      <c r="F38" s="64"/>
      <c r="G38" s="64"/>
      <c r="H38" s="64"/>
      <c r="I38" s="64"/>
      <c r="J38" s="64"/>
      <c r="K38" s="64"/>
      <c r="L38" s="64"/>
    </row>
    <row r="39" spans="2:19" ht="14.1" customHeight="1">
      <c r="B39" s="50" t="s">
        <v>405</v>
      </c>
      <c r="C39" s="131" t="s">
        <v>133</v>
      </c>
      <c r="D39" s="131"/>
      <c r="E39" s="68" t="s">
        <v>591</v>
      </c>
      <c r="F39" s="64"/>
      <c r="G39" s="64"/>
      <c r="H39" s="64"/>
      <c r="I39" s="64"/>
      <c r="J39" s="64"/>
      <c r="K39" s="64"/>
      <c r="L39" s="64"/>
      <c r="M39" s="69"/>
      <c r="N39" s="39"/>
      <c r="O39" s="40"/>
      <c r="P39" s="40"/>
      <c r="Q39" s="40"/>
      <c r="R39" s="40"/>
    </row>
    <row r="40" spans="2:19" ht="14.1" customHeight="1">
      <c r="B40" s="50" t="s">
        <v>3</v>
      </c>
      <c r="C40" s="181">
        <f>IF(通貨="","",VLOOKUP(通貨,参考_為替レート!B:C,2,FALSE))</f>
        <v>1</v>
      </c>
      <c r="D40" s="181"/>
      <c r="E40" s="70" t="s">
        <v>593</v>
      </c>
      <c r="F40" s="64"/>
      <c r="G40" s="64"/>
      <c r="H40" s="64"/>
      <c r="I40" s="64"/>
      <c r="J40" s="64"/>
      <c r="K40" s="64"/>
      <c r="L40" s="63"/>
    </row>
    <row r="41" spans="2:19" ht="14.1" customHeight="1">
      <c r="B41" s="50" t="s">
        <v>4</v>
      </c>
      <c r="C41" s="182">
        <f>IF(通貨レート="","",IF(通貨レート&lt;0.01,1000,1))</f>
        <v>1</v>
      </c>
      <c r="D41" s="182"/>
      <c r="E41" s="70" t="s">
        <v>592</v>
      </c>
      <c r="F41" s="51"/>
      <c r="G41" s="51"/>
      <c r="H41" s="51"/>
      <c r="I41" s="51"/>
      <c r="J41" s="51"/>
      <c r="K41" s="51"/>
      <c r="L41" s="66"/>
    </row>
    <row r="42" spans="2:19" ht="14.1" customHeight="1">
      <c r="B42" s="71"/>
      <c r="C42" s="71"/>
      <c r="D42" s="71"/>
      <c r="E42" s="29"/>
      <c r="F42" s="29"/>
      <c r="G42" s="51"/>
      <c r="H42" s="51"/>
      <c r="I42" s="51"/>
      <c r="J42" s="51"/>
      <c r="K42" s="51"/>
      <c r="L42" s="51"/>
    </row>
    <row r="43" spans="2:19" ht="14.1" customHeight="1">
      <c r="B43" s="25" t="s">
        <v>509</v>
      </c>
      <c r="C43" s="71"/>
      <c r="D43" s="71"/>
      <c r="E43" s="29"/>
      <c r="F43" s="29"/>
      <c r="G43" s="51"/>
      <c r="H43" s="51"/>
      <c r="I43" s="51"/>
      <c r="J43" s="51"/>
      <c r="K43" s="51"/>
      <c r="L43" s="51"/>
    </row>
    <row r="44" spans="2:19" ht="14.1" customHeight="1" thickBot="1">
      <c r="B44" s="83"/>
      <c r="C44" s="136" t="str">
        <f>C22</f>
        <v>要員1</v>
      </c>
      <c r="D44" s="137"/>
      <c r="E44" s="136" t="str">
        <f>E22</f>
        <v>要員2</v>
      </c>
      <c r="F44" s="137"/>
      <c r="G44" s="136" t="str">
        <f>G22</f>
        <v>要員3</v>
      </c>
      <c r="H44" s="137"/>
      <c r="I44" s="136" t="str">
        <f>I22</f>
        <v>要員4</v>
      </c>
      <c r="J44" s="137"/>
      <c r="K44" s="136" t="s">
        <v>447</v>
      </c>
      <c r="L44" s="137"/>
    </row>
    <row r="45" spans="2:19" ht="14.1" customHeight="1" thickBot="1">
      <c r="B45" s="50" t="s">
        <v>484</v>
      </c>
      <c r="C45" s="126">
        <f>C48*C49</f>
        <v>0</v>
      </c>
      <c r="D45" s="126"/>
      <c r="E45" s="126">
        <f>E48*E49</f>
        <v>0</v>
      </c>
      <c r="F45" s="126"/>
      <c r="G45" s="126">
        <f>G48*G49</f>
        <v>0</v>
      </c>
      <c r="H45" s="126"/>
      <c r="I45" s="126">
        <f>I48*I49</f>
        <v>0</v>
      </c>
      <c r="J45" s="157"/>
      <c r="K45" s="132">
        <f>SUM(C45:J45)</f>
        <v>0</v>
      </c>
      <c r="L45" s="133"/>
      <c r="M45" s="72"/>
      <c r="N45" s="73"/>
      <c r="O45" s="73"/>
      <c r="P45" s="73"/>
      <c r="Q45" s="73"/>
      <c r="R45" s="73"/>
      <c r="S45" s="72"/>
    </row>
    <row r="46" spans="2:19" ht="14.1" customHeight="1">
      <c r="B46" s="74" t="s">
        <v>481</v>
      </c>
      <c r="C46" s="148"/>
      <c r="D46" s="149"/>
      <c r="E46" s="183"/>
      <c r="F46" s="149"/>
      <c r="G46" s="148"/>
      <c r="H46" s="149"/>
      <c r="I46" s="148"/>
      <c r="J46" s="149"/>
      <c r="K46" s="150"/>
      <c r="L46" s="151"/>
      <c r="M46" s="72"/>
      <c r="N46" s="73"/>
      <c r="O46" s="73"/>
      <c r="P46" s="73"/>
      <c r="Q46" s="73"/>
      <c r="R46" s="73"/>
      <c r="S46" s="72"/>
    </row>
    <row r="47" spans="2:19" ht="14.1" customHeight="1">
      <c r="B47" s="75" t="s">
        <v>517</v>
      </c>
      <c r="C47" s="154"/>
      <c r="D47" s="153"/>
      <c r="E47" s="152"/>
      <c r="F47" s="153"/>
      <c r="G47" s="154"/>
      <c r="H47" s="153"/>
      <c r="I47" s="154"/>
      <c r="J47" s="153"/>
      <c r="K47" s="155"/>
      <c r="L47" s="156"/>
      <c r="M47" s="38" t="s">
        <v>516</v>
      </c>
      <c r="N47" s="39"/>
      <c r="O47" s="40"/>
      <c r="P47" s="40"/>
      <c r="Q47" s="40"/>
      <c r="R47" s="40"/>
      <c r="S47" s="72"/>
    </row>
    <row r="48" spans="2:19" ht="14.1" customHeight="1">
      <c r="B48" s="61" t="s">
        <v>482</v>
      </c>
      <c r="C48" s="157">
        <f>C46*C47</f>
        <v>0</v>
      </c>
      <c r="D48" s="158"/>
      <c r="E48" s="184">
        <f>E46*E47</f>
        <v>0</v>
      </c>
      <c r="F48" s="158"/>
      <c r="G48" s="157">
        <f>G46*G47</f>
        <v>0</v>
      </c>
      <c r="H48" s="158"/>
      <c r="I48" s="157">
        <f>I46*I47</f>
        <v>0</v>
      </c>
      <c r="J48" s="158"/>
      <c r="K48" s="157"/>
      <c r="L48" s="158"/>
      <c r="M48" s="68" t="s">
        <v>518</v>
      </c>
      <c r="N48" s="73"/>
      <c r="O48" s="73"/>
      <c r="P48" s="73"/>
      <c r="Q48" s="73"/>
      <c r="R48" s="73"/>
      <c r="S48" s="72"/>
    </row>
    <row r="49" spans="2:19" ht="14.1" customHeight="1" thickBot="1">
      <c r="B49" s="81" t="s">
        <v>483</v>
      </c>
      <c r="C49" s="159">
        <f>現地作業1+国内作業1</f>
        <v>0</v>
      </c>
      <c r="D49" s="160"/>
      <c r="E49" s="159">
        <f>現地作業2+国内作業2</f>
        <v>0</v>
      </c>
      <c r="F49" s="160"/>
      <c r="G49" s="159">
        <f>現地作業3+国内作業3</f>
        <v>0</v>
      </c>
      <c r="H49" s="160"/>
      <c r="I49" s="159">
        <f>現地作業4+国内作業4</f>
        <v>0</v>
      </c>
      <c r="J49" s="160"/>
      <c r="K49" s="159"/>
      <c r="L49" s="160"/>
      <c r="M49" s="72"/>
      <c r="N49" s="73"/>
      <c r="O49" s="73"/>
      <c r="P49" s="73"/>
      <c r="Q49" s="73"/>
      <c r="R49" s="73"/>
      <c r="S49" s="72"/>
    </row>
    <row r="50" spans="2:19" ht="14.1" customHeight="1" thickBot="1">
      <c r="B50" s="50" t="s">
        <v>427</v>
      </c>
      <c r="C50" s="126">
        <f>C51+C57+C58+C59</f>
        <v>0</v>
      </c>
      <c r="D50" s="126"/>
      <c r="E50" s="126">
        <f>E51+E57+E58+E59</f>
        <v>0</v>
      </c>
      <c r="F50" s="126"/>
      <c r="G50" s="126">
        <f>G51+G57+G58+G59</f>
        <v>0</v>
      </c>
      <c r="H50" s="126"/>
      <c r="I50" s="126">
        <f>I51+I57+I58+I59</f>
        <v>0</v>
      </c>
      <c r="J50" s="157"/>
      <c r="K50" s="132">
        <f>SUM(C50:J50)</f>
        <v>0</v>
      </c>
      <c r="L50" s="133"/>
      <c r="M50" s="72"/>
      <c r="N50" s="73"/>
      <c r="O50" s="73"/>
      <c r="P50" s="73"/>
      <c r="Q50" s="73"/>
      <c r="R50" s="73"/>
      <c r="S50" s="72"/>
    </row>
    <row r="51" spans="2:19" ht="14.1" customHeight="1">
      <c r="B51" s="50" t="s">
        <v>426</v>
      </c>
      <c r="C51" s="126">
        <f>SUM(C52:D56)</f>
        <v>0</v>
      </c>
      <c r="D51" s="126"/>
      <c r="E51" s="126">
        <f>SUM(E52:F56)</f>
        <v>0</v>
      </c>
      <c r="F51" s="126"/>
      <c r="G51" s="126">
        <f>SUM(G52:H56)</f>
        <v>0</v>
      </c>
      <c r="H51" s="126"/>
      <c r="I51" s="126">
        <f>SUM(I52:J56)</f>
        <v>0</v>
      </c>
      <c r="J51" s="126"/>
      <c r="K51" s="161"/>
      <c r="L51" s="161"/>
      <c r="M51" s="72"/>
      <c r="N51" s="73"/>
      <c r="O51" s="73"/>
      <c r="P51" s="73"/>
      <c r="Q51" s="73"/>
      <c r="R51" s="73"/>
      <c r="S51" s="72"/>
    </row>
    <row r="52" spans="2:19" ht="14.1" customHeight="1">
      <c r="B52" s="76" t="s">
        <v>418</v>
      </c>
      <c r="C52" s="164"/>
      <c r="D52" s="165"/>
      <c r="E52" s="166"/>
      <c r="F52" s="165"/>
      <c r="G52" s="164"/>
      <c r="H52" s="165"/>
      <c r="I52" s="164"/>
      <c r="J52" s="165"/>
      <c r="K52" s="162"/>
      <c r="L52" s="163"/>
      <c r="M52" s="72"/>
      <c r="N52" s="73"/>
      <c r="O52" s="73"/>
      <c r="P52" s="73"/>
      <c r="Q52" s="73"/>
      <c r="R52" s="73"/>
      <c r="S52" s="72"/>
    </row>
    <row r="53" spans="2:19" ht="14.1" customHeight="1">
      <c r="B53" s="76" t="s">
        <v>419</v>
      </c>
      <c r="C53" s="164"/>
      <c r="D53" s="165"/>
      <c r="E53" s="166"/>
      <c r="F53" s="165"/>
      <c r="G53" s="164"/>
      <c r="H53" s="165"/>
      <c r="I53" s="164"/>
      <c r="J53" s="165"/>
      <c r="K53" s="162"/>
      <c r="L53" s="163"/>
      <c r="M53" s="72"/>
      <c r="N53" s="73"/>
      <c r="O53" s="73"/>
      <c r="P53" s="73"/>
      <c r="Q53" s="73"/>
      <c r="R53" s="73"/>
      <c r="S53" s="72"/>
    </row>
    <row r="54" spans="2:19" ht="14.1" customHeight="1">
      <c r="B54" s="77" t="s">
        <v>420</v>
      </c>
      <c r="C54" s="164"/>
      <c r="D54" s="165"/>
      <c r="E54" s="166"/>
      <c r="F54" s="165"/>
      <c r="G54" s="164"/>
      <c r="H54" s="165"/>
      <c r="I54" s="164"/>
      <c r="J54" s="165"/>
      <c r="K54" s="162"/>
      <c r="L54" s="163"/>
      <c r="M54" s="72"/>
      <c r="N54" s="73"/>
      <c r="O54" s="73"/>
      <c r="P54" s="73"/>
      <c r="Q54" s="73"/>
      <c r="R54" s="73"/>
      <c r="S54" s="72"/>
    </row>
    <row r="55" spans="2:19" ht="14.1" customHeight="1">
      <c r="B55" s="78" t="s">
        <v>421</v>
      </c>
      <c r="C55" s="164"/>
      <c r="D55" s="165"/>
      <c r="E55" s="166"/>
      <c r="F55" s="165"/>
      <c r="G55" s="164"/>
      <c r="H55" s="165"/>
      <c r="I55" s="164"/>
      <c r="J55" s="165"/>
      <c r="K55" s="162"/>
      <c r="L55" s="163"/>
      <c r="M55" s="72"/>
      <c r="N55" s="73"/>
      <c r="O55" s="73"/>
      <c r="P55" s="73"/>
      <c r="Q55" s="73"/>
      <c r="R55" s="73"/>
      <c r="S55" s="72"/>
    </row>
    <row r="56" spans="2:19" s="59" customFormat="1" ht="14.1" customHeight="1">
      <c r="B56" s="78" t="s">
        <v>422</v>
      </c>
      <c r="C56" s="167"/>
      <c r="D56" s="168"/>
      <c r="E56" s="179"/>
      <c r="F56" s="168"/>
      <c r="G56" s="167"/>
      <c r="H56" s="168"/>
      <c r="I56" s="167"/>
      <c r="J56" s="168"/>
      <c r="K56" s="134"/>
      <c r="L56" s="135"/>
      <c r="M56" s="79"/>
      <c r="S56" s="80"/>
    </row>
    <row r="57" spans="2:19" s="59" customFormat="1" ht="14.1" customHeight="1">
      <c r="B57" s="61" t="s">
        <v>423</v>
      </c>
      <c r="C57" s="167"/>
      <c r="D57" s="168"/>
      <c r="E57" s="179"/>
      <c r="F57" s="168"/>
      <c r="G57" s="167"/>
      <c r="H57" s="168"/>
      <c r="I57" s="167"/>
      <c r="J57" s="168"/>
      <c r="K57" s="134"/>
      <c r="L57" s="135"/>
      <c r="M57" s="79"/>
      <c r="S57" s="80"/>
    </row>
    <row r="58" spans="2:19" s="59" customFormat="1" ht="14.1" customHeight="1">
      <c r="B58" s="61" t="s">
        <v>424</v>
      </c>
      <c r="C58" s="167"/>
      <c r="D58" s="168"/>
      <c r="E58" s="179"/>
      <c r="F58" s="168"/>
      <c r="G58" s="167"/>
      <c r="H58" s="168"/>
      <c r="I58" s="167"/>
      <c r="J58" s="168"/>
      <c r="K58" s="134"/>
      <c r="L58" s="135"/>
      <c r="M58" s="79"/>
      <c r="S58" s="80"/>
    </row>
    <row r="59" spans="2:19" s="59" customFormat="1" ht="14.1" customHeight="1" thickBot="1">
      <c r="B59" s="81" t="s">
        <v>425</v>
      </c>
      <c r="C59" s="140"/>
      <c r="D59" s="141"/>
      <c r="E59" s="169"/>
      <c r="F59" s="141"/>
      <c r="G59" s="140"/>
      <c r="H59" s="141"/>
      <c r="I59" s="140"/>
      <c r="J59" s="141"/>
      <c r="K59" s="177"/>
      <c r="L59" s="178"/>
      <c r="M59" s="79"/>
      <c r="S59" s="80"/>
    </row>
    <row r="60" spans="2:19" ht="14.1" customHeight="1" thickBot="1">
      <c r="B60" s="50" t="s">
        <v>417</v>
      </c>
      <c r="C60" s="126">
        <f>C45+C50</f>
        <v>0</v>
      </c>
      <c r="D60" s="126"/>
      <c r="E60" s="126">
        <f>E45+E50</f>
        <v>0</v>
      </c>
      <c r="F60" s="126"/>
      <c r="G60" s="126">
        <f>G45+G50</f>
        <v>0</v>
      </c>
      <c r="H60" s="126"/>
      <c r="I60" s="126">
        <f>I45+I50</f>
        <v>0</v>
      </c>
      <c r="J60" s="157"/>
      <c r="K60" s="132">
        <f>SUM(C60:J60)</f>
        <v>0</v>
      </c>
      <c r="L60" s="133"/>
      <c r="M60" s="69"/>
      <c r="S60" s="72"/>
    </row>
    <row r="61" spans="2:19" ht="14.1" customHeight="1">
      <c r="B61" s="41"/>
      <c r="C61" s="82"/>
      <c r="D61" s="82"/>
      <c r="E61" s="82"/>
      <c r="F61" s="82"/>
      <c r="G61" s="82"/>
      <c r="H61" s="82"/>
      <c r="I61" s="82"/>
      <c r="J61" s="82"/>
      <c r="K61" s="82"/>
      <c r="L61" s="82"/>
      <c r="M61" s="69"/>
      <c r="S61" s="72"/>
    </row>
    <row r="62" spans="2:19" ht="14.1" customHeight="1">
      <c r="B62" s="25" t="s">
        <v>507</v>
      </c>
      <c r="C62" s="82"/>
      <c r="D62" s="82"/>
      <c r="E62" s="82"/>
      <c r="F62" s="82"/>
      <c r="G62" s="82"/>
      <c r="H62" s="82"/>
      <c r="I62" s="82"/>
      <c r="J62" s="82"/>
      <c r="K62" s="82"/>
      <c r="L62" s="82"/>
      <c r="M62" s="69"/>
      <c r="S62" s="72"/>
    </row>
    <row r="63" spans="2:19" ht="14.1" customHeight="1">
      <c r="B63" s="83"/>
      <c r="C63" s="147" t="s">
        <v>407</v>
      </c>
      <c r="D63" s="147"/>
      <c r="E63" s="147" t="s">
        <v>408</v>
      </c>
      <c r="F63" s="147"/>
      <c r="G63" s="147" t="s">
        <v>409</v>
      </c>
      <c r="H63" s="147"/>
      <c r="I63" s="147" t="s">
        <v>410</v>
      </c>
      <c r="J63" s="147"/>
      <c r="K63" s="147" t="s">
        <v>447</v>
      </c>
      <c r="L63" s="147"/>
    </row>
    <row r="64" spans="2:19" ht="14.1" customHeight="1">
      <c r="B64" s="50" t="s">
        <v>514</v>
      </c>
      <c r="C64" s="126">
        <f>IF(稼働区分1="契約",$C$46*(1-$C$47)*$C$49,IF(稼働区分1="契約外",-$C$45,0))</f>
        <v>0</v>
      </c>
      <c r="D64" s="126"/>
      <c r="E64" s="126">
        <f>IF(稼働区分2="契約",$E$46*(1-$E$47)*$E$49,IF(稼働区分2="契約外",-$E$45,0))</f>
        <v>0</v>
      </c>
      <c r="F64" s="126"/>
      <c r="G64" s="126">
        <f>IF(稼働区分3="契約",$G$46*(1-$G$47)*$G$49,IF(稼働区分3="契約外",-$G$45,0))</f>
        <v>0</v>
      </c>
      <c r="H64" s="126"/>
      <c r="I64" s="126">
        <f>IF(稼働区分4="契約",$I$46*(1-$I$47)*$I$49,IF(稼働区分4="契約外",-$I$45,0))</f>
        <v>0</v>
      </c>
      <c r="J64" s="126"/>
      <c r="K64" s="126">
        <f>SUM(C64:J64)</f>
        <v>0</v>
      </c>
      <c r="L64" s="126"/>
    </row>
    <row r="65" spans="2:19" ht="14.1" customHeight="1">
      <c r="B65" s="50" t="s">
        <v>513</v>
      </c>
      <c r="C65" s="127">
        <f>SUM(C66:D67)</f>
        <v>0</v>
      </c>
      <c r="D65" s="127"/>
      <c r="E65" s="127">
        <f>SUM(E66:F67)</f>
        <v>0</v>
      </c>
      <c r="F65" s="127"/>
      <c r="G65" s="127">
        <f>SUM(G66:H67)</f>
        <v>0</v>
      </c>
      <c r="H65" s="127"/>
      <c r="I65" s="127">
        <f>SUM(I66:J67)</f>
        <v>0</v>
      </c>
      <c r="J65" s="127"/>
      <c r="K65" s="126">
        <f>SUM(C65:J65)</f>
        <v>0</v>
      </c>
      <c r="L65" s="126"/>
      <c r="M65" s="69"/>
      <c r="S65" s="72"/>
    </row>
    <row r="66" spans="2:19" ht="14.1" customHeight="1">
      <c r="B66" s="50" t="s">
        <v>515</v>
      </c>
      <c r="C66" s="127">
        <f>IF(稼働区分1="契約",0,IF(稼働区分1="契約外",-$C$50,0))</f>
        <v>0</v>
      </c>
      <c r="D66" s="127"/>
      <c r="E66" s="127">
        <f>IF(稼働区分2="契約",0,IF(稼働区分2="契約外",-$E$50,0))</f>
        <v>0</v>
      </c>
      <c r="F66" s="127"/>
      <c r="G66" s="127">
        <f>IF(稼働区分3="契約",0,IF(稼働区分3="契約外",-$G$50,0))</f>
        <v>0</v>
      </c>
      <c r="H66" s="127"/>
      <c r="I66" s="127">
        <f>IF(稼働区分4="契約",0,IF(稼働区分4="契約外",-$I$50,0))</f>
        <v>0</v>
      </c>
      <c r="J66" s="127"/>
      <c r="K66" s="126">
        <f>SUM(C66:J66)</f>
        <v>0</v>
      </c>
      <c r="L66" s="126"/>
      <c r="M66" s="69"/>
      <c r="S66" s="72"/>
    </row>
    <row r="67" spans="2:19" ht="14.1" customHeight="1">
      <c r="B67" s="50" t="s">
        <v>512</v>
      </c>
      <c r="C67" s="146"/>
      <c r="D67" s="146"/>
      <c r="E67" s="146"/>
      <c r="F67" s="146"/>
      <c r="G67" s="146"/>
      <c r="H67" s="146"/>
      <c r="I67" s="146"/>
      <c r="J67" s="146"/>
      <c r="K67" s="126">
        <f>SUM(C67:J67)</f>
        <v>0</v>
      </c>
      <c r="L67" s="126"/>
      <c r="M67" s="69"/>
      <c r="S67" s="72"/>
    </row>
    <row r="68" spans="2:19" ht="14.1" customHeight="1">
      <c r="B68" s="50" t="s">
        <v>491</v>
      </c>
      <c r="C68" s="126">
        <f>SUM(C64:D65)</f>
        <v>0</v>
      </c>
      <c r="D68" s="126"/>
      <c r="E68" s="126">
        <f>SUM(E64:F65)</f>
        <v>0</v>
      </c>
      <c r="F68" s="126"/>
      <c r="G68" s="126">
        <f>SUM(G64:H65)</f>
        <v>0</v>
      </c>
      <c r="H68" s="126"/>
      <c r="I68" s="126">
        <f>SUM(I64:J65)</f>
        <v>0</v>
      </c>
      <c r="J68" s="126"/>
      <c r="K68" s="126">
        <f>SUM(C68:J68)</f>
        <v>0</v>
      </c>
      <c r="L68" s="126"/>
      <c r="M68" s="69"/>
      <c r="S68" s="72"/>
    </row>
    <row r="69" spans="2:19" ht="14.1" customHeight="1">
      <c r="B69" s="66"/>
      <c r="C69" s="84"/>
      <c r="D69" s="84"/>
      <c r="E69" s="84"/>
      <c r="F69" s="84"/>
      <c r="G69" s="84"/>
      <c r="H69" s="84"/>
      <c r="I69" s="84"/>
      <c r="J69" s="84"/>
      <c r="K69" s="84"/>
      <c r="L69" s="84"/>
      <c r="M69" s="69"/>
      <c r="S69" s="72"/>
    </row>
    <row r="70" spans="2:19" ht="14.1" customHeight="1">
      <c r="B70" s="25" t="s">
        <v>511</v>
      </c>
      <c r="C70" s="39"/>
      <c r="D70" s="39"/>
      <c r="E70" s="69"/>
      <c r="F70" s="69"/>
      <c r="G70" s="69"/>
      <c r="H70" s="69"/>
      <c r="I70" s="69"/>
      <c r="J70" s="69"/>
      <c r="K70" s="85"/>
      <c r="L70" s="85"/>
      <c r="M70" s="69"/>
      <c r="S70" s="24"/>
    </row>
    <row r="71" spans="2:19" ht="14.1" customHeight="1">
      <c r="B71" s="86"/>
      <c r="C71" s="124" t="s">
        <v>493</v>
      </c>
      <c r="D71" s="124"/>
      <c r="E71" s="124" t="s">
        <v>494</v>
      </c>
      <c r="F71" s="124"/>
      <c r="G71" s="124" t="s">
        <v>495</v>
      </c>
      <c r="H71" s="124"/>
      <c r="I71" s="124" t="s">
        <v>496</v>
      </c>
      <c r="J71" s="124"/>
      <c r="K71" s="124" t="s">
        <v>497</v>
      </c>
      <c r="L71" s="124"/>
      <c r="M71" s="69"/>
    </row>
    <row r="72" spans="2:19" ht="14.1" customHeight="1">
      <c r="B72" s="87" t="s">
        <v>492</v>
      </c>
      <c r="C72" s="123">
        <f ca="1">IF($G$3="（決定）",$K$3,"")</f>
        <v>40912</v>
      </c>
      <c r="D72" s="123"/>
      <c r="E72" s="123" t="str">
        <f>IF($G$3="（変更その１）",$K$3,"")</f>
        <v/>
      </c>
      <c r="F72" s="123"/>
      <c r="G72" s="123" t="str">
        <f>IF($G$3="（変更その２）",$K$3,"")</f>
        <v/>
      </c>
      <c r="H72" s="123"/>
      <c r="I72" s="123" t="str">
        <f>IF($G$3="（変更その３）",$K$3,"")</f>
        <v/>
      </c>
      <c r="J72" s="123"/>
      <c r="K72" s="123" t="str">
        <f>IF($G$3="（変更その４）",$K$3,"")</f>
        <v/>
      </c>
      <c r="L72" s="123"/>
      <c r="M72" s="69"/>
    </row>
    <row r="73" spans="2:19" ht="14.1" customHeight="1">
      <c r="B73" s="88" t="str">
        <f>"金額"&amp;"（"&amp;通貨&amp;"）"</f>
        <v>金額（YEN）</v>
      </c>
      <c r="C73" s="125">
        <f>IF($G$3="（決定）",分担金合計,"")</f>
        <v>0</v>
      </c>
      <c r="D73" s="125"/>
      <c r="E73" s="125" t="str">
        <f>IF($G$3="（変更その１）",分担金合計,"")</f>
        <v/>
      </c>
      <c r="F73" s="125"/>
      <c r="G73" s="125" t="str">
        <f>IF($G$3="（変更その２）",分担金合計,"")</f>
        <v/>
      </c>
      <c r="H73" s="125"/>
      <c r="I73" s="125" t="str">
        <f>IF($G$3="（変更その３）",分担金合計,"")</f>
        <v/>
      </c>
      <c r="J73" s="125"/>
      <c r="K73" s="125" t="str">
        <f>IF($G$3="（変更その４）",分担金合計,"")</f>
        <v/>
      </c>
      <c r="L73" s="125"/>
      <c r="M73" s="68" t="s">
        <v>459</v>
      </c>
      <c r="N73" s="40"/>
      <c r="O73" s="40"/>
      <c r="P73" s="40"/>
      <c r="Q73" s="40"/>
      <c r="R73" s="40"/>
    </row>
    <row r="74" spans="2:19" ht="14.1" customHeight="1">
      <c r="B74" s="89" t="s">
        <v>411</v>
      </c>
      <c r="C74" s="124" t="s">
        <v>498</v>
      </c>
      <c r="D74" s="124"/>
      <c r="E74" s="124" t="s">
        <v>499</v>
      </c>
      <c r="F74" s="124"/>
      <c r="G74" s="124" t="s">
        <v>500</v>
      </c>
      <c r="H74" s="124"/>
      <c r="I74" s="124" t="s">
        <v>501</v>
      </c>
      <c r="J74" s="124"/>
      <c r="K74" s="124" t="s">
        <v>502</v>
      </c>
      <c r="L74" s="124"/>
      <c r="M74" s="68" t="s">
        <v>590</v>
      </c>
    </row>
    <row r="75" spans="2:19" ht="14.1" customHeight="1">
      <c r="B75" s="87" t="s">
        <v>492</v>
      </c>
      <c r="C75" s="123" t="str">
        <f>IF($G$3="（変更その５）",$K$3,"")</f>
        <v/>
      </c>
      <c r="D75" s="123"/>
      <c r="E75" s="123" t="str">
        <f>IF($G$3="（変更その６）",$K$3,"")</f>
        <v/>
      </c>
      <c r="F75" s="123"/>
      <c r="G75" s="123" t="str">
        <f>IF($G$3="（変更その７）",$K$3,"")</f>
        <v/>
      </c>
      <c r="H75" s="123"/>
      <c r="I75" s="123" t="str">
        <f>IF($G$3="（変更その８）",$K$3,"")</f>
        <v/>
      </c>
      <c r="J75" s="123"/>
      <c r="K75" s="123" t="str">
        <f>IF($G$3="（変更その９）",$K$3,"")</f>
        <v/>
      </c>
      <c r="L75" s="123"/>
      <c r="M75" s="38" t="s">
        <v>460</v>
      </c>
    </row>
    <row r="76" spans="2:19" ht="14.1" customHeight="1">
      <c r="B76" s="88" t="str">
        <f>B73</f>
        <v>金額（YEN）</v>
      </c>
      <c r="C76" s="120" t="str">
        <f>IF($G$3="（変更その５）",分担金合計,"")</f>
        <v/>
      </c>
      <c r="D76" s="121"/>
      <c r="E76" s="120" t="str">
        <f>IF($G$3="（変更その６）",分担金合計,"")</f>
        <v/>
      </c>
      <c r="F76" s="121"/>
      <c r="G76" s="120" t="str">
        <f>IF($G$3="（変更その７）",分担金合計,"")</f>
        <v/>
      </c>
      <c r="H76" s="121"/>
      <c r="I76" s="120" t="str">
        <f>IF($G$3="（変更その８）",分担金合計,"")</f>
        <v/>
      </c>
      <c r="J76" s="121"/>
      <c r="K76" s="120" t="str">
        <f>IF($G$3="（変更その９）",分担金合計,"")</f>
        <v/>
      </c>
      <c r="L76" s="121"/>
      <c r="M76" s="40"/>
      <c r="N76" s="40"/>
      <c r="O76" s="40"/>
      <c r="P76" s="40"/>
      <c r="Q76" s="40"/>
      <c r="R76" s="40"/>
    </row>
    <row r="77" spans="2:19" ht="14.1" customHeight="1">
      <c r="B77" s="20" t="s">
        <v>503</v>
      </c>
      <c r="C77" s="69"/>
      <c r="D77" s="69"/>
      <c r="E77" s="69"/>
      <c r="F77" s="69"/>
      <c r="G77" s="69"/>
      <c r="H77" s="69"/>
      <c r="I77" s="69"/>
      <c r="J77" s="69"/>
      <c r="K77" s="69"/>
      <c r="L77" s="69"/>
      <c r="M77" s="69"/>
    </row>
    <row r="78" spans="2:19" ht="14.1" customHeight="1">
      <c r="B78" s="90" t="s">
        <v>442</v>
      </c>
      <c r="C78" s="91"/>
      <c r="D78" s="91"/>
      <c r="E78" s="91"/>
      <c r="F78" s="91"/>
      <c r="G78" s="91"/>
      <c r="H78" s="91"/>
      <c r="I78" s="91"/>
      <c r="J78" s="91"/>
      <c r="K78" s="91"/>
      <c r="L78" s="91"/>
      <c r="M78" s="69"/>
    </row>
    <row r="79" spans="2:19" ht="14.1" customHeight="1">
      <c r="B79" s="90"/>
      <c r="C79" s="92"/>
      <c r="D79" s="92"/>
      <c r="E79" s="92"/>
      <c r="F79" s="92"/>
      <c r="G79" s="92"/>
      <c r="H79" s="92"/>
      <c r="I79" s="92"/>
      <c r="J79" s="92"/>
      <c r="K79" s="92"/>
      <c r="L79" s="209"/>
      <c r="M79" s="69"/>
    </row>
    <row r="80" spans="2:19" ht="14.1" customHeight="1">
      <c r="C80" s="69"/>
      <c r="D80" s="69"/>
      <c r="E80" s="69"/>
      <c r="F80" s="69"/>
      <c r="G80" s="69"/>
      <c r="H80" s="69"/>
      <c r="I80" s="69"/>
      <c r="J80" s="69"/>
      <c r="K80" s="69"/>
      <c r="L80" s="69"/>
      <c r="M80" s="69"/>
    </row>
    <row r="81" spans="2:13" ht="14.1" hidden="1" customHeight="1">
      <c r="B81" s="18" t="s">
        <v>461</v>
      </c>
      <c r="C81" s="18" t="s">
        <v>133</v>
      </c>
    </row>
    <row r="82" spans="2:13" ht="14.1" hidden="1" customHeight="1">
      <c r="B82" s="18" t="s">
        <v>462</v>
      </c>
      <c r="C82" s="69" t="s">
        <v>5</v>
      </c>
      <c r="D82" s="69"/>
      <c r="E82" s="69"/>
      <c r="F82" s="69"/>
      <c r="G82" s="69"/>
      <c r="H82" s="69"/>
      <c r="I82" s="69"/>
      <c r="J82" s="69"/>
      <c r="K82" s="69"/>
      <c r="L82" s="69"/>
      <c r="M82" s="69"/>
    </row>
    <row r="83" spans="2:13" ht="14.1" hidden="1" customHeight="1">
      <c r="B83" s="18" t="s">
        <v>463</v>
      </c>
      <c r="C83" s="69" t="s">
        <v>6</v>
      </c>
      <c r="D83" s="69"/>
      <c r="E83" s="69"/>
      <c r="F83" s="69"/>
      <c r="G83" s="69"/>
      <c r="H83" s="69"/>
      <c r="I83" s="69"/>
      <c r="J83" s="69"/>
      <c r="K83" s="69"/>
      <c r="L83" s="69"/>
      <c r="M83" s="69"/>
    </row>
    <row r="84" spans="2:13" ht="14.1" hidden="1" customHeight="1">
      <c r="B84" s="18" t="s">
        <v>464</v>
      </c>
      <c r="C84" s="69" t="s">
        <v>7</v>
      </c>
      <c r="D84" s="69"/>
      <c r="E84" s="69"/>
      <c r="F84" s="69"/>
      <c r="G84" s="69"/>
      <c r="H84" s="69"/>
      <c r="I84" s="69"/>
      <c r="J84" s="69"/>
      <c r="K84" s="69"/>
      <c r="L84" s="69"/>
      <c r="M84" s="69"/>
    </row>
    <row r="85" spans="2:13" ht="14.1" hidden="1" customHeight="1">
      <c r="B85" s="18" t="s">
        <v>465</v>
      </c>
      <c r="C85" s="69" t="s">
        <v>8</v>
      </c>
      <c r="D85" s="69"/>
      <c r="E85" s="69"/>
      <c r="F85" s="69"/>
      <c r="G85" s="69"/>
      <c r="H85" s="69"/>
      <c r="I85" s="69"/>
      <c r="J85" s="69"/>
      <c r="K85" s="69"/>
      <c r="L85" s="69"/>
      <c r="M85" s="69"/>
    </row>
    <row r="86" spans="2:13" ht="14.1" hidden="1" customHeight="1">
      <c r="B86" s="18" t="s">
        <v>466</v>
      </c>
      <c r="C86" s="69" t="s">
        <v>9</v>
      </c>
      <c r="D86" s="69"/>
      <c r="E86" s="69"/>
      <c r="F86" s="69"/>
      <c r="G86" s="69"/>
      <c r="H86" s="69"/>
      <c r="I86" s="69"/>
      <c r="J86" s="69"/>
      <c r="K86" s="69"/>
      <c r="L86" s="69"/>
      <c r="M86" s="69"/>
    </row>
    <row r="87" spans="2:13" ht="14.1" hidden="1" customHeight="1">
      <c r="B87" s="18" t="s">
        <v>467</v>
      </c>
      <c r="C87" s="69" t="s">
        <v>10</v>
      </c>
      <c r="D87" s="69"/>
      <c r="E87" s="69"/>
      <c r="F87" s="69"/>
      <c r="G87" s="69"/>
      <c r="H87" s="69"/>
      <c r="I87" s="69"/>
      <c r="J87" s="69"/>
      <c r="K87" s="69"/>
      <c r="L87" s="69"/>
      <c r="M87" s="69"/>
    </row>
    <row r="88" spans="2:13" ht="14.1" hidden="1" customHeight="1">
      <c r="B88" s="18" t="s">
        <v>468</v>
      </c>
      <c r="C88" s="69" t="s">
        <v>11</v>
      </c>
      <c r="D88" s="69"/>
      <c r="E88" s="69"/>
      <c r="F88" s="69"/>
      <c r="G88" s="69"/>
      <c r="H88" s="69"/>
      <c r="I88" s="69"/>
      <c r="J88" s="69"/>
      <c r="K88" s="69"/>
      <c r="L88" s="69"/>
      <c r="M88" s="69"/>
    </row>
    <row r="89" spans="2:13" ht="14.1" hidden="1" customHeight="1">
      <c r="B89" s="18" t="s">
        <v>469</v>
      </c>
      <c r="C89" s="18" t="s">
        <v>12</v>
      </c>
    </row>
    <row r="90" spans="2:13" ht="14.1" hidden="1" customHeight="1">
      <c r="B90" s="18" t="s">
        <v>470</v>
      </c>
      <c r="C90" s="18" t="s">
        <v>13</v>
      </c>
    </row>
    <row r="91" spans="2:13" ht="14.1" hidden="1" customHeight="1">
      <c r="B91" s="18" t="s">
        <v>471</v>
      </c>
      <c r="C91" s="18" t="s">
        <v>14</v>
      </c>
    </row>
    <row r="92" spans="2:13" ht="14.1" hidden="1" customHeight="1">
      <c r="B92" s="18" t="s">
        <v>472</v>
      </c>
      <c r="C92" s="18" t="s">
        <v>15</v>
      </c>
    </row>
    <row r="93" spans="2:13" ht="14.1" hidden="1" customHeight="1">
      <c r="B93" s="18" t="s">
        <v>473</v>
      </c>
      <c r="C93" s="18" t="s">
        <v>16</v>
      </c>
    </row>
    <row r="94" spans="2:13" ht="14.1" hidden="1" customHeight="1">
      <c r="B94" s="18" t="s">
        <v>474</v>
      </c>
      <c r="C94" s="18" t="s">
        <v>17</v>
      </c>
    </row>
    <row r="95" spans="2:13" ht="14.1" hidden="1" customHeight="1">
      <c r="B95" s="18" t="s">
        <v>475</v>
      </c>
      <c r="C95" s="18" t="s">
        <v>18</v>
      </c>
    </row>
    <row r="96" spans="2:13" ht="14.1" hidden="1" customHeight="1">
      <c r="B96" s="18" t="s">
        <v>476</v>
      </c>
      <c r="C96" s="18" t="s">
        <v>19</v>
      </c>
    </row>
    <row r="97" spans="2:3" ht="14.1" hidden="1" customHeight="1">
      <c r="B97" s="18" t="s">
        <v>477</v>
      </c>
      <c r="C97" s="18" t="s">
        <v>20</v>
      </c>
    </row>
    <row r="98" spans="2:3" ht="14.1" hidden="1" customHeight="1">
      <c r="B98" s="18" t="s">
        <v>478</v>
      </c>
      <c r="C98" s="18" t="s">
        <v>21</v>
      </c>
    </row>
    <row r="99" spans="2:3" ht="14.1" hidden="1" customHeight="1">
      <c r="B99" s="18" t="s">
        <v>479</v>
      </c>
      <c r="C99" s="18" t="s">
        <v>22</v>
      </c>
    </row>
    <row r="100" spans="2:3" ht="14.1" hidden="1" customHeight="1">
      <c r="B100" s="18" t="s">
        <v>480</v>
      </c>
      <c r="C100" s="18" t="s">
        <v>23</v>
      </c>
    </row>
    <row r="101" spans="2:3" ht="14.1" hidden="1" customHeight="1">
      <c r="C101" s="18" t="s">
        <v>24</v>
      </c>
    </row>
    <row r="102" spans="2:3" ht="14.1" hidden="1" customHeight="1">
      <c r="C102" s="18" t="s">
        <v>25</v>
      </c>
    </row>
    <row r="103" spans="2:3" ht="14.1" hidden="1" customHeight="1">
      <c r="C103" s="18" t="s">
        <v>26</v>
      </c>
    </row>
    <row r="104" spans="2:3" ht="14.1" hidden="1" customHeight="1">
      <c r="C104" s="18" t="s">
        <v>27</v>
      </c>
    </row>
    <row r="105" spans="2:3" ht="14.1" hidden="1" customHeight="1">
      <c r="C105" s="18" t="s">
        <v>28</v>
      </c>
    </row>
    <row r="106" spans="2:3" ht="14.1" hidden="1" customHeight="1">
      <c r="C106" s="18" t="s">
        <v>29</v>
      </c>
    </row>
    <row r="107" spans="2:3" ht="14.1" hidden="1" customHeight="1">
      <c r="C107" s="18" t="s">
        <v>30</v>
      </c>
    </row>
    <row r="108" spans="2:3" ht="14.1" hidden="1" customHeight="1">
      <c r="C108" s="18" t="s">
        <v>31</v>
      </c>
    </row>
    <row r="109" spans="2:3" ht="14.1" hidden="1" customHeight="1">
      <c r="C109" s="18" t="s">
        <v>32</v>
      </c>
    </row>
    <row r="110" spans="2:3" ht="14.1" hidden="1" customHeight="1">
      <c r="C110" s="18" t="s">
        <v>33</v>
      </c>
    </row>
    <row r="111" spans="2:3" ht="14.1" hidden="1" customHeight="1">
      <c r="C111" s="18" t="s">
        <v>34</v>
      </c>
    </row>
    <row r="112" spans="2:3" ht="14.1" hidden="1" customHeight="1">
      <c r="C112" s="18" t="s">
        <v>35</v>
      </c>
    </row>
    <row r="113" spans="3:3" ht="14.1" hidden="1" customHeight="1">
      <c r="C113" s="18" t="s">
        <v>36</v>
      </c>
    </row>
    <row r="114" spans="3:3" ht="14.1" hidden="1" customHeight="1">
      <c r="C114" s="18" t="s">
        <v>37</v>
      </c>
    </row>
    <row r="115" spans="3:3" ht="14.1" hidden="1" customHeight="1">
      <c r="C115" s="18" t="s">
        <v>38</v>
      </c>
    </row>
    <row r="116" spans="3:3" ht="14.1" hidden="1" customHeight="1">
      <c r="C116" s="18" t="s">
        <v>39</v>
      </c>
    </row>
    <row r="117" spans="3:3" ht="14.1" hidden="1" customHeight="1">
      <c r="C117" s="18" t="s">
        <v>40</v>
      </c>
    </row>
    <row r="118" spans="3:3" ht="14.1" hidden="1" customHeight="1">
      <c r="C118" s="18" t="s">
        <v>41</v>
      </c>
    </row>
    <row r="119" spans="3:3" ht="14.1" hidden="1" customHeight="1">
      <c r="C119" s="18" t="s">
        <v>42</v>
      </c>
    </row>
    <row r="120" spans="3:3" ht="14.1" hidden="1" customHeight="1">
      <c r="C120" s="18" t="s">
        <v>43</v>
      </c>
    </row>
    <row r="121" spans="3:3" ht="14.1" hidden="1" customHeight="1">
      <c r="C121" s="18" t="s">
        <v>44</v>
      </c>
    </row>
    <row r="122" spans="3:3" ht="14.1" hidden="1" customHeight="1">
      <c r="C122" s="18" t="s">
        <v>45</v>
      </c>
    </row>
    <row r="123" spans="3:3" ht="14.1" hidden="1" customHeight="1">
      <c r="C123" s="18" t="s">
        <v>46</v>
      </c>
    </row>
    <row r="124" spans="3:3" ht="14.1" hidden="1" customHeight="1">
      <c r="C124" s="18" t="s">
        <v>47</v>
      </c>
    </row>
    <row r="125" spans="3:3" ht="14.1" hidden="1" customHeight="1">
      <c r="C125" s="18" t="s">
        <v>48</v>
      </c>
    </row>
    <row r="126" spans="3:3" ht="14.1" hidden="1" customHeight="1">
      <c r="C126" s="18" t="s">
        <v>49</v>
      </c>
    </row>
    <row r="127" spans="3:3" ht="14.1" hidden="1" customHeight="1">
      <c r="C127" s="18" t="s">
        <v>50</v>
      </c>
    </row>
    <row r="128" spans="3:3" ht="14.1" hidden="1" customHeight="1">
      <c r="C128" s="18" t="s">
        <v>51</v>
      </c>
    </row>
    <row r="129" spans="3:3" ht="14.1" hidden="1" customHeight="1">
      <c r="C129" s="18" t="s">
        <v>52</v>
      </c>
    </row>
    <row r="130" spans="3:3" ht="14.1" hidden="1" customHeight="1">
      <c r="C130" s="18" t="s">
        <v>53</v>
      </c>
    </row>
    <row r="131" spans="3:3" ht="14.1" hidden="1" customHeight="1">
      <c r="C131" s="18" t="s">
        <v>54</v>
      </c>
    </row>
    <row r="132" spans="3:3" ht="14.1" hidden="1" customHeight="1">
      <c r="C132" s="18" t="s">
        <v>55</v>
      </c>
    </row>
    <row r="133" spans="3:3" ht="14.1" hidden="1" customHeight="1">
      <c r="C133" s="18" t="s">
        <v>56</v>
      </c>
    </row>
    <row r="134" spans="3:3" ht="14.1" hidden="1" customHeight="1">
      <c r="C134" s="18" t="s">
        <v>57</v>
      </c>
    </row>
    <row r="135" spans="3:3" ht="14.1" hidden="1" customHeight="1">
      <c r="C135" s="18" t="s">
        <v>58</v>
      </c>
    </row>
    <row r="136" spans="3:3" ht="14.1" hidden="1" customHeight="1">
      <c r="C136" s="18" t="s">
        <v>59</v>
      </c>
    </row>
    <row r="137" spans="3:3" ht="14.1" hidden="1" customHeight="1">
      <c r="C137" s="18" t="s">
        <v>60</v>
      </c>
    </row>
    <row r="138" spans="3:3" ht="14.1" hidden="1" customHeight="1">
      <c r="C138" s="18" t="s">
        <v>61</v>
      </c>
    </row>
    <row r="139" spans="3:3" ht="14.1" hidden="1" customHeight="1">
      <c r="C139" s="18" t="s">
        <v>62</v>
      </c>
    </row>
    <row r="140" spans="3:3" ht="14.1" hidden="1" customHeight="1">
      <c r="C140" s="18" t="s">
        <v>63</v>
      </c>
    </row>
    <row r="141" spans="3:3" ht="14.1" hidden="1" customHeight="1">
      <c r="C141" s="18" t="s">
        <v>64</v>
      </c>
    </row>
    <row r="142" spans="3:3" ht="14.1" hidden="1" customHeight="1">
      <c r="C142" s="18" t="s">
        <v>65</v>
      </c>
    </row>
    <row r="143" spans="3:3" ht="14.1" hidden="1" customHeight="1">
      <c r="C143" s="18" t="s">
        <v>66</v>
      </c>
    </row>
    <row r="144" spans="3:3" ht="14.1" hidden="1" customHeight="1">
      <c r="C144" s="18" t="s">
        <v>67</v>
      </c>
    </row>
    <row r="145" spans="3:3" ht="14.1" hidden="1" customHeight="1">
      <c r="C145" s="18" t="s">
        <v>68</v>
      </c>
    </row>
    <row r="146" spans="3:3" ht="14.1" hidden="1" customHeight="1">
      <c r="C146" s="18" t="s">
        <v>69</v>
      </c>
    </row>
    <row r="147" spans="3:3" ht="14.1" hidden="1" customHeight="1">
      <c r="C147" s="18" t="s">
        <v>70</v>
      </c>
    </row>
    <row r="148" spans="3:3" ht="14.1" hidden="1" customHeight="1">
      <c r="C148" s="18" t="s">
        <v>71</v>
      </c>
    </row>
    <row r="149" spans="3:3" ht="14.1" hidden="1" customHeight="1">
      <c r="C149" s="18" t="s">
        <v>72</v>
      </c>
    </row>
    <row r="150" spans="3:3" ht="14.1" hidden="1" customHeight="1">
      <c r="C150" s="18" t="s">
        <v>73</v>
      </c>
    </row>
    <row r="151" spans="3:3" ht="14.1" hidden="1" customHeight="1">
      <c r="C151" s="18" t="s">
        <v>74</v>
      </c>
    </row>
    <row r="152" spans="3:3" ht="14.1" hidden="1" customHeight="1">
      <c r="C152" s="18" t="s">
        <v>75</v>
      </c>
    </row>
    <row r="153" spans="3:3" ht="14.1" hidden="1" customHeight="1">
      <c r="C153" s="18" t="s">
        <v>76</v>
      </c>
    </row>
    <row r="154" spans="3:3" ht="14.1" hidden="1" customHeight="1">
      <c r="C154" s="18" t="s">
        <v>77</v>
      </c>
    </row>
    <row r="155" spans="3:3" ht="14.1" hidden="1" customHeight="1">
      <c r="C155" s="18" t="s">
        <v>78</v>
      </c>
    </row>
    <row r="156" spans="3:3" ht="14.1" hidden="1" customHeight="1">
      <c r="C156" s="18" t="s">
        <v>79</v>
      </c>
    </row>
    <row r="157" spans="3:3" ht="14.1" hidden="1" customHeight="1">
      <c r="C157" s="18" t="s">
        <v>80</v>
      </c>
    </row>
    <row r="158" spans="3:3" ht="14.1" hidden="1" customHeight="1">
      <c r="C158" s="18" t="s">
        <v>81</v>
      </c>
    </row>
    <row r="159" spans="3:3" ht="14.1" hidden="1" customHeight="1">
      <c r="C159" s="18" t="s">
        <v>82</v>
      </c>
    </row>
    <row r="160" spans="3:3" ht="14.1" hidden="1" customHeight="1">
      <c r="C160" s="18" t="s">
        <v>83</v>
      </c>
    </row>
    <row r="161" spans="3:3" ht="14.1" hidden="1" customHeight="1">
      <c r="C161" s="18" t="s">
        <v>84</v>
      </c>
    </row>
    <row r="162" spans="3:3" ht="14.1" hidden="1" customHeight="1">
      <c r="C162" s="18" t="s">
        <v>85</v>
      </c>
    </row>
    <row r="163" spans="3:3" ht="14.1" hidden="1" customHeight="1">
      <c r="C163" s="18" t="s">
        <v>86</v>
      </c>
    </row>
    <row r="164" spans="3:3" ht="14.1" hidden="1" customHeight="1">
      <c r="C164" s="18" t="s">
        <v>87</v>
      </c>
    </row>
    <row r="165" spans="3:3" ht="14.1" hidden="1" customHeight="1">
      <c r="C165" s="18" t="s">
        <v>88</v>
      </c>
    </row>
    <row r="166" spans="3:3" ht="14.1" hidden="1" customHeight="1">
      <c r="C166" s="18" t="s">
        <v>89</v>
      </c>
    </row>
    <row r="167" spans="3:3" ht="14.1" hidden="1" customHeight="1">
      <c r="C167" s="18" t="s">
        <v>90</v>
      </c>
    </row>
    <row r="168" spans="3:3" ht="14.1" hidden="1" customHeight="1">
      <c r="C168" s="18" t="s">
        <v>91</v>
      </c>
    </row>
    <row r="169" spans="3:3" ht="14.1" hidden="1" customHeight="1">
      <c r="C169" s="18" t="s">
        <v>92</v>
      </c>
    </row>
    <row r="170" spans="3:3" ht="14.1" hidden="1" customHeight="1">
      <c r="C170" s="18" t="s">
        <v>93</v>
      </c>
    </row>
    <row r="171" spans="3:3" ht="14.1" hidden="1" customHeight="1">
      <c r="C171" s="18" t="s">
        <v>94</v>
      </c>
    </row>
    <row r="172" spans="3:3" ht="14.1" hidden="1" customHeight="1">
      <c r="C172" s="18" t="s">
        <v>95</v>
      </c>
    </row>
    <row r="173" spans="3:3" ht="14.1" hidden="1" customHeight="1">
      <c r="C173" s="18" t="s">
        <v>96</v>
      </c>
    </row>
    <row r="174" spans="3:3" ht="14.1" hidden="1" customHeight="1">
      <c r="C174" s="18" t="s">
        <v>97</v>
      </c>
    </row>
    <row r="175" spans="3:3" ht="14.1" hidden="1" customHeight="1">
      <c r="C175" s="18" t="s">
        <v>98</v>
      </c>
    </row>
    <row r="176" spans="3:3" ht="14.1" hidden="1" customHeight="1">
      <c r="C176" s="18" t="s">
        <v>99</v>
      </c>
    </row>
    <row r="177" spans="3:3" ht="14.1" hidden="1" customHeight="1">
      <c r="C177" s="18" t="s">
        <v>100</v>
      </c>
    </row>
    <row r="178" spans="3:3" ht="14.1" hidden="1" customHeight="1">
      <c r="C178" s="18" t="s">
        <v>101</v>
      </c>
    </row>
    <row r="179" spans="3:3" ht="14.1" hidden="1" customHeight="1">
      <c r="C179" s="18" t="s">
        <v>102</v>
      </c>
    </row>
    <row r="180" spans="3:3" ht="14.1" hidden="1" customHeight="1">
      <c r="C180" s="18" t="s">
        <v>103</v>
      </c>
    </row>
    <row r="181" spans="3:3" ht="14.1" hidden="1" customHeight="1">
      <c r="C181" s="18" t="s">
        <v>104</v>
      </c>
    </row>
    <row r="182" spans="3:3" ht="14.1" hidden="1" customHeight="1">
      <c r="C182" s="18" t="s">
        <v>105</v>
      </c>
    </row>
    <row r="183" spans="3:3" ht="14.1" hidden="1" customHeight="1">
      <c r="C183" s="18" t="s">
        <v>106</v>
      </c>
    </row>
    <row r="184" spans="3:3" ht="14.1" hidden="1" customHeight="1">
      <c r="C184" s="18" t="s">
        <v>107</v>
      </c>
    </row>
    <row r="185" spans="3:3" ht="14.1" hidden="1" customHeight="1">
      <c r="C185" s="18" t="s">
        <v>108</v>
      </c>
    </row>
    <row r="186" spans="3:3" ht="14.1" hidden="1" customHeight="1">
      <c r="C186" s="18" t="s">
        <v>109</v>
      </c>
    </row>
    <row r="187" spans="3:3" ht="14.1" hidden="1" customHeight="1">
      <c r="C187" s="18" t="s">
        <v>110</v>
      </c>
    </row>
    <row r="188" spans="3:3" ht="14.1" hidden="1" customHeight="1">
      <c r="C188" s="18" t="s">
        <v>111</v>
      </c>
    </row>
    <row r="189" spans="3:3" ht="14.1" hidden="1" customHeight="1">
      <c r="C189" s="18" t="s">
        <v>112</v>
      </c>
    </row>
    <row r="190" spans="3:3" ht="14.1" hidden="1" customHeight="1">
      <c r="C190" s="18" t="s">
        <v>113</v>
      </c>
    </row>
    <row r="191" spans="3:3" ht="14.1" hidden="1" customHeight="1">
      <c r="C191" s="18" t="s">
        <v>114</v>
      </c>
    </row>
    <row r="192" spans="3:3" ht="14.1" hidden="1" customHeight="1">
      <c r="C192" s="18" t="s">
        <v>115</v>
      </c>
    </row>
    <row r="193" spans="3:3" ht="14.1" hidden="1" customHeight="1">
      <c r="C193" s="18" t="s">
        <v>116</v>
      </c>
    </row>
    <row r="194" spans="3:3" ht="14.1" hidden="1" customHeight="1">
      <c r="C194" s="18" t="s">
        <v>117</v>
      </c>
    </row>
    <row r="195" spans="3:3" ht="14.1" hidden="1" customHeight="1">
      <c r="C195" s="18" t="s">
        <v>118</v>
      </c>
    </row>
    <row r="196" spans="3:3" ht="14.1" hidden="1" customHeight="1">
      <c r="C196" s="18" t="s">
        <v>119</v>
      </c>
    </row>
    <row r="197" spans="3:3" ht="14.1" hidden="1" customHeight="1">
      <c r="C197" s="18" t="s">
        <v>120</v>
      </c>
    </row>
    <row r="198" spans="3:3" ht="14.1" hidden="1" customHeight="1">
      <c r="C198" s="18" t="s">
        <v>121</v>
      </c>
    </row>
    <row r="199" spans="3:3" ht="14.1" hidden="1" customHeight="1">
      <c r="C199" s="18" t="s">
        <v>122</v>
      </c>
    </row>
    <row r="200" spans="3:3" ht="14.1" hidden="1" customHeight="1">
      <c r="C200" s="18" t="s">
        <v>123</v>
      </c>
    </row>
    <row r="201" spans="3:3" ht="14.1" hidden="1" customHeight="1">
      <c r="C201" s="18" t="s">
        <v>124</v>
      </c>
    </row>
    <row r="202" spans="3:3" ht="14.1" hidden="1" customHeight="1">
      <c r="C202" s="18" t="s">
        <v>125</v>
      </c>
    </row>
    <row r="203" spans="3:3" ht="14.1" hidden="1" customHeight="1">
      <c r="C203" s="18" t="s">
        <v>126</v>
      </c>
    </row>
    <row r="204" spans="3:3" ht="14.1" hidden="1" customHeight="1">
      <c r="C204" s="18" t="s">
        <v>127</v>
      </c>
    </row>
    <row r="205" spans="3:3" ht="14.1" hidden="1" customHeight="1">
      <c r="C205" s="18" t="s">
        <v>128</v>
      </c>
    </row>
    <row r="206" spans="3:3" ht="14.1" hidden="1" customHeight="1">
      <c r="C206" s="18" t="s">
        <v>129</v>
      </c>
    </row>
    <row r="207" spans="3:3" ht="14.1" hidden="1" customHeight="1">
      <c r="C207" s="18" t="s">
        <v>130</v>
      </c>
    </row>
    <row r="208" spans="3:3" ht="14.1" hidden="1" customHeight="1">
      <c r="C208" s="18" t="s">
        <v>131</v>
      </c>
    </row>
    <row r="209" spans="3:3" ht="14.1" hidden="1" customHeight="1">
      <c r="C209" s="18" t="s">
        <v>132</v>
      </c>
    </row>
  </sheetData>
  <sheetProtection sheet="1" objects="1" scenarios="1"/>
  <mergeCells count="209">
    <mergeCell ref="E13:F13"/>
    <mergeCell ref="C13:D13"/>
    <mergeCell ref="C9:F9"/>
    <mergeCell ref="G9:H9"/>
    <mergeCell ref="G10:H10"/>
    <mergeCell ref="I9:L9"/>
    <mergeCell ref="I10:L10"/>
    <mergeCell ref="I68:J68"/>
    <mergeCell ref="K68:L68"/>
    <mergeCell ref="C60:D60"/>
    <mergeCell ref="C38:D38"/>
    <mergeCell ref="C15:D15"/>
    <mergeCell ref="C16:D16"/>
    <mergeCell ref="C17:D17"/>
    <mergeCell ref="C18:D18"/>
    <mergeCell ref="C19:D19"/>
    <mergeCell ref="E15:F15"/>
    <mergeCell ref="E16:F16"/>
    <mergeCell ref="E17:F17"/>
    <mergeCell ref="E18:F18"/>
    <mergeCell ref="E19:F19"/>
    <mergeCell ref="C10:D10"/>
    <mergeCell ref="E10:F10"/>
    <mergeCell ref="C68:D68"/>
    <mergeCell ref="C57:D57"/>
    <mergeCell ref="C58:D58"/>
    <mergeCell ref="C59:D59"/>
    <mergeCell ref="C48:D48"/>
    <mergeCell ref="C49:D49"/>
    <mergeCell ref="C50:D50"/>
    <mergeCell ref="C51:D51"/>
    <mergeCell ref="C52:D52"/>
    <mergeCell ref="C53:D53"/>
    <mergeCell ref="C54:D54"/>
    <mergeCell ref="C55:D55"/>
    <mergeCell ref="C56:D56"/>
    <mergeCell ref="C22:D22"/>
    <mergeCell ref="C23:D23"/>
    <mergeCell ref="C24:D24"/>
    <mergeCell ref="C25:D25"/>
    <mergeCell ref="E68:F68"/>
    <mergeCell ref="C28:D28"/>
    <mergeCell ref="G50:H50"/>
    <mergeCell ref="I50:J50"/>
    <mergeCell ref="E46:F46"/>
    <mergeCell ref="G46:H46"/>
    <mergeCell ref="E48:F48"/>
    <mergeCell ref="G48:H48"/>
    <mergeCell ref="I48:J48"/>
    <mergeCell ref="G53:H53"/>
    <mergeCell ref="I53:J53"/>
    <mergeCell ref="E50:F50"/>
    <mergeCell ref="E29:F29"/>
    <mergeCell ref="G29:H29"/>
    <mergeCell ref="I29:J29"/>
    <mergeCell ref="E26:F26"/>
    <mergeCell ref="C64:D64"/>
    <mergeCell ref="C65:D65"/>
    <mergeCell ref="E64:F64"/>
    <mergeCell ref="E65:F65"/>
    <mergeCell ref="E14:F14"/>
    <mergeCell ref="C14:D14"/>
    <mergeCell ref="C29:D29"/>
    <mergeCell ref="I59:J59"/>
    <mergeCell ref="K59:L59"/>
    <mergeCell ref="E56:F56"/>
    <mergeCell ref="K56:L56"/>
    <mergeCell ref="E57:F57"/>
    <mergeCell ref="G57:H57"/>
    <mergeCell ref="I57:J57"/>
    <mergeCell ref="C26:D26"/>
    <mergeCell ref="C27:D27"/>
    <mergeCell ref="E58:F58"/>
    <mergeCell ref="G58:H58"/>
    <mergeCell ref="I58:J58"/>
    <mergeCell ref="I55:J55"/>
    <mergeCell ref="C39:D39"/>
    <mergeCell ref="C40:D40"/>
    <mergeCell ref="C41:D41"/>
    <mergeCell ref="C45:D45"/>
    <mergeCell ref="C46:D46"/>
    <mergeCell ref="C47:D47"/>
    <mergeCell ref="C44:D44"/>
    <mergeCell ref="E53:F53"/>
    <mergeCell ref="E76:F76"/>
    <mergeCell ref="C76:D76"/>
    <mergeCell ref="I25:J25"/>
    <mergeCell ref="E22:F22"/>
    <mergeCell ref="G22:H22"/>
    <mergeCell ref="I22:J22"/>
    <mergeCell ref="G24:H24"/>
    <mergeCell ref="I24:J24"/>
    <mergeCell ref="E25:F25"/>
    <mergeCell ref="G25:H25"/>
    <mergeCell ref="E23:F23"/>
    <mergeCell ref="G23:H23"/>
    <mergeCell ref="I23:J23"/>
    <mergeCell ref="E27:F27"/>
    <mergeCell ref="E28:F28"/>
    <mergeCell ref="G28:H28"/>
    <mergeCell ref="I28:J28"/>
    <mergeCell ref="G27:H27"/>
    <mergeCell ref="E24:F24"/>
    <mergeCell ref="E51:F51"/>
    <mergeCell ref="G51:H51"/>
    <mergeCell ref="I51:J51"/>
    <mergeCell ref="E52:F52"/>
    <mergeCell ref="G52:H52"/>
    <mergeCell ref="G64:H64"/>
    <mergeCell ref="G65:H65"/>
    <mergeCell ref="G44:H44"/>
    <mergeCell ref="I44:J44"/>
    <mergeCell ref="E49:F49"/>
    <mergeCell ref="G49:H49"/>
    <mergeCell ref="I49:J49"/>
    <mergeCell ref="I52:J52"/>
    <mergeCell ref="E54:F54"/>
    <mergeCell ref="G54:H54"/>
    <mergeCell ref="I54:J54"/>
    <mergeCell ref="E55:F55"/>
    <mergeCell ref="G56:H56"/>
    <mergeCell ref="I56:J56"/>
    <mergeCell ref="G55:H55"/>
    <mergeCell ref="E59:F59"/>
    <mergeCell ref="E60:F60"/>
    <mergeCell ref="G60:H60"/>
    <mergeCell ref="I60:J60"/>
    <mergeCell ref="C63:D63"/>
    <mergeCell ref="E63:F63"/>
    <mergeCell ref="G63:H63"/>
    <mergeCell ref="I63:J63"/>
    <mergeCell ref="K63:L63"/>
    <mergeCell ref="I46:J46"/>
    <mergeCell ref="K46:L46"/>
    <mergeCell ref="E44:F44"/>
    <mergeCell ref="E47:F47"/>
    <mergeCell ref="G47:H47"/>
    <mergeCell ref="I47:J47"/>
    <mergeCell ref="K47:L47"/>
    <mergeCell ref="E45:F45"/>
    <mergeCell ref="G45:H45"/>
    <mergeCell ref="I45:J45"/>
    <mergeCell ref="K48:L48"/>
    <mergeCell ref="K49:L49"/>
    <mergeCell ref="K50:L50"/>
    <mergeCell ref="K51:L51"/>
    <mergeCell ref="K52:L52"/>
    <mergeCell ref="K53:L53"/>
    <mergeCell ref="K57:L57"/>
    <mergeCell ref="K54:L54"/>
    <mergeCell ref="K55:L55"/>
    <mergeCell ref="C72:D72"/>
    <mergeCell ref="E72:F72"/>
    <mergeCell ref="G72:H72"/>
    <mergeCell ref="I72:J72"/>
    <mergeCell ref="K72:L72"/>
    <mergeCell ref="K4:L4"/>
    <mergeCell ref="K3:L3"/>
    <mergeCell ref="K2:L2"/>
    <mergeCell ref="K1:L1"/>
    <mergeCell ref="C71:D71"/>
    <mergeCell ref="E71:F71"/>
    <mergeCell ref="G71:H71"/>
    <mergeCell ref="I71:J71"/>
    <mergeCell ref="K71:L71"/>
    <mergeCell ref="C66:D66"/>
    <mergeCell ref="E66:F66"/>
    <mergeCell ref="G66:H66"/>
    <mergeCell ref="I66:J66"/>
    <mergeCell ref="K66:L66"/>
    <mergeCell ref="C67:D67"/>
    <mergeCell ref="E67:F67"/>
    <mergeCell ref="G67:H67"/>
    <mergeCell ref="I67:J67"/>
    <mergeCell ref="K67:L67"/>
    <mergeCell ref="C75:D75"/>
    <mergeCell ref="E74:F74"/>
    <mergeCell ref="E75:F75"/>
    <mergeCell ref="C73:D73"/>
    <mergeCell ref="E73:F73"/>
    <mergeCell ref="G73:H73"/>
    <mergeCell ref="C74:D74"/>
    <mergeCell ref="G74:H74"/>
    <mergeCell ref="K74:L74"/>
    <mergeCell ref="K75:L75"/>
    <mergeCell ref="K76:L76"/>
    <mergeCell ref="G3:H3"/>
    <mergeCell ref="I76:J76"/>
    <mergeCell ref="G76:H76"/>
    <mergeCell ref="G75:H75"/>
    <mergeCell ref="I74:J74"/>
    <mergeCell ref="I75:J75"/>
    <mergeCell ref="I73:J73"/>
    <mergeCell ref="K73:L73"/>
    <mergeCell ref="I64:J64"/>
    <mergeCell ref="I65:J65"/>
    <mergeCell ref="K64:L64"/>
    <mergeCell ref="K65:L65"/>
    <mergeCell ref="K22:L22"/>
    <mergeCell ref="K23:L35"/>
    <mergeCell ref="G26:H26"/>
    <mergeCell ref="I26:J26"/>
    <mergeCell ref="K45:L45"/>
    <mergeCell ref="K58:L58"/>
    <mergeCell ref="K60:L60"/>
    <mergeCell ref="G68:H68"/>
    <mergeCell ref="K44:L44"/>
    <mergeCell ref="I27:J27"/>
    <mergeCell ref="G59:H59"/>
  </mergeCells>
  <phoneticPr fontId="3"/>
  <conditionalFormatting sqref="C72:D73">
    <cfRule type="expression" dxfId="23" priority="50" stopIfTrue="1">
      <formula>OR($G$3="（変更その１）",$G$3="（変更その２）",$G$3="（変更その３）",$G$3="（変更その４）",$G$3="（変更その５）",$G$3="（変更その６）",$G$3="（変更その７）",$G$3="（変更その８）",$G$3="（変更その９）")</formula>
    </cfRule>
  </conditionalFormatting>
  <conditionalFormatting sqref="C74 E74 G74 I74 K74">
    <cfRule type="expression" dxfId="22" priority="18" stopIfTrue="1">
      <formula>OR(E$3="（変更その２）",E$3="（変更その３）",E$3="（変更その４）")</formula>
    </cfRule>
  </conditionalFormatting>
  <conditionalFormatting sqref="E72:F73">
    <cfRule type="expression" dxfId="21" priority="16" stopIfTrue="1">
      <formula>OR($G$3="（変更その２）",$G$3="（変更その３）",$G$3="（変更その４）",$G$3="（変更その５）",$G$3="（変更その６）",$G$3="（変更その７）",$G$3="（変更その８）",$G$3="（変更その９）")</formula>
    </cfRule>
  </conditionalFormatting>
  <conditionalFormatting sqref="G72:H73">
    <cfRule type="expression" dxfId="20" priority="14" stopIfTrue="1">
      <formula>OR($G$3="（変更その３）",$G$3="（変更その４）",$G$3="（変更その５）",$G$3="（変更その６）",$G$3="（変更その７）",$G$3="（変更その８）",$G$3="（変更その９）")</formula>
    </cfRule>
  </conditionalFormatting>
  <conditionalFormatting sqref="I72:I73">
    <cfRule type="expression" dxfId="19" priority="12" stopIfTrue="1">
      <formula>OR($G$3="（変更その４）",$G$3="（変更その５）",$G$3="（変更その６）",$G$3="（変更その７）",$G$3="（変更その８）",$G$3="（変更その９）")</formula>
    </cfRule>
  </conditionalFormatting>
  <conditionalFormatting sqref="K72:K73">
    <cfRule type="expression" dxfId="18" priority="10" stopIfTrue="1">
      <formula>OR($G$3="（変更その５）",$G$3="（変更その６）",$G$3="（変更その７）",$G$3="（変更その８）",$G$3="（変更その９）")</formula>
    </cfRule>
  </conditionalFormatting>
  <conditionalFormatting sqref="C75:D76">
    <cfRule type="expression" dxfId="17" priority="8" stopIfTrue="1">
      <formula>OR($G$3="（変更その６）",$G$3="（変更その７）",$G$3="（変更その８）",$G$3="（変更その９）")</formula>
    </cfRule>
  </conditionalFormatting>
  <conditionalFormatting sqref="E75:F76">
    <cfRule type="expression" dxfId="16" priority="6" stopIfTrue="1">
      <formula>OR($G$3="（変更その７）",$G$3="（変更その８）",$G$3="（変更その９）")</formula>
    </cfRule>
  </conditionalFormatting>
  <conditionalFormatting sqref="G75:H76">
    <cfRule type="expression" dxfId="15" priority="4" stopIfTrue="1">
      <formula>OR($G$3="（変更その８）",$G$3="（変更その９）")</formula>
    </cfRule>
  </conditionalFormatting>
  <conditionalFormatting sqref="I75:I76">
    <cfRule type="expression" dxfId="14" priority="2" stopIfTrue="1">
      <formula>OR($G$3="（変更その９）")</formula>
    </cfRule>
  </conditionalFormatting>
  <dataValidations count="6">
    <dataValidation type="list" allowBlank="1" showInputMessage="1" showErrorMessage="1" sqref="C39:D39">
      <formula1>$C$81:$C$209</formula1>
    </dataValidation>
    <dataValidation type="list" allowBlank="1" showInputMessage="1" showErrorMessage="1" sqref="C26 E26 G26 I26:J26">
      <formula1>$T$26:$U$26</formula1>
    </dataValidation>
    <dataValidation type="list" allowBlank="1" showInputMessage="1" showErrorMessage="1" sqref="C24:J24">
      <formula1>$T$24:$U$24</formula1>
    </dataValidation>
    <dataValidation type="list" allowBlank="1" showInputMessage="1" showErrorMessage="1" sqref="G3:H3">
      <formula1>$T$3:$AC$3</formula1>
    </dataValidation>
    <dataValidation type="list" allowBlank="1" showInputMessage="1" showErrorMessage="1" sqref="I10">
      <formula1>$T$10:$V$10</formula1>
    </dataValidation>
    <dataValidation type="list" allowBlank="1" showInputMessage="1" showErrorMessage="1" sqref="B30:B35">
      <formula1>$B$81:$B$100</formula1>
    </dataValidation>
  </dataValidations>
  <printOptions horizontalCentered="1" gridLinesSet="0"/>
  <pageMargins left="0.59055118110236227" right="0.39370078740157483" top="0.43307086614173229" bottom="0.39370078740157483" header="0.51200000000000001" footer="0.51200000000000001"/>
  <pageSetup paperSize="9" scale="74" orientation="portrait" horizontalDpi="4294967292" verticalDpi="4294967292"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2:Y151"/>
  <sheetViews>
    <sheetView view="pageBreakPreview" zoomScaleNormal="100" zoomScaleSheetLayoutView="100" workbookViewId="0">
      <selection activeCell="A156" sqref="A156"/>
    </sheetView>
  </sheetViews>
  <sheetFormatPr defaultRowHeight="13.5" customHeight="1"/>
  <cols>
    <col min="1" max="1" width="13.875" style="18" bestFit="1" customWidth="1"/>
    <col min="2" max="2" width="9" style="18"/>
    <col min="3" max="4" width="9" style="18" hidden="1" customWidth="1"/>
    <col min="5" max="5" width="9" style="18" customWidth="1"/>
    <col min="6" max="6" width="9" style="18" hidden="1" customWidth="1"/>
    <col min="7" max="8" width="9" style="18"/>
    <col min="9" max="10" width="9" style="18" hidden="1" customWidth="1"/>
    <col min="11" max="11" width="9" style="18"/>
    <col min="12" max="12" width="9" style="18" hidden="1" customWidth="1"/>
    <col min="13" max="14" width="9" style="18"/>
    <col min="15" max="16" width="9" style="18" hidden="1" customWidth="1"/>
    <col min="17" max="17" width="9" style="18"/>
    <col min="18" max="18" width="9" style="18" hidden="1" customWidth="1"/>
    <col min="19" max="20" width="9" style="18"/>
    <col min="21" max="22" width="9" style="18" hidden="1" customWidth="1"/>
    <col min="23" max="23" width="9" style="18"/>
    <col min="24" max="24" width="9" style="18" hidden="1" customWidth="1"/>
    <col min="25" max="16384" width="9" style="18"/>
  </cols>
  <sheetData>
    <row r="2" spans="1:25" ht="21">
      <c r="A2" s="21" t="s">
        <v>588</v>
      </c>
    </row>
    <row r="4" spans="1:25" ht="13.5" customHeight="1">
      <c r="A4" s="18" t="s">
        <v>587</v>
      </c>
    </row>
    <row r="5" spans="1:25" ht="13.5" customHeight="1">
      <c r="A5" s="86"/>
      <c r="B5" s="116" t="s">
        <v>508</v>
      </c>
    </row>
    <row r="6" spans="1:25" ht="13.5" customHeight="1">
      <c r="A6" s="50" t="s">
        <v>405</v>
      </c>
      <c r="B6" s="116" t="str">
        <f>通貨</f>
        <v>YEN</v>
      </c>
    </row>
    <row r="7" spans="1:25" ht="13.5" customHeight="1">
      <c r="A7" s="50" t="s">
        <v>3</v>
      </c>
      <c r="B7" s="119">
        <f>通貨レート</f>
        <v>1</v>
      </c>
    </row>
    <row r="8" spans="1:25" ht="13.5" customHeight="1">
      <c r="A8" s="50" t="s">
        <v>4</v>
      </c>
      <c r="B8" s="119">
        <f>表示単位</f>
        <v>1</v>
      </c>
    </row>
    <row r="10" spans="1:25" ht="13.5" customHeight="1">
      <c r="A10" s="18" t="s">
        <v>588</v>
      </c>
    </row>
    <row r="11" spans="1:25" ht="13.5" customHeight="1">
      <c r="A11" s="86"/>
      <c r="B11" s="128" t="s">
        <v>568</v>
      </c>
      <c r="C11" s="207"/>
      <c r="D11" s="207"/>
      <c r="E11" s="207"/>
      <c r="F11" s="207"/>
      <c r="G11" s="129"/>
      <c r="H11" s="128" t="s">
        <v>569</v>
      </c>
      <c r="I11" s="207"/>
      <c r="J11" s="207"/>
      <c r="K11" s="207"/>
      <c r="L11" s="207"/>
      <c r="M11" s="129"/>
      <c r="N11" s="128" t="s">
        <v>570</v>
      </c>
      <c r="O11" s="207"/>
      <c r="P11" s="207"/>
      <c r="Q11" s="207"/>
      <c r="R11" s="207"/>
      <c r="S11" s="129"/>
      <c r="T11" s="128" t="s">
        <v>571</v>
      </c>
      <c r="U11" s="207"/>
      <c r="V11" s="207"/>
      <c r="W11" s="207"/>
      <c r="X11" s="207"/>
      <c r="Y11" s="129"/>
    </row>
    <row r="12" spans="1:25" s="24" customFormat="1" ht="27" customHeight="1">
      <c r="A12" s="116" t="s">
        <v>584</v>
      </c>
      <c r="B12" s="116" t="s">
        <v>508</v>
      </c>
      <c r="C12" s="116" t="s">
        <v>572</v>
      </c>
      <c r="D12" s="116" t="s">
        <v>4</v>
      </c>
      <c r="E12" s="116" t="s">
        <v>573</v>
      </c>
      <c r="F12" s="116" t="s">
        <v>574</v>
      </c>
      <c r="G12" s="117" t="s">
        <v>585</v>
      </c>
      <c r="H12" s="116" t="s">
        <v>508</v>
      </c>
      <c r="I12" s="116" t="s">
        <v>572</v>
      </c>
      <c r="J12" s="116" t="s">
        <v>4</v>
      </c>
      <c r="K12" s="116" t="s">
        <v>573</v>
      </c>
      <c r="L12" s="116" t="s">
        <v>574</v>
      </c>
      <c r="M12" s="117" t="s">
        <v>585</v>
      </c>
      <c r="N12" s="116" t="s">
        <v>508</v>
      </c>
      <c r="O12" s="116" t="s">
        <v>572</v>
      </c>
      <c r="P12" s="116" t="s">
        <v>4</v>
      </c>
      <c r="Q12" s="116" t="s">
        <v>573</v>
      </c>
      <c r="R12" s="116" t="s">
        <v>574</v>
      </c>
      <c r="S12" s="117" t="s">
        <v>585</v>
      </c>
      <c r="T12" s="116" t="s">
        <v>508</v>
      </c>
      <c r="U12" s="116" t="s">
        <v>572</v>
      </c>
      <c r="V12" s="116" t="s">
        <v>4</v>
      </c>
      <c r="W12" s="116" t="s">
        <v>573</v>
      </c>
      <c r="X12" s="116" t="s">
        <v>574</v>
      </c>
      <c r="Y12" s="117" t="s">
        <v>585</v>
      </c>
    </row>
    <row r="13" spans="1:25" ht="13.5" customHeight="1">
      <c r="A13" s="50" t="s">
        <v>575</v>
      </c>
      <c r="B13" s="114"/>
      <c r="C13" s="119" t="str">
        <f>IF(B13="","",VLOOKUP(B13,参考_為替レート!$B:$C,2,FALSE))</f>
        <v/>
      </c>
      <c r="D13" s="119" t="str">
        <f>IF(C13="","",IF(C13&lt;0.01,1000,1))</f>
        <v/>
      </c>
      <c r="E13" s="118"/>
      <c r="F13" s="115" t="str">
        <f>IF(E13="","",E13*C13*D13)</f>
        <v/>
      </c>
      <c r="G13" s="115" t="str">
        <f>IF(F13="","",F13/$B$7/$B$8)</f>
        <v/>
      </c>
      <c r="H13" s="114"/>
      <c r="I13" s="119" t="str">
        <f>IF(H13="","",VLOOKUP(H13,参考_為替レート!$B:$C,2,FALSE))</f>
        <v/>
      </c>
      <c r="J13" s="119" t="str">
        <f t="shared" ref="J13:J20" si="0">IF(I13="","",IF(I13&lt;0.01,1000,1))</f>
        <v/>
      </c>
      <c r="K13" s="118"/>
      <c r="L13" s="115" t="str">
        <f t="shared" ref="L13:L20" si="1">IF(K13="","",K13*I13*J13)</f>
        <v/>
      </c>
      <c r="M13" s="115" t="str">
        <f t="shared" ref="M13:M20" si="2">IF(L13="","",L13/$B$7/$B$8)</f>
        <v/>
      </c>
      <c r="N13" s="114"/>
      <c r="O13" s="119" t="str">
        <f>IF(N13="","",VLOOKUP(N13,参考_為替レート!$B:$C,2,FALSE))</f>
        <v/>
      </c>
      <c r="P13" s="119" t="str">
        <f t="shared" ref="P13:P21" si="3">IF(O13="","",IF(O13&lt;0.01,1000,1))</f>
        <v/>
      </c>
      <c r="Q13" s="118"/>
      <c r="R13" s="115" t="str">
        <f t="shared" ref="R13:R21" si="4">IF(Q13="","",Q13*O13*P13)</f>
        <v/>
      </c>
      <c r="S13" s="115" t="str">
        <f t="shared" ref="S13:S20" si="5">IF(R13="","",R13/$B$7/$B$8)</f>
        <v/>
      </c>
      <c r="T13" s="114"/>
      <c r="U13" s="119" t="str">
        <f>IF(T13="","",VLOOKUP(T13,参考_為替レート!$B:$C,2,FALSE))</f>
        <v/>
      </c>
      <c r="V13" s="119" t="str">
        <f t="shared" ref="V13:V21" si="6">IF(U13="","",IF(U13&lt;0.01,1000,1))</f>
        <v/>
      </c>
      <c r="W13" s="118"/>
      <c r="X13" s="115" t="str">
        <f t="shared" ref="X13:X20" si="7">IF(W13="","",W13*U13*V13)</f>
        <v/>
      </c>
      <c r="Y13" s="115" t="str">
        <f t="shared" ref="Y13:Y20" si="8">IF(X13="","",X13/$B$7/$B$8)</f>
        <v/>
      </c>
    </row>
    <row r="14" spans="1:25" ht="13.5" customHeight="1">
      <c r="A14" s="50" t="s">
        <v>576</v>
      </c>
      <c r="B14" s="114"/>
      <c r="C14" s="119" t="str">
        <f>IF(B14="","",VLOOKUP(B14,参考_為替レート!$B:$C,2,FALSE))</f>
        <v/>
      </c>
      <c r="D14" s="119" t="str">
        <f t="shared" ref="D14:D21" si="9">IF(C14="","",IF(C14&lt;0.01,1000,1))</f>
        <v/>
      </c>
      <c r="E14" s="118"/>
      <c r="F14" s="115" t="str">
        <f t="shared" ref="F14:F20" si="10">IF(E14="","",E14*C14*D14)</f>
        <v/>
      </c>
      <c r="G14" s="115" t="str">
        <f t="shared" ref="G14:G20" si="11">IF(F14="","",F14/$B$7/$B$8)</f>
        <v/>
      </c>
      <c r="H14" s="114"/>
      <c r="I14" s="119" t="str">
        <f>IF(H14="","",VLOOKUP(H14,参考_為替レート!$B:$C,2,FALSE))</f>
        <v/>
      </c>
      <c r="J14" s="119" t="str">
        <f t="shared" si="0"/>
        <v/>
      </c>
      <c r="K14" s="118"/>
      <c r="L14" s="115" t="str">
        <f t="shared" si="1"/>
        <v/>
      </c>
      <c r="M14" s="115" t="str">
        <f t="shared" si="2"/>
        <v/>
      </c>
      <c r="N14" s="114"/>
      <c r="O14" s="119" t="str">
        <f>IF(N14="","",VLOOKUP(N14,参考_為替レート!$B:$C,2,FALSE))</f>
        <v/>
      </c>
      <c r="P14" s="119" t="str">
        <f t="shared" si="3"/>
        <v/>
      </c>
      <c r="Q14" s="118"/>
      <c r="R14" s="115" t="str">
        <f t="shared" si="4"/>
        <v/>
      </c>
      <c r="S14" s="115" t="str">
        <f t="shared" si="5"/>
        <v/>
      </c>
      <c r="T14" s="114"/>
      <c r="U14" s="119" t="str">
        <f>IF(T14="","",VLOOKUP(T14,参考_為替レート!$B:$C,2,FALSE))</f>
        <v/>
      </c>
      <c r="V14" s="119" t="str">
        <f t="shared" si="6"/>
        <v/>
      </c>
      <c r="W14" s="118"/>
      <c r="X14" s="115" t="str">
        <f t="shared" si="7"/>
        <v/>
      </c>
      <c r="Y14" s="115" t="str">
        <f t="shared" si="8"/>
        <v/>
      </c>
    </row>
    <row r="15" spans="1:25" ht="13.5" customHeight="1">
      <c r="A15" s="50" t="s">
        <v>577</v>
      </c>
      <c r="B15" s="114"/>
      <c r="C15" s="119" t="str">
        <f>IF(B15="","",VLOOKUP(B15,参考_為替レート!$B:$C,2,FALSE))</f>
        <v/>
      </c>
      <c r="D15" s="119" t="str">
        <f t="shared" si="9"/>
        <v/>
      </c>
      <c r="E15" s="118"/>
      <c r="F15" s="115" t="str">
        <f t="shared" si="10"/>
        <v/>
      </c>
      <c r="G15" s="115" t="str">
        <f t="shared" si="11"/>
        <v/>
      </c>
      <c r="H15" s="114"/>
      <c r="I15" s="119" t="str">
        <f>IF(H15="","",VLOOKUP(H15,参考_為替レート!$B:$C,2,FALSE))</f>
        <v/>
      </c>
      <c r="J15" s="119" t="str">
        <f t="shared" si="0"/>
        <v/>
      </c>
      <c r="K15" s="118"/>
      <c r="L15" s="115" t="str">
        <f t="shared" si="1"/>
        <v/>
      </c>
      <c r="M15" s="115" t="str">
        <f t="shared" si="2"/>
        <v/>
      </c>
      <c r="N15" s="114"/>
      <c r="O15" s="119" t="str">
        <f>IF(N15="","",VLOOKUP(N15,参考_為替レート!$B:$C,2,FALSE))</f>
        <v/>
      </c>
      <c r="P15" s="119" t="str">
        <f t="shared" si="3"/>
        <v/>
      </c>
      <c r="Q15" s="118"/>
      <c r="R15" s="115" t="str">
        <f t="shared" si="4"/>
        <v/>
      </c>
      <c r="S15" s="115" t="str">
        <f t="shared" si="5"/>
        <v/>
      </c>
      <c r="T15" s="114"/>
      <c r="U15" s="119" t="str">
        <f>IF(T15="","",VLOOKUP(T15,参考_為替レート!$B:$C,2,FALSE))</f>
        <v/>
      </c>
      <c r="V15" s="119" t="str">
        <f t="shared" si="6"/>
        <v/>
      </c>
      <c r="W15" s="118"/>
      <c r="X15" s="115" t="str">
        <f t="shared" si="7"/>
        <v/>
      </c>
      <c r="Y15" s="115" t="str">
        <f t="shared" si="8"/>
        <v/>
      </c>
    </row>
    <row r="16" spans="1:25" ht="13.5" customHeight="1">
      <c r="A16" s="50" t="s">
        <v>578</v>
      </c>
      <c r="B16" s="114"/>
      <c r="C16" s="119" t="str">
        <f>IF(B16="","",VLOOKUP(B16,参考_為替レート!$B:$C,2,FALSE))</f>
        <v/>
      </c>
      <c r="D16" s="119" t="str">
        <f t="shared" si="9"/>
        <v/>
      </c>
      <c r="E16" s="118"/>
      <c r="F16" s="115" t="str">
        <f t="shared" si="10"/>
        <v/>
      </c>
      <c r="G16" s="115" t="str">
        <f t="shared" si="11"/>
        <v/>
      </c>
      <c r="H16" s="114"/>
      <c r="I16" s="119" t="str">
        <f>IF(H16="","",VLOOKUP(H16,参考_為替レート!$B:$C,2,FALSE))</f>
        <v/>
      </c>
      <c r="J16" s="119" t="str">
        <f>IF(I16="","",IF(I16&lt;0.01,1000,1))</f>
        <v/>
      </c>
      <c r="K16" s="118"/>
      <c r="L16" s="115" t="str">
        <f t="shared" si="1"/>
        <v/>
      </c>
      <c r="M16" s="115" t="str">
        <f t="shared" si="2"/>
        <v/>
      </c>
      <c r="N16" s="114"/>
      <c r="O16" s="119" t="str">
        <f>IF(N16="","",VLOOKUP(N16,参考_為替レート!$B:$C,2,FALSE))</f>
        <v/>
      </c>
      <c r="P16" s="119" t="str">
        <f t="shared" si="3"/>
        <v/>
      </c>
      <c r="Q16" s="118"/>
      <c r="R16" s="115" t="str">
        <f t="shared" si="4"/>
        <v/>
      </c>
      <c r="S16" s="115" t="str">
        <f t="shared" si="5"/>
        <v/>
      </c>
      <c r="T16" s="114"/>
      <c r="U16" s="119" t="str">
        <f>IF(T16="","",VLOOKUP(T16,参考_為替レート!$B:$C,2,FALSE))</f>
        <v/>
      </c>
      <c r="V16" s="119" t="str">
        <f t="shared" si="6"/>
        <v/>
      </c>
      <c r="W16" s="118"/>
      <c r="X16" s="115" t="str">
        <f t="shared" si="7"/>
        <v/>
      </c>
      <c r="Y16" s="115" t="str">
        <f t="shared" si="8"/>
        <v/>
      </c>
    </row>
    <row r="17" spans="1:25" ht="13.5" customHeight="1">
      <c r="A17" s="50" t="s">
        <v>579</v>
      </c>
      <c r="B17" s="114"/>
      <c r="C17" s="119" t="str">
        <f>IF(B17="","",VLOOKUP(B17,参考_為替レート!$B:$C,2,FALSE))</f>
        <v/>
      </c>
      <c r="D17" s="119" t="str">
        <f t="shared" si="9"/>
        <v/>
      </c>
      <c r="E17" s="118"/>
      <c r="F17" s="115" t="str">
        <f t="shared" si="10"/>
        <v/>
      </c>
      <c r="G17" s="115" t="str">
        <f t="shared" si="11"/>
        <v/>
      </c>
      <c r="H17" s="114"/>
      <c r="I17" s="119" t="str">
        <f>IF(H17="","",VLOOKUP(H17,参考_為替レート!$B:$C,2,FALSE))</f>
        <v/>
      </c>
      <c r="J17" s="119" t="str">
        <f t="shared" si="0"/>
        <v/>
      </c>
      <c r="K17" s="118"/>
      <c r="L17" s="115" t="str">
        <f t="shared" si="1"/>
        <v/>
      </c>
      <c r="M17" s="115" t="str">
        <f t="shared" si="2"/>
        <v/>
      </c>
      <c r="N17" s="114"/>
      <c r="O17" s="119" t="str">
        <f>IF(N17="","",VLOOKUP(N17,参考_為替レート!$B:$C,2,FALSE))</f>
        <v/>
      </c>
      <c r="P17" s="119" t="str">
        <f t="shared" si="3"/>
        <v/>
      </c>
      <c r="Q17" s="118"/>
      <c r="R17" s="115" t="str">
        <f t="shared" si="4"/>
        <v/>
      </c>
      <c r="S17" s="115" t="str">
        <f t="shared" si="5"/>
        <v/>
      </c>
      <c r="T17" s="114"/>
      <c r="U17" s="119" t="str">
        <f>IF(T17="","",VLOOKUP(T17,参考_為替レート!$B:$C,2,FALSE))</f>
        <v/>
      </c>
      <c r="V17" s="119" t="str">
        <f t="shared" si="6"/>
        <v/>
      </c>
      <c r="W17" s="118"/>
      <c r="X17" s="115" t="str">
        <f t="shared" si="7"/>
        <v/>
      </c>
      <c r="Y17" s="115" t="str">
        <f t="shared" si="8"/>
        <v/>
      </c>
    </row>
    <row r="18" spans="1:25" ht="13.5" customHeight="1">
      <c r="A18" s="50" t="s">
        <v>580</v>
      </c>
      <c r="B18" s="114"/>
      <c r="C18" s="119" t="str">
        <f>IF(B18="","",VLOOKUP(B18,参考_為替レート!$B:$C,2,FALSE))</f>
        <v/>
      </c>
      <c r="D18" s="119" t="str">
        <f t="shared" si="9"/>
        <v/>
      </c>
      <c r="E18" s="118"/>
      <c r="F18" s="115" t="str">
        <f t="shared" si="10"/>
        <v/>
      </c>
      <c r="G18" s="115" t="str">
        <f t="shared" si="11"/>
        <v/>
      </c>
      <c r="H18" s="114"/>
      <c r="I18" s="119" t="str">
        <f>IF(H18="","",VLOOKUP(H18,参考_為替レート!$B:$C,2,FALSE))</f>
        <v/>
      </c>
      <c r="J18" s="119" t="str">
        <f t="shared" si="0"/>
        <v/>
      </c>
      <c r="K18" s="118"/>
      <c r="L18" s="115" t="str">
        <f t="shared" si="1"/>
        <v/>
      </c>
      <c r="M18" s="115" t="str">
        <f t="shared" si="2"/>
        <v/>
      </c>
      <c r="N18" s="114"/>
      <c r="O18" s="119" t="str">
        <f>IF(N18="","",VLOOKUP(N18,参考_為替レート!$B:$C,2,FALSE))</f>
        <v/>
      </c>
      <c r="P18" s="119" t="str">
        <f t="shared" si="3"/>
        <v/>
      </c>
      <c r="Q18" s="118"/>
      <c r="R18" s="115" t="str">
        <f t="shared" si="4"/>
        <v/>
      </c>
      <c r="S18" s="115" t="str">
        <f t="shared" si="5"/>
        <v/>
      </c>
      <c r="T18" s="114"/>
      <c r="U18" s="119" t="str">
        <f>IF(T18="","",VLOOKUP(T18,参考_為替レート!$B:$C,2,FALSE))</f>
        <v/>
      </c>
      <c r="V18" s="119" t="str">
        <f t="shared" si="6"/>
        <v/>
      </c>
      <c r="W18" s="118"/>
      <c r="X18" s="115" t="str">
        <f t="shared" si="7"/>
        <v/>
      </c>
      <c r="Y18" s="115" t="str">
        <f t="shared" si="8"/>
        <v/>
      </c>
    </row>
    <row r="19" spans="1:25" ht="13.5" customHeight="1">
      <c r="A19" s="50" t="s">
        <v>581</v>
      </c>
      <c r="B19" s="114"/>
      <c r="C19" s="119" t="str">
        <f>IF(B19="","",VLOOKUP(B19,参考_為替レート!$B:$C,2,FALSE))</f>
        <v/>
      </c>
      <c r="D19" s="119" t="str">
        <f t="shared" si="9"/>
        <v/>
      </c>
      <c r="E19" s="118"/>
      <c r="F19" s="115" t="str">
        <f t="shared" si="10"/>
        <v/>
      </c>
      <c r="G19" s="115" t="str">
        <f t="shared" si="11"/>
        <v/>
      </c>
      <c r="H19" s="114"/>
      <c r="I19" s="119" t="str">
        <f>IF(H19="","",VLOOKUP(H19,参考_為替レート!$B:$C,2,FALSE))</f>
        <v/>
      </c>
      <c r="J19" s="119" t="str">
        <f t="shared" si="0"/>
        <v/>
      </c>
      <c r="K19" s="118"/>
      <c r="L19" s="115" t="str">
        <f t="shared" si="1"/>
        <v/>
      </c>
      <c r="M19" s="115" t="str">
        <f t="shared" si="2"/>
        <v/>
      </c>
      <c r="N19" s="114"/>
      <c r="O19" s="119" t="str">
        <f>IF(N19="","",VLOOKUP(N19,参考_為替レート!$B:$C,2,FALSE))</f>
        <v/>
      </c>
      <c r="P19" s="119" t="str">
        <f t="shared" si="3"/>
        <v/>
      </c>
      <c r="Q19" s="118"/>
      <c r="R19" s="115" t="str">
        <f t="shared" si="4"/>
        <v/>
      </c>
      <c r="S19" s="115" t="str">
        <f t="shared" si="5"/>
        <v/>
      </c>
      <c r="T19" s="114"/>
      <c r="U19" s="119" t="str">
        <f>IF(T19="","",VLOOKUP(T19,参考_為替レート!$B:$C,2,FALSE))</f>
        <v/>
      </c>
      <c r="V19" s="119" t="str">
        <f t="shared" si="6"/>
        <v/>
      </c>
      <c r="W19" s="118"/>
      <c r="X19" s="115" t="str">
        <f t="shared" si="7"/>
        <v/>
      </c>
      <c r="Y19" s="115" t="str">
        <f t="shared" si="8"/>
        <v/>
      </c>
    </row>
    <row r="20" spans="1:25" ht="13.5" customHeight="1">
      <c r="A20" s="50" t="s">
        <v>582</v>
      </c>
      <c r="B20" s="114"/>
      <c r="C20" s="119" t="str">
        <f>IF(B20="","",VLOOKUP(B20,参考_為替レート!$B:$C,2,FALSE))</f>
        <v/>
      </c>
      <c r="D20" s="119" t="str">
        <f t="shared" si="9"/>
        <v/>
      </c>
      <c r="E20" s="118"/>
      <c r="F20" s="115" t="str">
        <f t="shared" si="10"/>
        <v/>
      </c>
      <c r="G20" s="115" t="str">
        <f t="shared" si="11"/>
        <v/>
      </c>
      <c r="H20" s="114"/>
      <c r="I20" s="119" t="str">
        <f>IF(H20="","",VLOOKUP(H20,参考_為替レート!$B:$C,2,FALSE))</f>
        <v/>
      </c>
      <c r="J20" s="119" t="str">
        <f t="shared" si="0"/>
        <v/>
      </c>
      <c r="K20" s="118"/>
      <c r="L20" s="115" t="str">
        <f t="shared" si="1"/>
        <v/>
      </c>
      <c r="M20" s="115" t="str">
        <f t="shared" si="2"/>
        <v/>
      </c>
      <c r="N20" s="114"/>
      <c r="O20" s="119" t="str">
        <f>IF(N20="","",VLOOKUP(N20,参考_為替レート!$B:$C,2,FALSE))</f>
        <v/>
      </c>
      <c r="P20" s="119" t="str">
        <f t="shared" si="3"/>
        <v/>
      </c>
      <c r="Q20" s="118"/>
      <c r="R20" s="115" t="str">
        <f t="shared" si="4"/>
        <v/>
      </c>
      <c r="S20" s="115" t="str">
        <f t="shared" si="5"/>
        <v/>
      </c>
      <c r="T20" s="114"/>
      <c r="U20" s="119" t="str">
        <f>IF(T20="","",VLOOKUP(T20,参考_為替レート!$B:$C,2,FALSE))</f>
        <v/>
      </c>
      <c r="V20" s="119" t="str">
        <f t="shared" si="6"/>
        <v/>
      </c>
      <c r="W20" s="118"/>
      <c r="X20" s="115" t="str">
        <f t="shared" si="7"/>
        <v/>
      </c>
      <c r="Y20" s="115" t="str">
        <f t="shared" si="8"/>
        <v/>
      </c>
    </row>
    <row r="21" spans="1:25" ht="13.5" customHeight="1">
      <c r="A21" s="50" t="s">
        <v>583</v>
      </c>
      <c r="B21" s="114"/>
      <c r="C21" s="119" t="str">
        <f>IF(B21="","",VLOOKUP(B21,参考_為替レート!$B:$C,2,FALSE))</f>
        <v/>
      </c>
      <c r="D21" s="119" t="str">
        <f t="shared" si="9"/>
        <v/>
      </c>
      <c r="E21" s="118"/>
      <c r="F21" s="115" t="str">
        <f>IF(E21="","",E21*C21*D21)</f>
        <v/>
      </c>
      <c r="G21" s="115" t="str">
        <f>IF(F21="","",F21/$B$7/$B$8)</f>
        <v/>
      </c>
      <c r="H21" s="114"/>
      <c r="I21" s="119" t="str">
        <f>IF(H21="","",VLOOKUP(H21,参考_為替レート!$B:$C,2,FALSE))</f>
        <v/>
      </c>
      <c r="J21" s="119" t="str">
        <f>IF(I21="","",IF(I21&lt;0.01,1000,1))</f>
        <v/>
      </c>
      <c r="K21" s="118"/>
      <c r="L21" s="115" t="str">
        <f>IF(K21="","",K21*I21*J21)</f>
        <v/>
      </c>
      <c r="M21" s="115" t="str">
        <f>IF(L21="","",L21/$B$7/$B$8)</f>
        <v/>
      </c>
      <c r="N21" s="114"/>
      <c r="O21" s="119" t="str">
        <f>IF(N21="","",VLOOKUP(N21,参考_為替レート!$B:$C,2,FALSE))</f>
        <v/>
      </c>
      <c r="P21" s="119" t="str">
        <f t="shared" si="3"/>
        <v/>
      </c>
      <c r="Q21" s="118"/>
      <c r="R21" s="115" t="str">
        <f t="shared" si="4"/>
        <v/>
      </c>
      <c r="S21" s="115" t="str">
        <f>IF(R21="","",R21/$B$7/$B$8)</f>
        <v/>
      </c>
      <c r="T21" s="114"/>
      <c r="U21" s="119" t="str">
        <f>IF(T21="","",VLOOKUP(T21,参考_為替レート!$B:$C,2,FALSE))</f>
        <v/>
      </c>
      <c r="V21" s="119" t="str">
        <f t="shared" si="6"/>
        <v/>
      </c>
      <c r="W21" s="118"/>
      <c r="X21" s="115" t="str">
        <f>IF(W21="","",W21*U21*V21)</f>
        <v/>
      </c>
      <c r="Y21" s="115" t="str">
        <f>IF(X21="","",X21/$B$7/$B$8)</f>
        <v/>
      </c>
    </row>
    <row r="23" spans="1:25" ht="13.5" hidden="1" customHeight="1">
      <c r="B23" s="18" t="s">
        <v>133</v>
      </c>
    </row>
    <row r="24" spans="1:25" ht="13.5" hidden="1" customHeight="1">
      <c r="B24" s="18" t="s">
        <v>5</v>
      </c>
    </row>
    <row r="25" spans="1:25" ht="13.5" hidden="1" customHeight="1">
      <c r="B25" s="18" t="s">
        <v>6</v>
      </c>
    </row>
    <row r="26" spans="1:25" ht="13.5" hidden="1" customHeight="1">
      <c r="B26" s="18" t="s">
        <v>7</v>
      </c>
    </row>
    <row r="27" spans="1:25" ht="13.5" hidden="1" customHeight="1">
      <c r="B27" s="18" t="s">
        <v>8</v>
      </c>
    </row>
    <row r="28" spans="1:25" ht="13.5" hidden="1" customHeight="1">
      <c r="B28" s="18" t="s">
        <v>9</v>
      </c>
    </row>
    <row r="29" spans="1:25" ht="13.5" hidden="1" customHeight="1">
      <c r="B29" s="18" t="s">
        <v>10</v>
      </c>
    </row>
    <row r="30" spans="1:25" ht="13.5" hidden="1" customHeight="1">
      <c r="B30" s="18" t="s">
        <v>11</v>
      </c>
    </row>
    <row r="31" spans="1:25" ht="13.5" hidden="1" customHeight="1">
      <c r="B31" s="18" t="s">
        <v>12</v>
      </c>
    </row>
    <row r="32" spans="1:25" ht="13.5" hidden="1" customHeight="1">
      <c r="B32" s="18" t="s">
        <v>13</v>
      </c>
    </row>
    <row r="33" spans="2:2" ht="13.5" hidden="1" customHeight="1">
      <c r="B33" s="18" t="s">
        <v>14</v>
      </c>
    </row>
    <row r="34" spans="2:2" ht="13.5" hidden="1" customHeight="1">
      <c r="B34" s="18" t="s">
        <v>15</v>
      </c>
    </row>
    <row r="35" spans="2:2" ht="13.5" hidden="1" customHeight="1">
      <c r="B35" s="18" t="s">
        <v>16</v>
      </c>
    </row>
    <row r="36" spans="2:2" ht="13.5" hidden="1" customHeight="1">
      <c r="B36" s="18" t="s">
        <v>17</v>
      </c>
    </row>
    <row r="37" spans="2:2" ht="13.5" hidden="1" customHeight="1">
      <c r="B37" s="18" t="s">
        <v>18</v>
      </c>
    </row>
    <row r="38" spans="2:2" ht="13.5" hidden="1" customHeight="1">
      <c r="B38" s="18" t="s">
        <v>19</v>
      </c>
    </row>
    <row r="39" spans="2:2" ht="13.5" hidden="1" customHeight="1">
      <c r="B39" s="18" t="s">
        <v>20</v>
      </c>
    </row>
    <row r="40" spans="2:2" ht="13.5" hidden="1" customHeight="1">
      <c r="B40" s="18" t="s">
        <v>21</v>
      </c>
    </row>
    <row r="41" spans="2:2" ht="13.5" hidden="1" customHeight="1">
      <c r="B41" s="18" t="s">
        <v>22</v>
      </c>
    </row>
    <row r="42" spans="2:2" ht="13.5" hidden="1" customHeight="1">
      <c r="B42" s="18" t="s">
        <v>23</v>
      </c>
    </row>
    <row r="43" spans="2:2" ht="13.5" hidden="1" customHeight="1">
      <c r="B43" s="18" t="s">
        <v>24</v>
      </c>
    </row>
    <row r="44" spans="2:2" ht="13.5" hidden="1" customHeight="1">
      <c r="B44" s="18" t="s">
        <v>25</v>
      </c>
    </row>
    <row r="45" spans="2:2" ht="13.5" hidden="1" customHeight="1">
      <c r="B45" s="18" t="s">
        <v>26</v>
      </c>
    </row>
    <row r="46" spans="2:2" ht="13.5" hidden="1" customHeight="1">
      <c r="B46" s="18" t="s">
        <v>27</v>
      </c>
    </row>
    <row r="47" spans="2:2" ht="13.5" hidden="1" customHeight="1">
      <c r="B47" s="18" t="s">
        <v>28</v>
      </c>
    </row>
    <row r="48" spans="2:2" ht="13.5" hidden="1" customHeight="1">
      <c r="B48" s="18" t="s">
        <v>29</v>
      </c>
    </row>
    <row r="49" spans="2:2" ht="13.5" hidden="1" customHeight="1">
      <c r="B49" s="18" t="s">
        <v>30</v>
      </c>
    </row>
    <row r="50" spans="2:2" ht="13.5" hidden="1" customHeight="1">
      <c r="B50" s="18" t="s">
        <v>31</v>
      </c>
    </row>
    <row r="51" spans="2:2" ht="13.5" hidden="1" customHeight="1">
      <c r="B51" s="18" t="s">
        <v>32</v>
      </c>
    </row>
    <row r="52" spans="2:2" ht="13.5" hidden="1" customHeight="1">
      <c r="B52" s="18" t="s">
        <v>33</v>
      </c>
    </row>
    <row r="53" spans="2:2" ht="13.5" hidden="1" customHeight="1">
      <c r="B53" s="18" t="s">
        <v>34</v>
      </c>
    </row>
    <row r="54" spans="2:2" ht="13.5" hidden="1" customHeight="1">
      <c r="B54" s="18" t="s">
        <v>35</v>
      </c>
    </row>
    <row r="55" spans="2:2" ht="13.5" hidden="1" customHeight="1">
      <c r="B55" s="18" t="s">
        <v>36</v>
      </c>
    </row>
    <row r="56" spans="2:2" ht="13.5" hidden="1" customHeight="1">
      <c r="B56" s="18" t="s">
        <v>37</v>
      </c>
    </row>
    <row r="57" spans="2:2" ht="13.5" hidden="1" customHeight="1">
      <c r="B57" s="18" t="s">
        <v>38</v>
      </c>
    </row>
    <row r="58" spans="2:2" ht="13.5" hidden="1" customHeight="1">
      <c r="B58" s="18" t="s">
        <v>39</v>
      </c>
    </row>
    <row r="59" spans="2:2" ht="13.5" hidden="1" customHeight="1">
      <c r="B59" s="18" t="s">
        <v>40</v>
      </c>
    </row>
    <row r="60" spans="2:2" ht="13.5" hidden="1" customHeight="1">
      <c r="B60" s="18" t="s">
        <v>41</v>
      </c>
    </row>
    <row r="61" spans="2:2" ht="13.5" hidden="1" customHeight="1">
      <c r="B61" s="18" t="s">
        <v>42</v>
      </c>
    </row>
    <row r="62" spans="2:2" ht="13.5" hidden="1" customHeight="1">
      <c r="B62" s="18" t="s">
        <v>43</v>
      </c>
    </row>
    <row r="63" spans="2:2" ht="13.5" hidden="1" customHeight="1">
      <c r="B63" s="18" t="s">
        <v>44</v>
      </c>
    </row>
    <row r="64" spans="2:2" ht="13.5" hidden="1" customHeight="1">
      <c r="B64" s="18" t="s">
        <v>45</v>
      </c>
    </row>
    <row r="65" spans="2:2" ht="13.5" hidden="1" customHeight="1">
      <c r="B65" s="18" t="s">
        <v>46</v>
      </c>
    </row>
    <row r="66" spans="2:2" ht="13.5" hidden="1" customHeight="1">
      <c r="B66" s="18" t="s">
        <v>47</v>
      </c>
    </row>
    <row r="67" spans="2:2" ht="13.5" hidden="1" customHeight="1">
      <c r="B67" s="18" t="s">
        <v>48</v>
      </c>
    </row>
    <row r="68" spans="2:2" ht="13.5" hidden="1" customHeight="1">
      <c r="B68" s="18" t="s">
        <v>49</v>
      </c>
    </row>
    <row r="69" spans="2:2" ht="13.5" hidden="1" customHeight="1">
      <c r="B69" s="18" t="s">
        <v>50</v>
      </c>
    </row>
    <row r="70" spans="2:2" ht="13.5" hidden="1" customHeight="1">
      <c r="B70" s="18" t="s">
        <v>51</v>
      </c>
    </row>
    <row r="71" spans="2:2" ht="13.5" hidden="1" customHeight="1">
      <c r="B71" s="18" t="s">
        <v>52</v>
      </c>
    </row>
    <row r="72" spans="2:2" ht="13.5" hidden="1" customHeight="1">
      <c r="B72" s="18" t="s">
        <v>53</v>
      </c>
    </row>
    <row r="73" spans="2:2" ht="13.5" hidden="1" customHeight="1">
      <c r="B73" s="18" t="s">
        <v>54</v>
      </c>
    </row>
    <row r="74" spans="2:2" ht="13.5" hidden="1" customHeight="1">
      <c r="B74" s="18" t="s">
        <v>55</v>
      </c>
    </row>
    <row r="75" spans="2:2" ht="13.5" hidden="1" customHeight="1">
      <c r="B75" s="18" t="s">
        <v>56</v>
      </c>
    </row>
    <row r="76" spans="2:2" ht="13.5" hidden="1" customHeight="1">
      <c r="B76" s="18" t="s">
        <v>57</v>
      </c>
    </row>
    <row r="77" spans="2:2" ht="13.5" hidden="1" customHeight="1">
      <c r="B77" s="18" t="s">
        <v>58</v>
      </c>
    </row>
    <row r="78" spans="2:2" ht="13.5" hidden="1" customHeight="1">
      <c r="B78" s="18" t="s">
        <v>59</v>
      </c>
    </row>
    <row r="79" spans="2:2" ht="13.5" hidden="1" customHeight="1">
      <c r="B79" s="18" t="s">
        <v>60</v>
      </c>
    </row>
    <row r="80" spans="2:2" ht="13.5" hidden="1" customHeight="1">
      <c r="B80" s="18" t="s">
        <v>61</v>
      </c>
    </row>
    <row r="81" spans="2:2" ht="13.5" hidden="1" customHeight="1">
      <c r="B81" s="18" t="s">
        <v>62</v>
      </c>
    </row>
    <row r="82" spans="2:2" ht="13.5" hidden="1" customHeight="1">
      <c r="B82" s="18" t="s">
        <v>63</v>
      </c>
    </row>
    <row r="83" spans="2:2" ht="13.5" hidden="1" customHeight="1">
      <c r="B83" s="18" t="s">
        <v>64</v>
      </c>
    </row>
    <row r="84" spans="2:2" ht="13.5" hidden="1" customHeight="1">
      <c r="B84" s="18" t="s">
        <v>65</v>
      </c>
    </row>
    <row r="85" spans="2:2" ht="13.5" hidden="1" customHeight="1">
      <c r="B85" s="18" t="s">
        <v>66</v>
      </c>
    </row>
    <row r="86" spans="2:2" ht="13.5" hidden="1" customHeight="1">
      <c r="B86" s="18" t="s">
        <v>67</v>
      </c>
    </row>
    <row r="87" spans="2:2" ht="13.5" hidden="1" customHeight="1">
      <c r="B87" s="18" t="s">
        <v>68</v>
      </c>
    </row>
    <row r="88" spans="2:2" ht="13.5" hidden="1" customHeight="1">
      <c r="B88" s="18" t="s">
        <v>69</v>
      </c>
    </row>
    <row r="89" spans="2:2" ht="13.5" hidden="1" customHeight="1">
      <c r="B89" s="18" t="s">
        <v>70</v>
      </c>
    </row>
    <row r="90" spans="2:2" ht="13.5" hidden="1" customHeight="1">
      <c r="B90" s="18" t="s">
        <v>71</v>
      </c>
    </row>
    <row r="91" spans="2:2" ht="13.5" hidden="1" customHeight="1">
      <c r="B91" s="18" t="s">
        <v>72</v>
      </c>
    </row>
    <row r="92" spans="2:2" ht="13.5" hidden="1" customHeight="1">
      <c r="B92" s="18" t="s">
        <v>73</v>
      </c>
    </row>
    <row r="93" spans="2:2" ht="13.5" hidden="1" customHeight="1">
      <c r="B93" s="18" t="s">
        <v>74</v>
      </c>
    </row>
    <row r="94" spans="2:2" ht="13.5" hidden="1" customHeight="1">
      <c r="B94" s="18" t="s">
        <v>75</v>
      </c>
    </row>
    <row r="95" spans="2:2" ht="13.5" hidden="1" customHeight="1">
      <c r="B95" s="18" t="s">
        <v>76</v>
      </c>
    </row>
    <row r="96" spans="2:2" ht="13.5" hidden="1" customHeight="1">
      <c r="B96" s="18" t="s">
        <v>77</v>
      </c>
    </row>
    <row r="97" spans="2:2" ht="13.5" hidden="1" customHeight="1">
      <c r="B97" s="18" t="s">
        <v>78</v>
      </c>
    </row>
    <row r="98" spans="2:2" ht="13.5" hidden="1" customHeight="1">
      <c r="B98" s="18" t="s">
        <v>79</v>
      </c>
    </row>
    <row r="99" spans="2:2" ht="13.5" hidden="1" customHeight="1">
      <c r="B99" s="18" t="s">
        <v>80</v>
      </c>
    </row>
    <row r="100" spans="2:2" ht="13.5" hidden="1" customHeight="1">
      <c r="B100" s="18" t="s">
        <v>81</v>
      </c>
    </row>
    <row r="101" spans="2:2" ht="13.5" hidden="1" customHeight="1">
      <c r="B101" s="18" t="s">
        <v>82</v>
      </c>
    </row>
    <row r="102" spans="2:2" ht="13.5" hidden="1" customHeight="1">
      <c r="B102" s="18" t="s">
        <v>83</v>
      </c>
    </row>
    <row r="103" spans="2:2" ht="13.5" hidden="1" customHeight="1">
      <c r="B103" s="18" t="s">
        <v>84</v>
      </c>
    </row>
    <row r="104" spans="2:2" ht="13.5" hidden="1" customHeight="1">
      <c r="B104" s="18" t="s">
        <v>85</v>
      </c>
    </row>
    <row r="105" spans="2:2" ht="13.5" hidden="1" customHeight="1">
      <c r="B105" s="18" t="s">
        <v>86</v>
      </c>
    </row>
    <row r="106" spans="2:2" ht="13.5" hidden="1" customHeight="1">
      <c r="B106" s="18" t="s">
        <v>87</v>
      </c>
    </row>
    <row r="107" spans="2:2" ht="13.5" hidden="1" customHeight="1">
      <c r="B107" s="18" t="s">
        <v>88</v>
      </c>
    </row>
    <row r="108" spans="2:2" ht="13.5" hidden="1" customHeight="1">
      <c r="B108" s="18" t="s">
        <v>89</v>
      </c>
    </row>
    <row r="109" spans="2:2" ht="13.5" hidden="1" customHeight="1">
      <c r="B109" s="18" t="s">
        <v>90</v>
      </c>
    </row>
    <row r="110" spans="2:2" ht="13.5" hidden="1" customHeight="1">
      <c r="B110" s="18" t="s">
        <v>91</v>
      </c>
    </row>
    <row r="111" spans="2:2" ht="13.5" hidden="1" customHeight="1">
      <c r="B111" s="18" t="s">
        <v>92</v>
      </c>
    </row>
    <row r="112" spans="2:2" ht="13.5" hidden="1" customHeight="1">
      <c r="B112" s="18" t="s">
        <v>93</v>
      </c>
    </row>
    <row r="113" spans="2:2" ht="13.5" hidden="1" customHeight="1">
      <c r="B113" s="18" t="s">
        <v>94</v>
      </c>
    </row>
    <row r="114" spans="2:2" ht="13.5" hidden="1" customHeight="1">
      <c r="B114" s="18" t="s">
        <v>95</v>
      </c>
    </row>
    <row r="115" spans="2:2" ht="13.5" hidden="1" customHeight="1">
      <c r="B115" s="18" t="s">
        <v>96</v>
      </c>
    </row>
    <row r="116" spans="2:2" ht="13.5" hidden="1" customHeight="1">
      <c r="B116" s="18" t="s">
        <v>97</v>
      </c>
    </row>
    <row r="117" spans="2:2" ht="13.5" hidden="1" customHeight="1">
      <c r="B117" s="18" t="s">
        <v>98</v>
      </c>
    </row>
    <row r="118" spans="2:2" ht="13.5" hidden="1" customHeight="1">
      <c r="B118" s="18" t="s">
        <v>99</v>
      </c>
    </row>
    <row r="119" spans="2:2" ht="13.5" hidden="1" customHeight="1">
      <c r="B119" s="18" t="s">
        <v>100</v>
      </c>
    </row>
    <row r="120" spans="2:2" ht="13.5" hidden="1" customHeight="1">
      <c r="B120" s="18" t="s">
        <v>101</v>
      </c>
    </row>
    <row r="121" spans="2:2" ht="13.5" hidden="1" customHeight="1">
      <c r="B121" s="18" t="s">
        <v>102</v>
      </c>
    </row>
    <row r="122" spans="2:2" ht="13.5" hidden="1" customHeight="1">
      <c r="B122" s="18" t="s">
        <v>103</v>
      </c>
    </row>
    <row r="123" spans="2:2" ht="13.5" hidden="1" customHeight="1">
      <c r="B123" s="18" t="s">
        <v>104</v>
      </c>
    </row>
    <row r="124" spans="2:2" ht="13.5" hidden="1" customHeight="1">
      <c r="B124" s="18" t="s">
        <v>105</v>
      </c>
    </row>
    <row r="125" spans="2:2" ht="13.5" hidden="1" customHeight="1">
      <c r="B125" s="18" t="s">
        <v>106</v>
      </c>
    </row>
    <row r="126" spans="2:2" ht="13.5" hidden="1" customHeight="1">
      <c r="B126" s="18" t="s">
        <v>107</v>
      </c>
    </row>
    <row r="127" spans="2:2" ht="13.5" hidden="1" customHeight="1">
      <c r="B127" s="18" t="s">
        <v>108</v>
      </c>
    </row>
    <row r="128" spans="2:2" ht="13.5" hidden="1" customHeight="1">
      <c r="B128" s="18" t="s">
        <v>109</v>
      </c>
    </row>
    <row r="129" spans="2:2" ht="13.5" hidden="1" customHeight="1">
      <c r="B129" s="18" t="s">
        <v>110</v>
      </c>
    </row>
    <row r="130" spans="2:2" ht="13.5" hidden="1" customHeight="1">
      <c r="B130" s="18" t="s">
        <v>111</v>
      </c>
    </row>
    <row r="131" spans="2:2" ht="13.5" hidden="1" customHeight="1">
      <c r="B131" s="18" t="s">
        <v>112</v>
      </c>
    </row>
    <row r="132" spans="2:2" ht="13.5" hidden="1" customHeight="1">
      <c r="B132" s="18" t="s">
        <v>113</v>
      </c>
    </row>
    <row r="133" spans="2:2" ht="13.5" hidden="1" customHeight="1">
      <c r="B133" s="18" t="s">
        <v>114</v>
      </c>
    </row>
    <row r="134" spans="2:2" ht="13.5" hidden="1" customHeight="1">
      <c r="B134" s="18" t="s">
        <v>115</v>
      </c>
    </row>
    <row r="135" spans="2:2" ht="13.5" hidden="1" customHeight="1">
      <c r="B135" s="18" t="s">
        <v>116</v>
      </c>
    </row>
    <row r="136" spans="2:2" ht="13.5" hidden="1" customHeight="1">
      <c r="B136" s="18" t="s">
        <v>117</v>
      </c>
    </row>
    <row r="137" spans="2:2" ht="13.5" hidden="1" customHeight="1">
      <c r="B137" s="18" t="s">
        <v>118</v>
      </c>
    </row>
    <row r="138" spans="2:2" ht="13.5" hidden="1" customHeight="1">
      <c r="B138" s="18" t="s">
        <v>119</v>
      </c>
    </row>
    <row r="139" spans="2:2" ht="13.5" hidden="1" customHeight="1">
      <c r="B139" s="18" t="s">
        <v>120</v>
      </c>
    </row>
    <row r="140" spans="2:2" ht="13.5" hidden="1" customHeight="1">
      <c r="B140" s="18" t="s">
        <v>121</v>
      </c>
    </row>
    <row r="141" spans="2:2" ht="13.5" hidden="1" customHeight="1">
      <c r="B141" s="18" t="s">
        <v>122</v>
      </c>
    </row>
    <row r="142" spans="2:2" ht="13.5" hidden="1" customHeight="1">
      <c r="B142" s="18" t="s">
        <v>123</v>
      </c>
    </row>
    <row r="143" spans="2:2" ht="13.5" hidden="1" customHeight="1">
      <c r="B143" s="18" t="s">
        <v>124</v>
      </c>
    </row>
    <row r="144" spans="2:2" ht="13.5" hidden="1" customHeight="1">
      <c r="B144" s="18" t="s">
        <v>125</v>
      </c>
    </row>
    <row r="145" spans="2:2" ht="13.5" hidden="1" customHeight="1">
      <c r="B145" s="18" t="s">
        <v>126</v>
      </c>
    </row>
    <row r="146" spans="2:2" ht="13.5" hidden="1" customHeight="1">
      <c r="B146" s="18" t="s">
        <v>127</v>
      </c>
    </row>
    <row r="147" spans="2:2" ht="13.5" hidden="1" customHeight="1">
      <c r="B147" s="18" t="s">
        <v>128</v>
      </c>
    </row>
    <row r="148" spans="2:2" ht="13.5" hidden="1" customHeight="1">
      <c r="B148" s="18" t="s">
        <v>129</v>
      </c>
    </row>
    <row r="149" spans="2:2" ht="13.5" hidden="1" customHeight="1">
      <c r="B149" s="18" t="s">
        <v>130</v>
      </c>
    </row>
    <row r="150" spans="2:2" ht="13.5" hidden="1" customHeight="1">
      <c r="B150" s="18" t="s">
        <v>131</v>
      </c>
    </row>
    <row r="151" spans="2:2" ht="13.5" hidden="1" customHeight="1">
      <c r="B151" s="18" t="s">
        <v>132</v>
      </c>
    </row>
  </sheetData>
  <sheetProtection sheet="1" objects="1" scenarios="1"/>
  <mergeCells count="4">
    <mergeCell ref="B11:G11"/>
    <mergeCell ref="H11:M11"/>
    <mergeCell ref="N11:S11"/>
    <mergeCell ref="T11:Y11"/>
  </mergeCells>
  <phoneticPr fontId="3"/>
  <dataValidations count="1">
    <dataValidation type="list" allowBlank="1" showInputMessage="1" showErrorMessage="1" sqref="B13:B21 H13:H21 N13:N21 T13:T21">
      <formula1>$B$23:$B$151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B2:E132"/>
  <sheetViews>
    <sheetView workbookViewId="0">
      <selection activeCell="B4" sqref="B4:B132"/>
    </sheetView>
  </sheetViews>
  <sheetFormatPr defaultRowHeight="11.25"/>
  <cols>
    <col min="1" max="1" width="2.375" style="1" customWidth="1"/>
    <col min="2" max="2" width="9" style="1"/>
    <col min="3" max="3" width="11.25" style="1" bestFit="1" customWidth="1"/>
    <col min="4" max="4" width="16.5" style="1" bestFit="1" customWidth="1"/>
    <col min="5" max="5" width="36" style="1" bestFit="1" customWidth="1"/>
    <col min="6" max="9" width="9" style="1"/>
    <col min="10" max="10" width="9.875" style="1" bestFit="1" customWidth="1"/>
    <col min="11" max="11" width="12.375" style="1" bestFit="1" customWidth="1"/>
    <col min="12" max="12" width="17.5" style="1" bestFit="1" customWidth="1"/>
    <col min="13" max="16384" width="9" style="1"/>
  </cols>
  <sheetData>
    <row r="2" spans="2:5">
      <c r="B2" s="1" t="s">
        <v>134</v>
      </c>
      <c r="D2" s="2" t="s">
        <v>135</v>
      </c>
    </row>
    <row r="3" spans="2:5">
      <c r="B3" s="3" t="s">
        <v>136</v>
      </c>
      <c r="C3" s="3" t="s">
        <v>137</v>
      </c>
      <c r="D3" s="4" t="s">
        <v>138</v>
      </c>
      <c r="E3" s="5" t="s">
        <v>139</v>
      </c>
    </row>
    <row r="4" spans="2:5">
      <c r="B4" s="12" t="s">
        <v>394</v>
      </c>
      <c r="C4" s="13">
        <v>1</v>
      </c>
      <c r="D4" s="14" t="s">
        <v>395</v>
      </c>
      <c r="E4" s="11" t="s">
        <v>396</v>
      </c>
    </row>
    <row r="5" spans="2:5">
      <c r="B5" s="6" t="s">
        <v>5</v>
      </c>
      <c r="C5" s="7">
        <v>122.54</v>
      </c>
      <c r="D5" s="8" t="s">
        <v>140</v>
      </c>
      <c r="E5" s="9" t="s">
        <v>141</v>
      </c>
    </row>
    <row r="6" spans="2:5">
      <c r="B6" s="6" t="s">
        <v>6</v>
      </c>
      <c r="C6" s="7">
        <v>137.685</v>
      </c>
      <c r="D6" s="8" t="s">
        <v>142</v>
      </c>
      <c r="E6" s="9" t="s">
        <v>143</v>
      </c>
    </row>
    <row r="7" spans="2:5">
      <c r="B7" s="6" t="s">
        <v>7</v>
      </c>
      <c r="C7" s="7">
        <v>18.4559</v>
      </c>
      <c r="D7" s="8" t="s">
        <v>144</v>
      </c>
      <c r="E7" s="9" t="s">
        <v>145</v>
      </c>
    </row>
    <row r="8" spans="2:5">
      <c r="B8" s="6" t="s">
        <v>8</v>
      </c>
      <c r="C8" s="7">
        <v>98.805000000000007</v>
      </c>
      <c r="D8" s="8" t="s">
        <v>146</v>
      </c>
      <c r="E8" s="9" t="s">
        <v>147</v>
      </c>
    </row>
    <row r="9" spans="2:5">
      <c r="B9" s="6" t="s">
        <v>9</v>
      </c>
      <c r="C9" s="7">
        <v>192.86</v>
      </c>
      <c r="D9" s="8" t="s">
        <v>148</v>
      </c>
      <c r="E9" s="9" t="s">
        <v>149</v>
      </c>
    </row>
    <row r="10" spans="2:5">
      <c r="B10" s="6" t="s">
        <v>10</v>
      </c>
      <c r="C10" s="7">
        <v>132.49</v>
      </c>
      <c r="D10" s="8" t="s">
        <v>150</v>
      </c>
      <c r="E10" s="9" t="s">
        <v>151</v>
      </c>
    </row>
    <row r="11" spans="2:5">
      <c r="B11" s="6" t="s">
        <v>11</v>
      </c>
      <c r="C11" s="7">
        <v>94.1</v>
      </c>
      <c r="D11" s="8" t="s">
        <v>152</v>
      </c>
      <c r="E11" s="9" t="s">
        <v>153</v>
      </c>
    </row>
    <row r="12" spans="2:5">
      <c r="B12" s="6" t="s">
        <v>12</v>
      </c>
      <c r="C12" s="7">
        <v>15.806800000000001</v>
      </c>
      <c r="D12" s="8" t="s">
        <v>154</v>
      </c>
      <c r="E12" s="9" t="s">
        <v>155</v>
      </c>
    </row>
    <row r="13" spans="2:5">
      <c r="B13" s="6" t="s">
        <v>13</v>
      </c>
      <c r="C13" s="7">
        <v>91.033349999999999</v>
      </c>
      <c r="D13" s="8" t="s">
        <v>156</v>
      </c>
      <c r="E13" s="9" t="s">
        <v>157</v>
      </c>
    </row>
    <row r="14" spans="2:5">
      <c r="B14" s="6" t="s">
        <v>14</v>
      </c>
      <c r="C14" s="7">
        <v>33.363750000000003</v>
      </c>
      <c r="D14" s="8" t="s">
        <v>158</v>
      </c>
      <c r="E14" s="9" t="s">
        <v>159</v>
      </c>
    </row>
    <row r="15" spans="2:5">
      <c r="B15" s="6" t="s">
        <v>15</v>
      </c>
      <c r="C15" s="7">
        <v>3.6307999999999998</v>
      </c>
      <c r="D15" s="8" t="s">
        <v>160</v>
      </c>
      <c r="E15" s="9" t="s">
        <v>161</v>
      </c>
    </row>
    <row r="16" spans="2:5">
      <c r="B16" s="6" t="s">
        <v>16</v>
      </c>
      <c r="C16" s="7">
        <v>7.8108500000000003</v>
      </c>
      <c r="D16" s="8" t="s">
        <v>162</v>
      </c>
      <c r="E16" s="9" t="s">
        <v>163</v>
      </c>
    </row>
    <row r="17" spans="2:5">
      <c r="B17" s="6" t="s">
        <v>17</v>
      </c>
      <c r="C17" s="7">
        <v>0.1094</v>
      </c>
      <c r="D17" s="8" t="s">
        <v>164</v>
      </c>
      <c r="E17" s="9" t="s">
        <v>165</v>
      </c>
    </row>
    <row r="18" spans="2:5">
      <c r="B18" s="6" t="s">
        <v>18</v>
      </c>
      <c r="C18" s="7">
        <v>405.601</v>
      </c>
      <c r="D18" s="8" t="s">
        <v>166</v>
      </c>
      <c r="E18" s="9" t="s">
        <v>167</v>
      </c>
    </row>
    <row r="19" spans="2:5">
      <c r="B19" s="6" t="s">
        <v>19</v>
      </c>
      <c r="C19" s="7">
        <v>83.95</v>
      </c>
      <c r="D19" s="8" t="s">
        <v>168</v>
      </c>
      <c r="E19" s="9" t="s">
        <v>169</v>
      </c>
    </row>
    <row r="20" spans="2:5">
      <c r="B20" s="6" t="s">
        <v>20</v>
      </c>
      <c r="C20" s="7">
        <v>10.011049999999999</v>
      </c>
      <c r="D20" s="8" t="s">
        <v>170</v>
      </c>
      <c r="E20" s="9" t="s">
        <v>171</v>
      </c>
    </row>
    <row r="21" spans="2:5">
      <c r="B21" s="6" t="s">
        <v>21</v>
      </c>
      <c r="C21" s="7">
        <v>2.0833300000000001</v>
      </c>
      <c r="D21" s="8" t="s">
        <v>172</v>
      </c>
      <c r="E21" s="9" t="s">
        <v>173</v>
      </c>
    </row>
    <row r="22" spans="2:5">
      <c r="B22" s="6" t="s">
        <v>22</v>
      </c>
      <c r="C22" s="7">
        <v>0.97672999999999999</v>
      </c>
      <c r="D22" s="8" t="s">
        <v>174</v>
      </c>
      <c r="E22" s="9" t="s">
        <v>175</v>
      </c>
    </row>
    <row r="23" spans="2:5">
      <c r="B23" s="6" t="s">
        <v>23</v>
      </c>
      <c r="C23" s="7">
        <v>1.2375499999999999</v>
      </c>
      <c r="D23" s="8" t="s">
        <v>176</v>
      </c>
      <c r="E23" s="9" t="s">
        <v>177</v>
      </c>
    </row>
    <row r="24" spans="2:5">
      <c r="B24" s="10" t="s">
        <v>24</v>
      </c>
      <c r="C24" s="7">
        <v>1.0085200000000001</v>
      </c>
      <c r="D24" s="8" t="s">
        <v>178</v>
      </c>
      <c r="E24" s="9" t="s">
        <v>179</v>
      </c>
    </row>
    <row r="25" spans="2:5">
      <c r="B25" s="6" t="s">
        <v>25</v>
      </c>
      <c r="C25" s="7">
        <v>13.4846</v>
      </c>
      <c r="D25" s="8" t="s">
        <v>180</v>
      </c>
      <c r="E25" s="9" t="s">
        <v>181</v>
      </c>
    </row>
    <row r="26" spans="2:5">
      <c r="B26" s="6" t="s">
        <v>26</v>
      </c>
      <c r="C26" s="7">
        <v>0.25885000000000002</v>
      </c>
      <c r="D26" s="8" t="s">
        <v>182</v>
      </c>
      <c r="E26" s="9" t="s">
        <v>183</v>
      </c>
    </row>
    <row r="27" spans="2:5">
      <c r="B27" s="6" t="s">
        <v>27</v>
      </c>
      <c r="C27" s="7">
        <v>117.0903</v>
      </c>
      <c r="D27" s="8" t="s">
        <v>184</v>
      </c>
      <c r="E27" s="9" t="s">
        <v>185</v>
      </c>
    </row>
    <row r="28" spans="2:5">
      <c r="B28" s="10" t="s">
        <v>28</v>
      </c>
      <c r="C28" s="7">
        <v>1.5739399999999999</v>
      </c>
      <c r="D28" s="8" t="s">
        <v>186</v>
      </c>
      <c r="E28" s="9" t="s">
        <v>187</v>
      </c>
    </row>
    <row r="29" spans="2:5">
      <c r="B29" s="10" t="s">
        <v>29</v>
      </c>
      <c r="C29" s="7">
        <v>60.513579999999997</v>
      </c>
      <c r="D29" s="8" t="s">
        <v>188</v>
      </c>
      <c r="E29" s="9" t="s">
        <v>189</v>
      </c>
    </row>
    <row r="30" spans="2:5">
      <c r="B30" s="10" t="s">
        <v>30</v>
      </c>
      <c r="C30" s="7">
        <v>60.813899999999997</v>
      </c>
      <c r="D30" s="8" t="s">
        <v>190</v>
      </c>
      <c r="E30" s="9" t="s">
        <v>191</v>
      </c>
    </row>
    <row r="31" spans="2:5">
      <c r="B31" s="10" t="s">
        <v>31</v>
      </c>
      <c r="C31" s="7">
        <v>1.9189400000000001</v>
      </c>
      <c r="D31" s="8" t="s">
        <v>192</v>
      </c>
      <c r="E31" s="9" t="s">
        <v>193</v>
      </c>
    </row>
    <row r="32" spans="2:5">
      <c r="B32" s="6" t="s">
        <v>32</v>
      </c>
      <c r="C32" s="7">
        <v>17.759419999999999</v>
      </c>
      <c r="D32" s="8" t="s">
        <v>194</v>
      </c>
      <c r="E32" s="9" t="s">
        <v>195</v>
      </c>
    </row>
    <row r="33" spans="2:5">
      <c r="B33" s="6" t="s">
        <v>33</v>
      </c>
      <c r="C33" s="7">
        <v>70.94</v>
      </c>
      <c r="D33" s="8" t="s">
        <v>196</v>
      </c>
      <c r="E33" s="9" t="s">
        <v>197</v>
      </c>
    </row>
    <row r="34" spans="2:5">
      <c r="B34" s="6" t="s">
        <v>34</v>
      </c>
      <c r="C34" s="7">
        <v>12.365</v>
      </c>
      <c r="D34" s="8" t="s">
        <v>198</v>
      </c>
      <c r="E34" s="9" t="s">
        <v>199</v>
      </c>
    </row>
    <row r="35" spans="2:5">
      <c r="B35" s="6" t="s">
        <v>35</v>
      </c>
      <c r="C35" s="7">
        <v>39.304000000000002</v>
      </c>
      <c r="D35" s="8" t="s">
        <v>200</v>
      </c>
      <c r="E35" s="9" t="s">
        <v>201</v>
      </c>
    </row>
    <row r="36" spans="2:5">
      <c r="B36" s="10" t="s">
        <v>36</v>
      </c>
      <c r="C36" s="7">
        <v>70.399000000000001</v>
      </c>
      <c r="D36" s="8" t="s">
        <v>202</v>
      </c>
      <c r="E36" s="9" t="s">
        <v>203</v>
      </c>
    </row>
    <row r="37" spans="2:5">
      <c r="B37" s="6" t="s">
        <v>37</v>
      </c>
      <c r="C37" s="7">
        <v>0.10956</v>
      </c>
      <c r="D37" s="8" t="s">
        <v>204</v>
      </c>
      <c r="E37" s="9" t="s">
        <v>205</v>
      </c>
    </row>
    <row r="38" spans="2:5">
      <c r="B38" s="6" t="s">
        <v>38</v>
      </c>
      <c r="C38" s="7">
        <v>91.033230000000003</v>
      </c>
      <c r="D38" s="8" t="s">
        <v>206</v>
      </c>
      <c r="E38" s="9" t="s">
        <v>207</v>
      </c>
    </row>
    <row r="39" spans="2:5">
      <c r="B39" s="6" t="s">
        <v>39</v>
      </c>
      <c r="C39" s="7">
        <v>2.9850000000000002E-2</v>
      </c>
      <c r="D39" s="8" t="s">
        <v>208</v>
      </c>
      <c r="E39" s="9" t="s">
        <v>209</v>
      </c>
    </row>
    <row r="40" spans="2:5">
      <c r="B40" s="6" t="s">
        <v>40</v>
      </c>
      <c r="C40" s="7">
        <v>0.20907000000000001</v>
      </c>
      <c r="D40" s="8" t="s">
        <v>210</v>
      </c>
      <c r="E40" s="9" t="s">
        <v>211</v>
      </c>
    </row>
    <row r="41" spans="2:5">
      <c r="B41" s="6" t="s">
        <v>41</v>
      </c>
      <c r="C41" s="7">
        <v>1.2524500000000001</v>
      </c>
      <c r="D41" s="8" t="s">
        <v>212</v>
      </c>
      <c r="E41" s="8" t="s">
        <v>213</v>
      </c>
    </row>
    <row r="42" spans="2:5">
      <c r="B42" s="6" t="s">
        <v>42</v>
      </c>
      <c r="C42" s="7">
        <v>0.19145000000000001</v>
      </c>
      <c r="D42" s="8" t="s">
        <v>214</v>
      </c>
      <c r="E42" s="9" t="s">
        <v>215</v>
      </c>
    </row>
    <row r="43" spans="2:5">
      <c r="B43" s="6" t="s">
        <v>43</v>
      </c>
      <c r="C43" s="7">
        <v>19.736699999999999</v>
      </c>
      <c r="D43" s="8" t="s">
        <v>216</v>
      </c>
      <c r="E43" s="9" t="s">
        <v>217</v>
      </c>
    </row>
    <row r="44" spans="2:5">
      <c r="B44" s="10" t="s">
        <v>44</v>
      </c>
      <c r="C44" s="7">
        <v>4.7329999999999997E-2</v>
      </c>
      <c r="D44" s="8" t="s">
        <v>218</v>
      </c>
      <c r="E44" s="9" t="s">
        <v>219</v>
      </c>
    </row>
    <row r="45" spans="2:5">
      <c r="B45" s="10" t="s">
        <v>45</v>
      </c>
      <c r="C45" s="7">
        <v>0.13205</v>
      </c>
      <c r="D45" s="8" t="s">
        <v>220</v>
      </c>
      <c r="E45" s="9" t="s">
        <v>221</v>
      </c>
    </row>
    <row r="46" spans="2:5">
      <c r="B46" s="6" t="s">
        <v>46</v>
      </c>
      <c r="C46" s="7">
        <v>0.22964999999999999</v>
      </c>
      <c r="D46" s="8" t="s">
        <v>222</v>
      </c>
      <c r="E46" s="9" t="s">
        <v>223</v>
      </c>
    </row>
    <row r="47" spans="2:5">
      <c r="B47" s="6" t="s">
        <v>47</v>
      </c>
      <c r="C47" s="7">
        <v>18.14725</v>
      </c>
      <c r="D47" s="8" t="s">
        <v>224</v>
      </c>
      <c r="E47" s="9" t="s">
        <v>225</v>
      </c>
    </row>
    <row r="48" spans="2:5">
      <c r="B48" s="10" t="s">
        <v>48</v>
      </c>
      <c r="C48" s="7">
        <v>122.54</v>
      </c>
      <c r="D48" s="8" t="s">
        <v>226</v>
      </c>
      <c r="E48" s="9" t="s">
        <v>227</v>
      </c>
    </row>
    <row r="49" spans="2:5">
      <c r="B49" s="6" t="s">
        <v>49</v>
      </c>
      <c r="C49" s="7">
        <v>5.0462999999999996</v>
      </c>
      <c r="D49" s="8" t="s">
        <v>228</v>
      </c>
      <c r="E49" s="9" t="s">
        <v>229</v>
      </c>
    </row>
    <row r="50" spans="2:5">
      <c r="B50" s="6" t="s">
        <v>50</v>
      </c>
      <c r="C50" s="7">
        <v>0.69396000000000002</v>
      </c>
      <c r="D50" s="8" t="s">
        <v>230</v>
      </c>
      <c r="E50" s="9" t="s">
        <v>231</v>
      </c>
    </row>
    <row r="51" spans="2:5">
      <c r="B51" s="6" t="s">
        <v>51</v>
      </c>
      <c r="C51" s="7">
        <v>2.7288700000000001</v>
      </c>
      <c r="D51" s="8" t="s">
        <v>232</v>
      </c>
      <c r="E51" s="9" t="s">
        <v>233</v>
      </c>
    </row>
    <row r="52" spans="2:5">
      <c r="B52" s="6" t="s">
        <v>52</v>
      </c>
      <c r="C52" s="7">
        <v>16.060199999999998</v>
      </c>
      <c r="D52" s="8" t="s">
        <v>234</v>
      </c>
      <c r="E52" s="9" t="s">
        <v>235</v>
      </c>
    </row>
    <row r="53" spans="2:5">
      <c r="B53" s="6" t="s">
        <v>53</v>
      </c>
      <c r="C53" s="7">
        <v>14.02059</v>
      </c>
      <c r="D53" s="8" t="s">
        <v>236</v>
      </c>
      <c r="E53" s="9" t="s">
        <v>237</v>
      </c>
    </row>
    <row r="54" spans="2:5">
      <c r="B54" s="10" t="s">
        <v>54</v>
      </c>
      <c r="C54" s="7">
        <v>8.0354100000000006</v>
      </c>
      <c r="D54" s="8" t="s">
        <v>238</v>
      </c>
      <c r="E54" s="9" t="s">
        <v>239</v>
      </c>
    </row>
    <row r="55" spans="2:5">
      <c r="B55" s="6" t="s">
        <v>55</v>
      </c>
      <c r="C55" s="7">
        <v>5.8983100000000004</v>
      </c>
      <c r="D55" s="8" t="s">
        <v>240</v>
      </c>
      <c r="E55" s="9" t="s">
        <v>241</v>
      </c>
    </row>
    <row r="56" spans="2:5">
      <c r="B56" s="6" t="s">
        <v>56</v>
      </c>
      <c r="C56" s="7">
        <v>58.623150000000003</v>
      </c>
      <c r="D56" s="8" t="s">
        <v>242</v>
      </c>
      <c r="E56" s="9" t="s">
        <v>243</v>
      </c>
    </row>
    <row r="57" spans="2:5">
      <c r="B57" s="10" t="s">
        <v>57</v>
      </c>
      <c r="C57" s="7">
        <v>54.5595</v>
      </c>
      <c r="D57" s="8" t="s">
        <v>244</v>
      </c>
      <c r="E57" s="9" t="s">
        <v>245</v>
      </c>
    </row>
    <row r="58" spans="2:5">
      <c r="B58" s="6" t="s">
        <v>58</v>
      </c>
      <c r="C58" s="7">
        <v>2.7899999999999999E-3</v>
      </c>
      <c r="D58" s="8" t="s">
        <v>246</v>
      </c>
      <c r="E58" s="9" t="s">
        <v>247</v>
      </c>
    </row>
    <row r="59" spans="2:5">
      <c r="B59" s="6" t="s">
        <v>59</v>
      </c>
      <c r="C59" s="7">
        <v>27.9376</v>
      </c>
      <c r="D59" s="8" t="s">
        <v>246</v>
      </c>
      <c r="E59" s="9" t="s">
        <v>248</v>
      </c>
    </row>
    <row r="60" spans="2:5">
      <c r="B60" s="6" t="s">
        <v>60</v>
      </c>
      <c r="C60" s="7">
        <v>16.06766</v>
      </c>
      <c r="D60" s="8" t="s">
        <v>249</v>
      </c>
      <c r="E60" s="9" t="s">
        <v>250</v>
      </c>
    </row>
    <row r="61" spans="2:5">
      <c r="B61" s="6" t="s">
        <v>61</v>
      </c>
      <c r="C61" s="7">
        <v>0.59201000000000004</v>
      </c>
      <c r="D61" s="8" t="s">
        <v>251</v>
      </c>
      <c r="E61" s="9" t="s">
        <v>252</v>
      </c>
    </row>
    <row r="62" spans="2:5">
      <c r="B62" s="6" t="s">
        <v>62</v>
      </c>
      <c r="C62" s="7">
        <v>5.6340199999999996</v>
      </c>
      <c r="D62" s="8" t="s">
        <v>253</v>
      </c>
      <c r="E62" s="9" t="s">
        <v>254</v>
      </c>
    </row>
    <row r="63" spans="2:5">
      <c r="B63" s="10" t="s">
        <v>63</v>
      </c>
      <c r="C63" s="7">
        <v>0.43604999999999999</v>
      </c>
      <c r="D63" s="8" t="s">
        <v>255</v>
      </c>
      <c r="E63" s="9" t="s">
        <v>256</v>
      </c>
    </row>
    <row r="64" spans="2:5">
      <c r="B64" s="6" t="s">
        <v>64</v>
      </c>
      <c r="C64" s="7">
        <v>0.93505000000000005</v>
      </c>
      <c r="D64" s="8" t="s">
        <v>257</v>
      </c>
      <c r="E64" s="9" t="s">
        <v>258</v>
      </c>
    </row>
    <row r="65" spans="2:5">
      <c r="B65" s="6" t="s">
        <v>65</v>
      </c>
      <c r="C65" s="7">
        <v>1.9234500000000001</v>
      </c>
      <c r="D65" s="8" t="s">
        <v>259</v>
      </c>
      <c r="E65" s="9" t="s">
        <v>260</v>
      </c>
    </row>
    <row r="66" spans="2:5">
      <c r="B66" s="6" t="s">
        <v>66</v>
      </c>
      <c r="C66" s="7">
        <v>9.1800000000000007E-3</v>
      </c>
      <c r="D66" s="8" t="s">
        <v>261</v>
      </c>
      <c r="E66" s="9" t="s">
        <v>262</v>
      </c>
    </row>
    <row r="67" spans="2:5">
      <c r="B67" s="6" t="s">
        <v>67</v>
      </c>
      <c r="C67" s="7">
        <v>4.1799999999999997E-3</v>
      </c>
      <c r="D67" s="8" t="s">
        <v>263</v>
      </c>
      <c r="E67" s="9" t="s">
        <v>264</v>
      </c>
    </row>
    <row r="68" spans="2:5">
      <c r="B68" s="6" t="s">
        <v>68</v>
      </c>
      <c r="C68" s="7">
        <v>0.10537000000000001</v>
      </c>
      <c r="D68" s="8" t="s">
        <v>265</v>
      </c>
      <c r="E68" s="9" t="s">
        <v>266</v>
      </c>
    </row>
    <row r="69" spans="2:5">
      <c r="B69" s="10" t="s">
        <v>69</v>
      </c>
      <c r="C69" s="7">
        <v>32.494500000000002</v>
      </c>
      <c r="D69" s="8" t="s">
        <v>267</v>
      </c>
      <c r="E69" s="9" t="s">
        <v>268</v>
      </c>
    </row>
    <row r="70" spans="2:5">
      <c r="B70" s="6" t="s">
        <v>70</v>
      </c>
      <c r="C70" s="7">
        <v>1.0512999999999999</v>
      </c>
      <c r="D70" s="8" t="s">
        <v>269</v>
      </c>
      <c r="E70" s="9" t="s">
        <v>270</v>
      </c>
    </row>
    <row r="71" spans="2:5">
      <c r="B71" s="6" t="s">
        <v>71</v>
      </c>
      <c r="C71" s="7">
        <v>172.8716</v>
      </c>
      <c r="D71" s="8" t="s">
        <v>271</v>
      </c>
      <c r="E71" s="9" t="s">
        <v>272</v>
      </c>
    </row>
    <row r="72" spans="2:5">
      <c r="B72" s="6" t="s">
        <v>72</v>
      </c>
      <c r="C72" s="7">
        <v>0.65810000000000002</v>
      </c>
      <c r="D72" s="8" t="s">
        <v>273</v>
      </c>
      <c r="E72" s="9" t="s">
        <v>274</v>
      </c>
    </row>
    <row r="73" spans="2:5">
      <c r="B73" s="6" t="s">
        <v>73</v>
      </c>
      <c r="C73" s="7">
        <v>1.2419800000000001</v>
      </c>
      <c r="D73" s="8" t="s">
        <v>275</v>
      </c>
      <c r="E73" s="9" t="s">
        <v>276</v>
      </c>
    </row>
    <row r="74" spans="2:5">
      <c r="B74" s="6" t="s">
        <v>74</v>
      </c>
      <c r="C74" s="7">
        <v>1.9985999999999999</v>
      </c>
      <c r="D74" s="8" t="s">
        <v>277</v>
      </c>
      <c r="E74" s="9" t="s">
        <v>278</v>
      </c>
    </row>
    <row r="75" spans="2:5">
      <c r="B75" s="6" t="s">
        <v>75</v>
      </c>
      <c r="C75" s="7">
        <v>1.5100000000000001E-2</v>
      </c>
      <c r="D75" s="8" t="s">
        <v>279</v>
      </c>
      <c r="E75" s="9" t="s">
        <v>280</v>
      </c>
    </row>
    <row r="76" spans="2:5">
      <c r="B76" s="6" t="s">
        <v>76</v>
      </c>
      <c r="C76" s="7">
        <v>10.00919</v>
      </c>
      <c r="D76" s="8" t="s">
        <v>281</v>
      </c>
      <c r="E76" s="9" t="s">
        <v>282</v>
      </c>
    </row>
    <row r="77" spans="2:5">
      <c r="B77" s="6" t="s">
        <v>77</v>
      </c>
      <c r="C77" s="7">
        <v>89.605729999999994</v>
      </c>
      <c r="D77" s="8" t="s">
        <v>283</v>
      </c>
      <c r="E77" s="9" t="s">
        <v>284</v>
      </c>
    </row>
    <row r="78" spans="2:5">
      <c r="B78" s="6" t="s">
        <v>78</v>
      </c>
      <c r="C78" s="7">
        <v>2.2362000000000002</v>
      </c>
      <c r="D78" s="8" t="s">
        <v>285</v>
      </c>
      <c r="E78" s="9" t="s">
        <v>286</v>
      </c>
    </row>
    <row r="79" spans="2:5">
      <c r="B79" s="6" t="s">
        <v>79</v>
      </c>
      <c r="C79" s="7">
        <v>3.8330000000000003E-2</v>
      </c>
      <c r="D79" s="8" t="s">
        <v>287</v>
      </c>
      <c r="E79" s="9" t="s">
        <v>288</v>
      </c>
    </row>
    <row r="80" spans="2:5">
      <c r="B80" s="10" t="s">
        <v>80</v>
      </c>
      <c r="C80" s="7">
        <v>0.27834999999999999</v>
      </c>
      <c r="D80" s="8" t="s">
        <v>289</v>
      </c>
      <c r="E80" s="9" t="s">
        <v>290</v>
      </c>
    </row>
    <row r="81" spans="2:5">
      <c r="B81" s="6" t="s">
        <v>81</v>
      </c>
      <c r="C81" s="7">
        <v>32.379899999999999</v>
      </c>
      <c r="D81" s="8" t="s">
        <v>291</v>
      </c>
      <c r="E81" s="9" t="s">
        <v>292</v>
      </c>
    </row>
    <row r="82" spans="2:5">
      <c r="B82" s="6" t="s">
        <v>82</v>
      </c>
      <c r="C82" s="7">
        <v>8.0327800000000007</v>
      </c>
      <c r="D82" s="8" t="s">
        <v>293</v>
      </c>
      <c r="E82" s="9" t="s">
        <v>294</v>
      </c>
    </row>
    <row r="83" spans="2:5">
      <c r="B83" s="6" t="s">
        <v>83</v>
      </c>
      <c r="C83" s="7">
        <v>0.20910000000000001</v>
      </c>
      <c r="D83" s="8" t="s">
        <v>295</v>
      </c>
      <c r="E83" s="9" t="s">
        <v>296</v>
      </c>
    </row>
    <row r="84" spans="2:5">
      <c r="B84" s="10" t="s">
        <v>84</v>
      </c>
      <c r="C84" s="7">
        <v>3.4800800000000001</v>
      </c>
      <c r="D84" s="8" t="s">
        <v>297</v>
      </c>
      <c r="E84" s="9" t="s">
        <v>298</v>
      </c>
    </row>
    <row r="85" spans="2:5">
      <c r="B85" s="6" t="s">
        <v>85</v>
      </c>
      <c r="C85" s="7">
        <v>6.2839999999999993E-2</v>
      </c>
      <c r="D85" s="8" t="s">
        <v>299</v>
      </c>
      <c r="E85" s="9" t="s">
        <v>300</v>
      </c>
    </row>
    <row r="86" spans="2:5">
      <c r="B86" s="6" t="s">
        <v>86</v>
      </c>
      <c r="C86" s="7">
        <v>12.657400000000001</v>
      </c>
      <c r="D86" s="8" t="s">
        <v>301</v>
      </c>
      <c r="E86" s="9" t="s">
        <v>302</v>
      </c>
    </row>
    <row r="87" spans="2:5">
      <c r="B87" s="6" t="s">
        <v>87</v>
      </c>
      <c r="C87" s="7">
        <v>3.1786400000000001</v>
      </c>
      <c r="D87" s="8" t="s">
        <v>303</v>
      </c>
      <c r="E87" s="9" t="s">
        <v>304</v>
      </c>
    </row>
    <row r="88" spans="2:5">
      <c r="B88" s="6" t="s">
        <v>88</v>
      </c>
      <c r="C88" s="7">
        <v>10.00901</v>
      </c>
      <c r="D88" s="8" t="s">
        <v>305</v>
      </c>
      <c r="E88" s="9" t="s">
        <v>306</v>
      </c>
    </row>
    <row r="89" spans="2:5">
      <c r="B89" s="6" t="s">
        <v>89</v>
      </c>
      <c r="C89" s="7">
        <v>1.19496</v>
      </c>
      <c r="D89" s="8" t="s">
        <v>307</v>
      </c>
      <c r="E89" s="9" t="s">
        <v>308</v>
      </c>
    </row>
    <row r="90" spans="2:5">
      <c r="B90" s="6" t="s">
        <v>90</v>
      </c>
      <c r="C90" s="7">
        <v>4.5895099999999998</v>
      </c>
      <c r="D90" s="8" t="s">
        <v>309</v>
      </c>
      <c r="E90" s="9" t="s">
        <v>310</v>
      </c>
    </row>
    <row r="91" spans="2:5">
      <c r="B91" s="6" t="s">
        <v>91</v>
      </c>
      <c r="C91" s="7">
        <v>318.31052</v>
      </c>
      <c r="D91" s="8" t="s">
        <v>311</v>
      </c>
      <c r="E91" s="9" t="s">
        <v>312</v>
      </c>
    </row>
    <row r="92" spans="2:5">
      <c r="B92" s="6" t="s">
        <v>92</v>
      </c>
      <c r="C92" s="7">
        <v>1.20275</v>
      </c>
      <c r="D92" s="8" t="s">
        <v>313</v>
      </c>
      <c r="E92" s="9" t="s">
        <v>314</v>
      </c>
    </row>
    <row r="93" spans="2:5">
      <c r="B93" s="6" t="s">
        <v>93</v>
      </c>
      <c r="C93" s="7">
        <v>44.800699999999999</v>
      </c>
      <c r="D93" s="8" t="s">
        <v>315</v>
      </c>
      <c r="E93" s="9" t="s">
        <v>316</v>
      </c>
    </row>
    <row r="94" spans="2:5">
      <c r="B94" s="6" t="s">
        <v>94</v>
      </c>
      <c r="C94" s="7">
        <v>2.3630000000000002E-2</v>
      </c>
      <c r="D94" s="8" t="s">
        <v>317</v>
      </c>
      <c r="E94" s="9" t="s">
        <v>318</v>
      </c>
    </row>
    <row r="95" spans="2:5">
      <c r="B95" s="10" t="s">
        <v>95</v>
      </c>
      <c r="C95" s="7">
        <v>38.683399999999999</v>
      </c>
      <c r="D95" s="8" t="s">
        <v>319</v>
      </c>
      <c r="E95" s="9" t="s">
        <v>320</v>
      </c>
    </row>
    <row r="96" spans="2:5">
      <c r="B96" s="6" t="s">
        <v>96</v>
      </c>
      <c r="C96" s="7">
        <v>2.7179500000000001</v>
      </c>
      <c r="D96" s="8" t="s">
        <v>321</v>
      </c>
      <c r="E96" s="9" t="s">
        <v>322</v>
      </c>
    </row>
    <row r="97" spans="2:5">
      <c r="B97" s="6" t="s">
        <v>97</v>
      </c>
      <c r="C97" s="7">
        <v>32.829650000000001</v>
      </c>
      <c r="D97" s="8" t="s">
        <v>323</v>
      </c>
      <c r="E97" s="9" t="s">
        <v>324</v>
      </c>
    </row>
    <row r="98" spans="2:5">
      <c r="B98" s="10" t="s">
        <v>98</v>
      </c>
      <c r="C98" s="7">
        <v>33.652500000000003</v>
      </c>
      <c r="D98" s="8" t="s">
        <v>325</v>
      </c>
      <c r="E98" s="9" t="s">
        <v>326</v>
      </c>
    </row>
    <row r="99" spans="2:5">
      <c r="B99" s="10" t="s">
        <v>99</v>
      </c>
      <c r="C99" s="7">
        <v>30.586449999999999</v>
      </c>
      <c r="D99" s="8" t="s">
        <v>327</v>
      </c>
      <c r="E99" s="9" t="s">
        <v>328</v>
      </c>
    </row>
    <row r="100" spans="2:5">
      <c r="B100" s="10" t="s">
        <v>100</v>
      </c>
      <c r="C100" s="7">
        <v>2.1992500000000001</v>
      </c>
      <c r="D100" s="8" t="s">
        <v>329</v>
      </c>
      <c r="E100" s="9" t="s">
        <v>330</v>
      </c>
    </row>
    <row r="101" spans="2:5">
      <c r="B101" s="6" t="s">
        <v>101</v>
      </c>
      <c r="C101" s="7">
        <v>0.17721000000000001</v>
      </c>
      <c r="D101" s="8" t="s">
        <v>331</v>
      </c>
      <c r="E101" s="9" t="s">
        <v>332</v>
      </c>
    </row>
    <row r="102" spans="2:5">
      <c r="B102" s="10" t="s">
        <v>102</v>
      </c>
      <c r="C102" s="7">
        <v>32.674999999999997</v>
      </c>
      <c r="D102" s="8" t="s">
        <v>333</v>
      </c>
      <c r="E102" s="9" t="s">
        <v>334</v>
      </c>
    </row>
    <row r="103" spans="2:5">
      <c r="B103" s="10" t="s">
        <v>103</v>
      </c>
      <c r="C103" s="7">
        <v>1.1427499999999999</v>
      </c>
      <c r="D103" s="8" t="s">
        <v>335</v>
      </c>
      <c r="E103" s="9" t="s">
        <v>336</v>
      </c>
    </row>
    <row r="104" spans="2:5">
      <c r="B104" s="6" t="s">
        <v>104</v>
      </c>
      <c r="C104" s="7">
        <v>2.9000000000000001E-2</v>
      </c>
      <c r="D104" s="8" t="s">
        <v>337</v>
      </c>
      <c r="E104" s="9" t="s">
        <v>338</v>
      </c>
    </row>
    <row r="105" spans="2:5">
      <c r="B105" s="10" t="s">
        <v>105</v>
      </c>
      <c r="C105" s="7">
        <v>15.464600000000001</v>
      </c>
      <c r="D105" s="8" t="s">
        <v>339</v>
      </c>
      <c r="E105" s="9" t="s">
        <v>340</v>
      </c>
    </row>
    <row r="106" spans="2:5">
      <c r="B106" s="6" t="s">
        <v>106</v>
      </c>
      <c r="C106" s="7">
        <v>0.91549999999999998</v>
      </c>
      <c r="D106" s="8" t="s">
        <v>341</v>
      </c>
      <c r="E106" s="9" t="s">
        <v>342</v>
      </c>
    </row>
    <row r="107" spans="2:5">
      <c r="B107" s="10" t="s">
        <v>107</v>
      </c>
      <c r="C107" s="7">
        <v>45.301290000000002</v>
      </c>
      <c r="D107" s="8" t="s">
        <v>343</v>
      </c>
      <c r="E107" s="9" t="s">
        <v>344</v>
      </c>
    </row>
    <row r="108" spans="2:5">
      <c r="B108" s="6" t="s">
        <v>108</v>
      </c>
      <c r="C108" s="7">
        <v>0.20491999999999999</v>
      </c>
      <c r="D108" s="8" t="s">
        <v>345</v>
      </c>
      <c r="E108" s="9" t="s">
        <v>346</v>
      </c>
    </row>
    <row r="109" spans="2:5">
      <c r="B109" s="10" t="s">
        <v>109</v>
      </c>
      <c r="C109" s="7">
        <v>20.49164</v>
      </c>
      <c r="D109" s="8" t="s">
        <v>345</v>
      </c>
      <c r="E109" s="9" t="s">
        <v>347</v>
      </c>
    </row>
    <row r="110" spans="2:5">
      <c r="B110" s="10" t="s">
        <v>110</v>
      </c>
      <c r="C110" s="7">
        <v>10.00515</v>
      </c>
      <c r="D110" s="8" t="s">
        <v>348</v>
      </c>
      <c r="E110" s="9" t="s">
        <v>349</v>
      </c>
    </row>
    <row r="111" spans="2:5">
      <c r="B111" s="6" t="s">
        <v>111</v>
      </c>
      <c r="C111" s="7">
        <v>14.8927</v>
      </c>
      <c r="D111" s="8" t="s">
        <v>350</v>
      </c>
      <c r="E111" s="9" t="s">
        <v>351</v>
      </c>
    </row>
    <row r="112" spans="2:5">
      <c r="B112" s="6" t="s">
        <v>112</v>
      </c>
      <c r="C112" s="7">
        <v>0.56299999999999994</v>
      </c>
      <c r="D112" s="8" t="s">
        <v>352</v>
      </c>
      <c r="E112" s="9" t="s">
        <v>353</v>
      </c>
    </row>
    <row r="113" spans="2:5">
      <c r="B113" s="6" t="s">
        <v>113</v>
      </c>
      <c r="C113" s="7">
        <v>3.96835</v>
      </c>
      <c r="D113" s="8" t="s">
        <v>354</v>
      </c>
      <c r="E113" s="9" t="s">
        <v>355</v>
      </c>
    </row>
    <row r="114" spans="2:5">
      <c r="B114" s="6" t="s">
        <v>114</v>
      </c>
      <c r="C114" s="7">
        <v>19.56373</v>
      </c>
      <c r="D114" s="8" t="s">
        <v>356</v>
      </c>
      <c r="E114" s="9" t="s">
        <v>357</v>
      </c>
    </row>
    <row r="115" spans="2:5">
      <c r="B115" s="6" t="s">
        <v>115</v>
      </c>
      <c r="C115" s="7">
        <v>6.2050000000000001E-2</v>
      </c>
      <c r="D115" s="8" t="s">
        <v>358</v>
      </c>
      <c r="E115" s="9" t="s">
        <v>359</v>
      </c>
    </row>
    <row r="116" spans="2:5">
      <c r="B116" s="6" t="s">
        <v>116</v>
      </c>
      <c r="C116" s="7">
        <v>59.11965</v>
      </c>
      <c r="D116" s="8" t="s">
        <v>360</v>
      </c>
      <c r="E116" s="9" t="s">
        <v>361</v>
      </c>
    </row>
    <row r="117" spans="2:5">
      <c r="B117" s="6" t="s">
        <v>117</v>
      </c>
      <c r="C117" s="7">
        <v>19.120460000000001</v>
      </c>
      <c r="D117" s="8" t="s">
        <v>362</v>
      </c>
      <c r="E117" s="9" t="s">
        <v>363</v>
      </c>
    </row>
    <row r="118" spans="2:5">
      <c r="B118" s="6" t="s">
        <v>118</v>
      </c>
      <c r="C118" s="7">
        <v>63.142249999999997</v>
      </c>
      <c r="D118" s="8" t="s">
        <v>364</v>
      </c>
      <c r="E118" s="9" t="s">
        <v>365</v>
      </c>
    </row>
    <row r="119" spans="2:5">
      <c r="B119" s="6" t="s">
        <v>119</v>
      </c>
      <c r="C119" s="7">
        <v>45.338200000000001</v>
      </c>
      <c r="D119" s="8" t="s">
        <v>366</v>
      </c>
      <c r="E119" s="9" t="s">
        <v>367</v>
      </c>
    </row>
    <row r="120" spans="2:5">
      <c r="B120" s="6" t="s">
        <v>120</v>
      </c>
      <c r="C120" s="7">
        <v>35.063110000000002</v>
      </c>
      <c r="D120" s="8" t="s">
        <v>368</v>
      </c>
      <c r="E120" s="9" t="s">
        <v>369</v>
      </c>
    </row>
    <row r="121" spans="2:5">
      <c r="B121" s="6" t="s">
        <v>121</v>
      </c>
      <c r="C121" s="7">
        <v>3.7249999999999998E-2</v>
      </c>
      <c r="D121" s="8" t="s">
        <v>370</v>
      </c>
      <c r="E121" s="9" t="s">
        <v>371</v>
      </c>
    </row>
    <row r="122" spans="2:5">
      <c r="B122" s="6" t="s">
        <v>122</v>
      </c>
      <c r="C122" s="7">
        <v>5.8366400000000001</v>
      </c>
      <c r="D122" s="8" t="s">
        <v>372</v>
      </c>
      <c r="E122" s="9" t="s">
        <v>373</v>
      </c>
    </row>
    <row r="123" spans="2:5">
      <c r="B123" s="6" t="s">
        <v>123</v>
      </c>
      <c r="C123" s="7">
        <v>4.5545499999999999</v>
      </c>
      <c r="D123" s="8" t="s">
        <v>374</v>
      </c>
      <c r="E123" s="9" t="s">
        <v>375</v>
      </c>
    </row>
    <row r="124" spans="2:5">
      <c r="B124" s="10" t="s">
        <v>124</v>
      </c>
      <c r="C124" s="7">
        <v>4.7960000000000003E-2</v>
      </c>
      <c r="D124" s="8" t="s">
        <v>376</v>
      </c>
      <c r="E124" s="9" t="s">
        <v>377</v>
      </c>
    </row>
    <row r="125" spans="2:5">
      <c r="B125" s="10" t="s">
        <v>125</v>
      </c>
      <c r="C125" s="7">
        <v>1.1451499999999999</v>
      </c>
      <c r="D125" s="8" t="s">
        <v>378</v>
      </c>
      <c r="E125" s="9" t="s">
        <v>379</v>
      </c>
    </row>
    <row r="126" spans="2:5">
      <c r="B126" s="10" t="s">
        <v>126</v>
      </c>
      <c r="C126" s="7">
        <v>19.475249999999999</v>
      </c>
      <c r="D126" s="8" t="s">
        <v>380</v>
      </c>
      <c r="E126" s="9" t="s">
        <v>381</v>
      </c>
    </row>
    <row r="127" spans="2:5">
      <c r="B127" s="6" t="s">
        <v>127</v>
      </c>
      <c r="C127" s="7">
        <v>5.62E-3</v>
      </c>
      <c r="D127" s="8" t="s">
        <v>382</v>
      </c>
      <c r="E127" s="9" t="s">
        <v>383</v>
      </c>
    </row>
    <row r="128" spans="2:5">
      <c r="B128" s="6" t="s">
        <v>128</v>
      </c>
      <c r="C128" s="7">
        <v>48.048050000000003</v>
      </c>
      <c r="D128" s="8" t="s">
        <v>384</v>
      </c>
      <c r="E128" s="9" t="s">
        <v>385</v>
      </c>
    </row>
    <row r="129" spans="2:5">
      <c r="B129" s="6" t="s">
        <v>129</v>
      </c>
      <c r="C129" s="7">
        <v>0.56984999999999997</v>
      </c>
      <c r="D129" s="8" t="s">
        <v>386</v>
      </c>
      <c r="E129" s="9" t="s">
        <v>387</v>
      </c>
    </row>
    <row r="130" spans="2:5">
      <c r="B130" s="6" t="s">
        <v>130</v>
      </c>
      <c r="C130" s="7">
        <v>1.634E-2</v>
      </c>
      <c r="D130" s="8" t="s">
        <v>388</v>
      </c>
      <c r="E130" s="9" t="s">
        <v>389</v>
      </c>
    </row>
    <row r="131" spans="2:5">
      <c r="B131" s="6" t="s">
        <v>131</v>
      </c>
      <c r="C131" s="7">
        <v>16.339870000000001</v>
      </c>
      <c r="D131" s="8" t="s">
        <v>390</v>
      </c>
      <c r="E131" s="11" t="s">
        <v>391</v>
      </c>
    </row>
    <row r="132" spans="2:5">
      <c r="B132" s="6" t="s">
        <v>132</v>
      </c>
      <c r="C132" s="7">
        <v>0.32290000000000002</v>
      </c>
      <c r="D132" s="8" t="s">
        <v>392</v>
      </c>
      <c r="E132" s="9" t="s">
        <v>393</v>
      </c>
    </row>
  </sheetData>
  <sheetProtection sheet="1"/>
  <phoneticPr fontId="3"/>
  <conditionalFormatting sqref="B3 B5">
    <cfRule type="expression" dxfId="13" priority="7" stopIfTrue="1">
      <formula>L3="×"</formula>
    </cfRule>
  </conditionalFormatting>
  <conditionalFormatting sqref="D3:D132">
    <cfRule type="expression" dxfId="12" priority="6" stopIfTrue="1">
      <formula>F3="×"</formula>
    </cfRule>
  </conditionalFormatting>
  <conditionalFormatting sqref="E3 E5">
    <cfRule type="expression" dxfId="11" priority="5" stopIfTrue="1">
      <formula>K3="×"</formula>
    </cfRule>
  </conditionalFormatting>
  <conditionalFormatting sqref="B3">
    <cfRule type="expression" dxfId="10" priority="4" stopIfTrue="1">
      <formula>H3="×"</formula>
    </cfRule>
  </conditionalFormatting>
  <conditionalFormatting sqref="B5">
    <cfRule type="expression" dxfId="9" priority="3" stopIfTrue="1">
      <formula>H5="×"</formula>
    </cfRule>
  </conditionalFormatting>
  <conditionalFormatting sqref="E40:E41">
    <cfRule type="expression" dxfId="8" priority="2" stopIfTrue="1">
      <formula>H40="×"</formula>
    </cfRule>
  </conditionalFormatting>
  <conditionalFormatting sqref="B40:B41">
    <cfRule type="expression" dxfId="7" priority="1" stopIfTrue="1">
      <formula>I40="×"</formula>
    </cfRule>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dimension ref="A2:AC41"/>
  <sheetViews>
    <sheetView workbookViewId="0">
      <selection activeCell="C16" sqref="C16"/>
    </sheetView>
  </sheetViews>
  <sheetFormatPr defaultRowHeight="13.5" outlineLevelRow="1" outlineLevelCol="1"/>
  <cols>
    <col min="1" max="1" width="6.625" style="97" customWidth="1"/>
    <col min="2" max="2" width="5.75" style="97" bestFit="1" customWidth="1"/>
    <col min="3" max="3" width="20.75" style="97" customWidth="1"/>
    <col min="4" max="5" width="11.125" style="97" customWidth="1"/>
    <col min="6" max="8" width="12.625" style="97" customWidth="1"/>
    <col min="9" max="9" width="9" style="97"/>
    <col min="10" max="11" width="9.125" style="97" hidden="1" customWidth="1" outlineLevel="1"/>
    <col min="12" max="12" width="10.5" style="97" hidden="1" customWidth="1" outlineLevel="1"/>
    <col min="13" max="13" width="11.625" style="97" hidden="1" customWidth="1" outlineLevel="1"/>
    <col min="14" max="14" width="12.625" style="97" hidden="1" customWidth="1" outlineLevel="1"/>
    <col min="15" max="18" width="9" style="97" hidden="1" customWidth="1" outlineLevel="1"/>
    <col min="19" max="19" width="10.5" style="97" hidden="1" customWidth="1" outlineLevel="1"/>
    <col min="20" max="20" width="12.625" style="97" hidden="1" customWidth="1" outlineLevel="1"/>
    <col min="21" max="21" width="9" style="97" collapsed="1"/>
    <col min="22" max="22" width="9" style="97"/>
    <col min="23" max="23" width="7.375" style="97" hidden="1" customWidth="1" outlineLevel="1"/>
    <col min="24" max="24" width="5.75" style="97" hidden="1" customWidth="1" outlineLevel="1"/>
    <col min="25" max="25" width="20.75" style="97" hidden="1" customWidth="1" outlineLevel="1"/>
    <col min="26" max="28" width="12.625" style="97" hidden="1" customWidth="1" outlineLevel="1"/>
    <col min="29" max="29" width="9" style="97" collapsed="1"/>
    <col min="30" max="16384" width="9" style="97"/>
  </cols>
  <sheetData>
    <row r="2" spans="1:28" ht="17.25">
      <c r="A2" s="208" t="s">
        <v>565</v>
      </c>
      <c r="B2" s="208"/>
      <c r="C2" s="208"/>
      <c r="D2" s="208"/>
      <c r="E2" s="208"/>
      <c r="F2" s="208"/>
      <c r="G2" s="208"/>
      <c r="H2" s="208"/>
      <c r="J2" s="208" t="s">
        <v>566</v>
      </c>
      <c r="K2" s="208"/>
      <c r="L2" s="208"/>
      <c r="M2" s="208"/>
      <c r="N2" s="208"/>
      <c r="P2" s="98" t="s">
        <v>519</v>
      </c>
      <c r="Q2" s="98"/>
      <c r="W2" s="208" t="s">
        <v>567</v>
      </c>
      <c r="X2" s="208"/>
      <c r="Y2" s="208"/>
      <c r="Z2" s="208"/>
      <c r="AA2" s="208"/>
      <c r="AB2" s="208"/>
    </row>
    <row r="3" spans="1:28" ht="22.5" customHeight="1">
      <c r="A3" s="99" t="s">
        <v>520</v>
      </c>
      <c r="B3" s="99"/>
      <c r="W3" s="99" t="s">
        <v>520</v>
      </c>
      <c r="X3" s="99"/>
    </row>
    <row r="4" spans="1:28" ht="27">
      <c r="A4" s="100" t="s">
        <v>521</v>
      </c>
      <c r="B4" s="101" t="s">
        <v>522</v>
      </c>
      <c r="C4" s="100" t="s">
        <v>523</v>
      </c>
      <c r="D4" s="100" t="s">
        <v>524</v>
      </c>
      <c r="E4" s="100" t="s">
        <v>525</v>
      </c>
      <c r="F4" s="100" t="s">
        <v>526</v>
      </c>
      <c r="G4" s="100" t="s">
        <v>527</v>
      </c>
      <c r="H4" s="100" t="s">
        <v>528</v>
      </c>
      <c r="J4" s="100" t="s">
        <v>524</v>
      </c>
      <c r="K4" s="100" t="s">
        <v>525</v>
      </c>
      <c r="L4" s="100" t="s">
        <v>526</v>
      </c>
      <c r="M4" s="100" t="s">
        <v>527</v>
      </c>
      <c r="N4" s="100" t="s">
        <v>528</v>
      </c>
      <c r="P4" s="100" t="s">
        <v>524</v>
      </c>
      <c r="Q4" s="100" t="s">
        <v>525</v>
      </c>
      <c r="R4" s="100" t="s">
        <v>526</v>
      </c>
      <c r="S4" s="100" t="s">
        <v>527</v>
      </c>
      <c r="T4" s="100" t="s">
        <v>528</v>
      </c>
      <c r="W4" s="100" t="s">
        <v>521</v>
      </c>
      <c r="X4" s="101" t="s">
        <v>522</v>
      </c>
      <c r="Y4" s="100" t="s">
        <v>523</v>
      </c>
      <c r="Z4" s="101" t="s">
        <v>529</v>
      </c>
      <c r="AA4" s="101" t="s">
        <v>530</v>
      </c>
      <c r="AB4" s="101" t="s">
        <v>531</v>
      </c>
    </row>
    <row r="5" spans="1:28" ht="24" hidden="1" customHeight="1" outlineLevel="1">
      <c r="A5" s="102">
        <v>0</v>
      </c>
      <c r="B5" s="102">
        <v>1</v>
      </c>
      <c r="C5" s="103" t="s">
        <v>532</v>
      </c>
      <c r="D5" s="104">
        <v>13090</v>
      </c>
      <c r="E5" s="104">
        <v>98140</v>
      </c>
      <c r="F5" s="104">
        <v>1979000</v>
      </c>
      <c r="G5" s="104">
        <v>23748000</v>
      </c>
      <c r="H5" s="105"/>
      <c r="J5" s="104">
        <v>13070</v>
      </c>
      <c r="K5" s="104">
        <v>97990</v>
      </c>
      <c r="L5" s="104">
        <v>1976000</v>
      </c>
      <c r="M5" s="104">
        <v>23712000</v>
      </c>
      <c r="N5" s="105"/>
      <c r="P5" s="104">
        <v>20</v>
      </c>
      <c r="Q5" s="104">
        <v>150</v>
      </c>
      <c r="R5" s="104">
        <v>3000</v>
      </c>
      <c r="S5" s="104">
        <v>36000</v>
      </c>
      <c r="T5" s="104">
        <v>0</v>
      </c>
      <c r="W5" s="102">
        <v>0</v>
      </c>
      <c r="X5" s="102">
        <v>1</v>
      </c>
      <c r="Y5" s="103" t="s">
        <v>532</v>
      </c>
      <c r="Z5" s="106">
        <v>1979000</v>
      </c>
      <c r="AA5" s="106">
        <v>1979000</v>
      </c>
      <c r="AB5" s="106">
        <v>1979000</v>
      </c>
    </row>
    <row r="6" spans="1:28" ht="24" hidden="1" customHeight="1" outlineLevel="1">
      <c r="A6" s="102">
        <v>1</v>
      </c>
      <c r="B6" s="102">
        <v>1</v>
      </c>
      <c r="C6" s="103" t="s">
        <v>533</v>
      </c>
      <c r="D6" s="104">
        <v>9370</v>
      </c>
      <c r="E6" s="104">
        <v>70220</v>
      </c>
      <c r="F6" s="104">
        <v>1416000</v>
      </c>
      <c r="G6" s="104">
        <v>16992000</v>
      </c>
      <c r="H6" s="105"/>
      <c r="J6" s="104">
        <v>9550</v>
      </c>
      <c r="K6" s="104">
        <v>71560</v>
      </c>
      <c r="L6" s="104">
        <v>1443000</v>
      </c>
      <c r="M6" s="104">
        <v>17316000</v>
      </c>
      <c r="N6" s="105"/>
      <c r="P6" s="104">
        <v>-180</v>
      </c>
      <c r="Q6" s="104">
        <v>-1340</v>
      </c>
      <c r="R6" s="104">
        <v>-27000</v>
      </c>
      <c r="S6" s="104">
        <v>-324000</v>
      </c>
      <c r="T6" s="104">
        <v>0</v>
      </c>
      <c r="W6" s="102">
        <v>1</v>
      </c>
      <c r="X6" s="102">
        <v>1</v>
      </c>
      <c r="Y6" s="103" t="s">
        <v>533</v>
      </c>
      <c r="Z6" s="104">
        <v>1416000</v>
      </c>
      <c r="AA6" s="104">
        <v>1416000</v>
      </c>
      <c r="AB6" s="105">
        <v>1416000</v>
      </c>
    </row>
    <row r="7" spans="1:28" ht="24" customHeight="1" collapsed="1">
      <c r="A7" s="102">
        <v>2</v>
      </c>
      <c r="B7" s="102">
        <v>0</v>
      </c>
      <c r="C7" s="105" t="s">
        <v>534</v>
      </c>
      <c r="D7" s="104">
        <v>8120</v>
      </c>
      <c r="E7" s="104">
        <v>60850</v>
      </c>
      <c r="F7" s="104">
        <v>1227000</v>
      </c>
      <c r="G7" s="104">
        <v>14724000</v>
      </c>
      <c r="H7" s="105"/>
      <c r="J7" s="104">
        <v>8170</v>
      </c>
      <c r="K7" s="104">
        <v>61240</v>
      </c>
      <c r="L7" s="104">
        <v>1235000</v>
      </c>
      <c r="M7" s="104">
        <v>14820000</v>
      </c>
      <c r="N7" s="105"/>
      <c r="P7" s="104">
        <v>-50</v>
      </c>
      <c r="Q7" s="104">
        <v>-390</v>
      </c>
      <c r="R7" s="104">
        <v>-8000</v>
      </c>
      <c r="S7" s="104">
        <v>-96000</v>
      </c>
      <c r="T7" s="104">
        <v>0</v>
      </c>
      <c r="W7" s="102">
        <v>2</v>
      </c>
      <c r="X7" s="102">
        <v>0</v>
      </c>
      <c r="Y7" s="105" t="s">
        <v>534</v>
      </c>
      <c r="Z7" s="104">
        <v>1227000</v>
      </c>
      <c r="AA7" s="104">
        <v>1239000</v>
      </c>
      <c r="AB7" s="105">
        <v>1251000</v>
      </c>
    </row>
    <row r="8" spans="1:28" ht="24" customHeight="1">
      <c r="A8" s="102">
        <v>3</v>
      </c>
      <c r="B8" s="102">
        <v>0</v>
      </c>
      <c r="C8" s="105" t="s">
        <v>535</v>
      </c>
      <c r="D8" s="104">
        <v>6680</v>
      </c>
      <c r="E8" s="104">
        <v>50040</v>
      </c>
      <c r="F8" s="104">
        <v>1009000</v>
      </c>
      <c r="G8" s="104">
        <v>12108000</v>
      </c>
      <c r="H8" s="105"/>
      <c r="J8" s="104">
        <v>6870</v>
      </c>
      <c r="K8" s="104">
        <v>51480</v>
      </c>
      <c r="L8" s="104">
        <v>1038000</v>
      </c>
      <c r="M8" s="104">
        <v>12456000</v>
      </c>
      <c r="N8" s="105"/>
      <c r="P8" s="104">
        <v>-190</v>
      </c>
      <c r="Q8" s="104">
        <v>-1440</v>
      </c>
      <c r="R8" s="104">
        <v>-29000</v>
      </c>
      <c r="S8" s="104">
        <v>-348000</v>
      </c>
      <c r="T8" s="104">
        <v>0</v>
      </c>
      <c r="W8" s="102">
        <v>3</v>
      </c>
      <c r="X8" s="102">
        <v>0</v>
      </c>
      <c r="Y8" s="105" t="s">
        <v>535</v>
      </c>
      <c r="Z8" s="104">
        <v>1009000</v>
      </c>
      <c r="AA8" s="104">
        <v>1019000</v>
      </c>
      <c r="AB8" s="105">
        <v>1029000</v>
      </c>
    </row>
    <row r="9" spans="1:28" ht="24" customHeight="1">
      <c r="A9" s="102">
        <v>6</v>
      </c>
      <c r="B9" s="102">
        <v>0</v>
      </c>
      <c r="C9" s="105" t="s">
        <v>536</v>
      </c>
      <c r="D9" s="104">
        <v>6120</v>
      </c>
      <c r="E9" s="104">
        <v>45870</v>
      </c>
      <c r="F9" s="104">
        <v>925000</v>
      </c>
      <c r="G9" s="104">
        <v>11100000</v>
      </c>
      <c r="H9" s="105"/>
      <c r="J9" s="104">
        <v>6150</v>
      </c>
      <c r="K9" s="104">
        <v>46120</v>
      </c>
      <c r="L9" s="104">
        <v>930000</v>
      </c>
      <c r="M9" s="104">
        <v>11160000</v>
      </c>
      <c r="N9" s="105"/>
      <c r="P9" s="104">
        <v>-30</v>
      </c>
      <c r="Q9" s="104">
        <v>-250</v>
      </c>
      <c r="R9" s="104">
        <v>-5000</v>
      </c>
      <c r="S9" s="104">
        <v>-60000</v>
      </c>
      <c r="T9" s="104">
        <v>0</v>
      </c>
      <c r="W9" s="102">
        <v>6</v>
      </c>
      <c r="X9" s="102">
        <v>0</v>
      </c>
      <c r="Y9" s="105" t="s">
        <v>536</v>
      </c>
      <c r="Z9" s="104">
        <v>925000</v>
      </c>
      <c r="AA9" s="104">
        <v>934000</v>
      </c>
      <c r="AB9" s="105">
        <v>943000</v>
      </c>
    </row>
    <row r="10" spans="1:28" ht="24" customHeight="1">
      <c r="A10" s="102">
        <v>7</v>
      </c>
      <c r="B10" s="102">
        <v>0</v>
      </c>
      <c r="C10" s="105" t="s">
        <v>537</v>
      </c>
      <c r="D10" s="104">
        <v>6000</v>
      </c>
      <c r="E10" s="104">
        <v>44930</v>
      </c>
      <c r="F10" s="104">
        <v>906000</v>
      </c>
      <c r="G10" s="104">
        <v>10872000</v>
      </c>
      <c r="H10" s="105"/>
      <c r="J10" s="104">
        <v>6000</v>
      </c>
      <c r="K10" s="104">
        <v>44930</v>
      </c>
      <c r="L10" s="104">
        <v>906000</v>
      </c>
      <c r="M10" s="104">
        <v>10872000</v>
      </c>
      <c r="N10" s="105"/>
      <c r="P10" s="104">
        <v>0</v>
      </c>
      <c r="Q10" s="104">
        <v>0</v>
      </c>
      <c r="R10" s="104">
        <v>0</v>
      </c>
      <c r="S10" s="104">
        <v>0</v>
      </c>
      <c r="T10" s="104">
        <v>0</v>
      </c>
      <c r="W10" s="102">
        <v>7</v>
      </c>
      <c r="X10" s="102">
        <v>0</v>
      </c>
      <c r="Y10" s="105" t="s">
        <v>537</v>
      </c>
      <c r="Z10" s="104">
        <v>906000</v>
      </c>
      <c r="AA10" s="104">
        <v>915000</v>
      </c>
      <c r="AB10" s="105">
        <v>924000</v>
      </c>
    </row>
    <row r="11" spans="1:28" ht="24" customHeight="1">
      <c r="A11" s="102">
        <v>8</v>
      </c>
      <c r="B11" s="102">
        <v>0</v>
      </c>
      <c r="C11" s="105" t="s">
        <v>538</v>
      </c>
      <c r="D11" s="104">
        <v>5770</v>
      </c>
      <c r="E11" s="104">
        <v>43240</v>
      </c>
      <c r="F11" s="104">
        <v>872000</v>
      </c>
      <c r="G11" s="104">
        <v>10464000</v>
      </c>
      <c r="H11" s="105"/>
      <c r="J11" s="104">
        <v>5760</v>
      </c>
      <c r="K11" s="104">
        <v>43200</v>
      </c>
      <c r="L11" s="104">
        <v>871000</v>
      </c>
      <c r="M11" s="104">
        <v>10452000</v>
      </c>
      <c r="N11" s="105"/>
      <c r="P11" s="104">
        <v>10</v>
      </c>
      <c r="Q11" s="104">
        <v>40</v>
      </c>
      <c r="R11" s="104">
        <v>1000</v>
      </c>
      <c r="S11" s="104">
        <v>12000</v>
      </c>
      <c r="T11" s="104">
        <v>0</v>
      </c>
      <c r="W11" s="102">
        <v>8</v>
      </c>
      <c r="X11" s="102">
        <v>0</v>
      </c>
      <c r="Y11" s="105" t="s">
        <v>538</v>
      </c>
      <c r="Z11" s="104">
        <v>872000</v>
      </c>
      <c r="AA11" s="104">
        <v>881000</v>
      </c>
      <c r="AB11" s="105">
        <v>890000</v>
      </c>
    </row>
    <row r="12" spans="1:28" ht="24" customHeight="1">
      <c r="A12" s="102">
        <v>9</v>
      </c>
      <c r="B12" s="102">
        <v>0</v>
      </c>
      <c r="C12" s="105" t="s">
        <v>539</v>
      </c>
      <c r="D12" s="104">
        <v>5450</v>
      </c>
      <c r="E12" s="104">
        <v>40860</v>
      </c>
      <c r="F12" s="104">
        <v>824000</v>
      </c>
      <c r="G12" s="104">
        <v>9888000</v>
      </c>
      <c r="H12" s="104">
        <v>3350</v>
      </c>
      <c r="J12" s="104">
        <v>5440</v>
      </c>
      <c r="K12" s="104">
        <v>40770</v>
      </c>
      <c r="L12" s="104">
        <v>822000</v>
      </c>
      <c r="M12" s="104">
        <v>9864000</v>
      </c>
      <c r="N12" s="104">
        <v>3350</v>
      </c>
      <c r="P12" s="104">
        <v>10</v>
      </c>
      <c r="Q12" s="104">
        <v>90</v>
      </c>
      <c r="R12" s="104">
        <v>2000</v>
      </c>
      <c r="S12" s="104">
        <v>24000</v>
      </c>
      <c r="T12" s="104">
        <v>0</v>
      </c>
      <c r="W12" s="102">
        <v>9</v>
      </c>
      <c r="X12" s="102">
        <v>0</v>
      </c>
      <c r="Y12" s="105" t="s">
        <v>539</v>
      </c>
      <c r="Z12" s="104">
        <v>824000</v>
      </c>
      <c r="AA12" s="104">
        <v>836000</v>
      </c>
      <c r="AB12" s="104">
        <v>849000</v>
      </c>
    </row>
    <row r="13" spans="1:28" ht="24" customHeight="1">
      <c r="A13" s="102">
        <v>10</v>
      </c>
      <c r="B13" s="102">
        <v>0</v>
      </c>
      <c r="C13" s="105" t="s">
        <v>540</v>
      </c>
      <c r="D13" s="104">
        <v>5290</v>
      </c>
      <c r="E13" s="104">
        <v>39620</v>
      </c>
      <c r="F13" s="104">
        <v>799000</v>
      </c>
      <c r="G13" s="104">
        <v>9588000</v>
      </c>
      <c r="H13" s="104">
        <v>3300</v>
      </c>
      <c r="J13" s="104">
        <v>5240</v>
      </c>
      <c r="K13" s="104">
        <v>39280</v>
      </c>
      <c r="L13" s="104">
        <v>792000</v>
      </c>
      <c r="M13" s="104">
        <v>9504000</v>
      </c>
      <c r="N13" s="104">
        <v>3290</v>
      </c>
      <c r="P13" s="104">
        <v>50</v>
      </c>
      <c r="Q13" s="104">
        <v>340</v>
      </c>
      <c r="R13" s="104">
        <v>7000</v>
      </c>
      <c r="S13" s="104">
        <v>84000</v>
      </c>
      <c r="T13" s="104">
        <v>10</v>
      </c>
      <c r="W13" s="102">
        <v>10</v>
      </c>
      <c r="X13" s="102">
        <v>0</v>
      </c>
      <c r="Y13" s="105" t="s">
        <v>540</v>
      </c>
      <c r="Z13" s="104">
        <v>799000</v>
      </c>
      <c r="AA13" s="104">
        <v>811000</v>
      </c>
      <c r="AB13" s="104">
        <v>823000</v>
      </c>
    </row>
    <row r="14" spans="1:28" ht="24" customHeight="1">
      <c r="A14" s="102">
        <v>11</v>
      </c>
      <c r="B14" s="102">
        <v>0</v>
      </c>
      <c r="C14" s="105" t="s">
        <v>541</v>
      </c>
      <c r="D14" s="104">
        <v>5000</v>
      </c>
      <c r="E14" s="104">
        <v>37440</v>
      </c>
      <c r="F14" s="104">
        <v>755000</v>
      </c>
      <c r="G14" s="104">
        <v>9060000</v>
      </c>
      <c r="H14" s="104">
        <v>3170</v>
      </c>
      <c r="J14" s="104">
        <v>4930</v>
      </c>
      <c r="K14" s="104">
        <v>36950</v>
      </c>
      <c r="L14" s="104">
        <v>745000</v>
      </c>
      <c r="M14" s="104">
        <v>8940000</v>
      </c>
      <c r="N14" s="104">
        <v>3150</v>
      </c>
      <c r="P14" s="104">
        <v>70</v>
      </c>
      <c r="Q14" s="104">
        <v>490</v>
      </c>
      <c r="R14" s="104">
        <v>10000</v>
      </c>
      <c r="S14" s="104">
        <v>120000</v>
      </c>
      <c r="T14" s="104">
        <v>20</v>
      </c>
      <c r="W14" s="102">
        <v>11</v>
      </c>
      <c r="X14" s="102">
        <v>0</v>
      </c>
      <c r="Y14" s="105" t="s">
        <v>541</v>
      </c>
      <c r="Z14" s="104">
        <v>755000</v>
      </c>
      <c r="AA14" s="104">
        <v>766000</v>
      </c>
      <c r="AB14" s="104">
        <v>777000</v>
      </c>
    </row>
    <row r="15" spans="1:28" ht="24" customHeight="1">
      <c r="A15" s="102">
        <v>33</v>
      </c>
      <c r="B15" s="102">
        <v>0</v>
      </c>
      <c r="C15" s="107" t="s">
        <v>542</v>
      </c>
      <c r="D15" s="104">
        <v>0</v>
      </c>
      <c r="E15" s="104">
        <v>0</v>
      </c>
      <c r="F15" s="104">
        <v>0</v>
      </c>
      <c r="G15" s="104">
        <v>0</v>
      </c>
      <c r="H15" s="104">
        <v>0</v>
      </c>
      <c r="J15" s="104">
        <v>0</v>
      </c>
      <c r="K15" s="104">
        <v>0</v>
      </c>
      <c r="L15" s="104">
        <v>0</v>
      </c>
      <c r="M15" s="104">
        <v>0</v>
      </c>
      <c r="N15" s="104">
        <v>0</v>
      </c>
      <c r="P15" s="104"/>
      <c r="Q15" s="104"/>
      <c r="R15" s="104"/>
      <c r="S15" s="104"/>
      <c r="T15" s="104"/>
      <c r="W15" s="102">
        <v>33</v>
      </c>
      <c r="X15" s="102">
        <v>0</v>
      </c>
      <c r="Y15" s="107" t="s">
        <v>542</v>
      </c>
      <c r="Z15" s="104">
        <v>0</v>
      </c>
      <c r="AA15" s="104">
        <v>0</v>
      </c>
      <c r="AB15" s="104">
        <v>0</v>
      </c>
    </row>
    <row r="16" spans="1:28" ht="24" customHeight="1">
      <c r="A16" s="102">
        <v>34</v>
      </c>
      <c r="B16" s="102">
        <v>0</v>
      </c>
      <c r="C16" s="107" t="s">
        <v>543</v>
      </c>
      <c r="D16" s="104">
        <v>0</v>
      </c>
      <c r="E16" s="104">
        <v>0</v>
      </c>
      <c r="F16" s="104">
        <v>0</v>
      </c>
      <c r="G16" s="104">
        <v>0</v>
      </c>
      <c r="H16" s="104">
        <v>0</v>
      </c>
      <c r="J16" s="104">
        <v>0</v>
      </c>
      <c r="K16" s="104">
        <v>0</v>
      </c>
      <c r="L16" s="104">
        <v>0</v>
      </c>
      <c r="M16" s="104">
        <v>0</v>
      </c>
      <c r="N16" s="104">
        <v>0</v>
      </c>
      <c r="P16" s="104"/>
      <c r="Q16" s="104"/>
      <c r="R16" s="104"/>
      <c r="S16" s="104"/>
      <c r="T16" s="104"/>
      <c r="W16" s="102">
        <v>34</v>
      </c>
      <c r="X16" s="102">
        <v>0</v>
      </c>
      <c r="Y16" s="107" t="s">
        <v>543</v>
      </c>
      <c r="Z16" s="104">
        <v>0</v>
      </c>
      <c r="AA16" s="104">
        <v>0</v>
      </c>
      <c r="AB16" s="104">
        <v>0</v>
      </c>
    </row>
    <row r="17" spans="1:28" ht="24" customHeight="1">
      <c r="A17" s="102">
        <v>35</v>
      </c>
      <c r="B17" s="102">
        <v>0</v>
      </c>
      <c r="C17" s="107" t="s">
        <v>544</v>
      </c>
      <c r="D17" s="104">
        <v>4170</v>
      </c>
      <c r="E17" s="104">
        <v>31240</v>
      </c>
      <c r="F17" s="104">
        <v>630000</v>
      </c>
      <c r="G17" s="104">
        <v>7560000</v>
      </c>
      <c r="H17" s="104">
        <v>3290</v>
      </c>
      <c r="J17" s="104">
        <v>4220</v>
      </c>
      <c r="K17" s="104">
        <v>31640</v>
      </c>
      <c r="L17" s="104">
        <v>638000</v>
      </c>
      <c r="M17" s="104">
        <v>7656000</v>
      </c>
      <c r="N17" s="104">
        <v>3330</v>
      </c>
      <c r="P17" s="104"/>
      <c r="Q17" s="104"/>
      <c r="R17" s="104"/>
      <c r="S17" s="104"/>
      <c r="T17" s="104"/>
      <c r="W17" s="102">
        <v>35</v>
      </c>
      <c r="X17" s="102">
        <v>0</v>
      </c>
      <c r="Y17" s="107" t="s">
        <v>544</v>
      </c>
      <c r="Z17" s="104">
        <v>630000</v>
      </c>
      <c r="AA17" s="104">
        <v>639000</v>
      </c>
      <c r="AB17" s="104">
        <v>649000</v>
      </c>
    </row>
    <row r="18" spans="1:28" ht="24" customHeight="1">
      <c r="A18" s="102">
        <v>12</v>
      </c>
      <c r="B18" s="102">
        <v>0</v>
      </c>
      <c r="C18" s="105" t="s">
        <v>545</v>
      </c>
      <c r="D18" s="104">
        <v>3750</v>
      </c>
      <c r="E18" s="104">
        <v>28120</v>
      </c>
      <c r="F18" s="104">
        <v>567000</v>
      </c>
      <c r="G18" s="104">
        <v>6804000</v>
      </c>
      <c r="H18" s="104">
        <v>2840</v>
      </c>
      <c r="J18" s="104">
        <v>3740</v>
      </c>
      <c r="K18" s="104">
        <v>28020</v>
      </c>
      <c r="L18" s="104">
        <v>565000</v>
      </c>
      <c r="M18" s="104">
        <v>6780000</v>
      </c>
      <c r="N18" s="104">
        <v>2840</v>
      </c>
      <c r="P18" s="104">
        <v>10</v>
      </c>
      <c r="Q18" s="104">
        <v>100</v>
      </c>
      <c r="R18" s="104">
        <v>2000</v>
      </c>
      <c r="S18" s="104">
        <v>24000</v>
      </c>
      <c r="T18" s="104">
        <v>0</v>
      </c>
      <c r="W18" s="102">
        <v>12</v>
      </c>
      <c r="X18" s="102">
        <v>0</v>
      </c>
      <c r="Y18" s="105" t="s">
        <v>545</v>
      </c>
      <c r="Z18" s="104">
        <v>567000</v>
      </c>
      <c r="AA18" s="104">
        <v>581000</v>
      </c>
      <c r="AB18" s="104">
        <v>596000</v>
      </c>
    </row>
    <row r="19" spans="1:28" ht="24" customHeight="1">
      <c r="A19" s="102">
        <v>13</v>
      </c>
      <c r="B19" s="102">
        <v>0</v>
      </c>
      <c r="C19" s="105" t="s">
        <v>546</v>
      </c>
      <c r="D19" s="104">
        <v>3370</v>
      </c>
      <c r="E19" s="104">
        <v>25240</v>
      </c>
      <c r="F19" s="104">
        <v>509000</v>
      </c>
      <c r="G19" s="104">
        <v>6108000</v>
      </c>
      <c r="H19" s="104">
        <v>2620</v>
      </c>
      <c r="J19" s="104">
        <v>3350</v>
      </c>
      <c r="K19" s="104">
        <v>25100</v>
      </c>
      <c r="L19" s="104">
        <v>506000</v>
      </c>
      <c r="M19" s="104">
        <v>6072000</v>
      </c>
      <c r="N19" s="104">
        <v>2610</v>
      </c>
      <c r="P19" s="104">
        <v>20</v>
      </c>
      <c r="Q19" s="104">
        <v>140</v>
      </c>
      <c r="R19" s="104">
        <v>3000</v>
      </c>
      <c r="S19" s="104">
        <v>36000</v>
      </c>
      <c r="T19" s="104">
        <v>10</v>
      </c>
      <c r="W19" s="102">
        <v>13</v>
      </c>
      <c r="X19" s="102">
        <v>0</v>
      </c>
      <c r="Y19" s="105" t="s">
        <v>546</v>
      </c>
      <c r="Z19" s="104">
        <v>509000</v>
      </c>
      <c r="AA19" s="104">
        <v>522000</v>
      </c>
      <c r="AB19" s="104">
        <v>535000</v>
      </c>
    </row>
    <row r="20" spans="1:28" ht="24" customHeight="1">
      <c r="A20" s="102">
        <v>14</v>
      </c>
      <c r="B20" s="102">
        <v>0</v>
      </c>
      <c r="C20" s="105" t="s">
        <v>547</v>
      </c>
      <c r="D20" s="104">
        <v>3010</v>
      </c>
      <c r="E20" s="104">
        <v>22520</v>
      </c>
      <c r="F20" s="104">
        <v>454000</v>
      </c>
      <c r="G20" s="104">
        <v>5448000</v>
      </c>
      <c r="H20" s="104">
        <v>2400</v>
      </c>
      <c r="J20" s="104">
        <v>3010</v>
      </c>
      <c r="K20" s="104">
        <v>22570</v>
      </c>
      <c r="L20" s="104">
        <v>455000</v>
      </c>
      <c r="M20" s="104">
        <v>5460000</v>
      </c>
      <c r="N20" s="104">
        <v>2380</v>
      </c>
      <c r="P20" s="104">
        <v>0</v>
      </c>
      <c r="Q20" s="104">
        <v>-50</v>
      </c>
      <c r="R20" s="104">
        <v>-1000</v>
      </c>
      <c r="S20" s="104">
        <v>-12000</v>
      </c>
      <c r="T20" s="104">
        <v>20</v>
      </c>
      <c r="W20" s="102">
        <v>14</v>
      </c>
      <c r="X20" s="102">
        <v>0</v>
      </c>
      <c r="Y20" s="105" t="s">
        <v>547</v>
      </c>
      <c r="Z20" s="104">
        <v>454000</v>
      </c>
      <c r="AA20" s="104">
        <v>465000</v>
      </c>
      <c r="AB20" s="104">
        <v>477000</v>
      </c>
    </row>
    <row r="21" spans="1:28" ht="24" customHeight="1">
      <c r="A21" s="102">
        <v>15</v>
      </c>
      <c r="B21" s="102">
        <v>0</v>
      </c>
      <c r="C21" s="105" t="s">
        <v>548</v>
      </c>
      <c r="D21" s="104">
        <v>2810</v>
      </c>
      <c r="E21" s="104">
        <v>21030</v>
      </c>
      <c r="F21" s="104">
        <v>424000</v>
      </c>
      <c r="G21" s="104">
        <v>5088000</v>
      </c>
      <c r="H21" s="104">
        <v>2250</v>
      </c>
      <c r="J21" s="104">
        <v>2780</v>
      </c>
      <c r="K21" s="104">
        <v>20830</v>
      </c>
      <c r="L21" s="104">
        <v>420000</v>
      </c>
      <c r="M21" s="104">
        <v>5040000</v>
      </c>
      <c r="N21" s="104">
        <v>2260</v>
      </c>
      <c r="P21" s="104">
        <v>30</v>
      </c>
      <c r="Q21" s="104">
        <v>200</v>
      </c>
      <c r="R21" s="104">
        <v>4000</v>
      </c>
      <c r="S21" s="104">
        <v>48000</v>
      </c>
      <c r="T21" s="104">
        <v>-10</v>
      </c>
      <c r="W21" s="102">
        <v>15</v>
      </c>
      <c r="X21" s="102">
        <v>0</v>
      </c>
      <c r="Y21" s="105" t="s">
        <v>548</v>
      </c>
      <c r="Z21" s="104">
        <v>424000</v>
      </c>
      <c r="AA21" s="104">
        <v>435000</v>
      </c>
      <c r="AB21" s="104">
        <v>446000</v>
      </c>
    </row>
    <row r="22" spans="1:28" ht="24" customHeight="1">
      <c r="A22" s="102">
        <v>16</v>
      </c>
      <c r="B22" s="102">
        <v>0</v>
      </c>
      <c r="C22" s="105" t="s">
        <v>549</v>
      </c>
      <c r="D22" s="104">
        <v>2580</v>
      </c>
      <c r="E22" s="104">
        <v>19340</v>
      </c>
      <c r="F22" s="104">
        <v>390000</v>
      </c>
      <c r="G22" s="104">
        <v>4680000</v>
      </c>
      <c r="H22" s="104">
        <v>2210</v>
      </c>
      <c r="J22" s="104">
        <v>2630</v>
      </c>
      <c r="K22" s="104">
        <v>19690</v>
      </c>
      <c r="L22" s="104">
        <v>397000</v>
      </c>
      <c r="M22" s="104">
        <v>4764000</v>
      </c>
      <c r="N22" s="104">
        <v>2130</v>
      </c>
      <c r="P22" s="104">
        <v>-50</v>
      </c>
      <c r="Q22" s="104">
        <v>-350</v>
      </c>
      <c r="R22" s="104">
        <v>-7000</v>
      </c>
      <c r="S22" s="104">
        <v>-84000</v>
      </c>
      <c r="T22" s="104">
        <v>80</v>
      </c>
      <c r="W22" s="102">
        <v>16</v>
      </c>
      <c r="X22" s="102">
        <v>0</v>
      </c>
      <c r="Y22" s="105" t="s">
        <v>549</v>
      </c>
      <c r="Z22" s="104">
        <v>390000</v>
      </c>
      <c r="AA22" s="104">
        <v>400000</v>
      </c>
      <c r="AB22" s="104">
        <v>410000</v>
      </c>
    </row>
    <row r="23" spans="1:28" ht="24" customHeight="1">
      <c r="A23" s="102">
        <v>18</v>
      </c>
      <c r="B23" s="102">
        <v>1</v>
      </c>
      <c r="C23" s="105" t="s">
        <v>550</v>
      </c>
      <c r="D23" s="104">
        <v>4820</v>
      </c>
      <c r="E23" s="104">
        <v>36100</v>
      </c>
      <c r="F23" s="104">
        <v>728000</v>
      </c>
      <c r="G23" s="104">
        <v>8736000</v>
      </c>
      <c r="H23" s="105"/>
      <c r="J23" s="104">
        <v>4940</v>
      </c>
      <c r="K23" s="104">
        <v>37000</v>
      </c>
      <c r="L23" s="104">
        <v>746000</v>
      </c>
      <c r="M23" s="104">
        <v>8952000</v>
      </c>
      <c r="N23" s="105"/>
      <c r="P23" s="104">
        <v>-120</v>
      </c>
      <c r="Q23" s="104">
        <v>-900</v>
      </c>
      <c r="R23" s="104">
        <v>-18000</v>
      </c>
      <c r="S23" s="104">
        <v>-216000</v>
      </c>
      <c r="T23" s="104">
        <v>0</v>
      </c>
      <c r="W23" s="102">
        <v>18</v>
      </c>
      <c r="X23" s="102">
        <v>1</v>
      </c>
      <c r="Y23" s="105" t="s">
        <v>550</v>
      </c>
      <c r="Z23" s="104">
        <v>728000</v>
      </c>
      <c r="AA23" s="104">
        <v>728000</v>
      </c>
      <c r="AB23" s="105">
        <v>728000</v>
      </c>
    </row>
    <row r="24" spans="1:28" ht="24" customHeight="1">
      <c r="A24" s="102">
        <v>19</v>
      </c>
      <c r="B24" s="102">
        <v>1</v>
      </c>
      <c r="C24" s="105" t="s">
        <v>551</v>
      </c>
      <c r="D24" s="104">
        <v>5680</v>
      </c>
      <c r="E24" s="104">
        <v>42600</v>
      </c>
      <c r="F24" s="104">
        <v>859000</v>
      </c>
      <c r="G24" s="104">
        <v>10308000</v>
      </c>
      <c r="H24" s="105"/>
      <c r="J24" s="104">
        <v>6440</v>
      </c>
      <c r="K24" s="104">
        <v>48300</v>
      </c>
      <c r="L24" s="104">
        <v>974000</v>
      </c>
      <c r="M24" s="104">
        <v>11688000</v>
      </c>
      <c r="N24" s="105"/>
      <c r="P24" s="104">
        <v>-760</v>
      </c>
      <c r="Q24" s="104">
        <v>-5700</v>
      </c>
      <c r="R24" s="104">
        <v>-115000</v>
      </c>
      <c r="S24" s="104">
        <v>-1380000</v>
      </c>
      <c r="T24" s="104">
        <v>0</v>
      </c>
      <c r="W24" s="102">
        <v>19</v>
      </c>
      <c r="X24" s="102">
        <v>1</v>
      </c>
      <c r="Y24" s="105" t="s">
        <v>551</v>
      </c>
      <c r="Z24" s="104">
        <v>859000</v>
      </c>
      <c r="AA24" s="104">
        <v>859000</v>
      </c>
      <c r="AB24" s="105">
        <v>859000</v>
      </c>
    </row>
    <row r="25" spans="1:28" ht="24" customHeight="1">
      <c r="A25" s="102">
        <v>20</v>
      </c>
      <c r="B25" s="102">
        <v>1</v>
      </c>
      <c r="C25" s="105" t="s">
        <v>552</v>
      </c>
      <c r="D25" s="104">
        <v>5040</v>
      </c>
      <c r="E25" s="104">
        <v>37740</v>
      </c>
      <c r="F25" s="104">
        <v>761000</v>
      </c>
      <c r="G25" s="104">
        <v>9132000</v>
      </c>
      <c r="H25" s="105"/>
      <c r="J25" s="104">
        <v>5020</v>
      </c>
      <c r="K25" s="104">
        <v>37640</v>
      </c>
      <c r="L25" s="104">
        <v>759000</v>
      </c>
      <c r="M25" s="104">
        <v>9108000</v>
      </c>
      <c r="N25" s="105"/>
      <c r="P25" s="104">
        <v>20</v>
      </c>
      <c r="Q25" s="104">
        <v>100</v>
      </c>
      <c r="R25" s="104">
        <v>2000</v>
      </c>
      <c r="S25" s="104">
        <v>24000</v>
      </c>
      <c r="T25" s="104">
        <v>0</v>
      </c>
      <c r="W25" s="102">
        <v>20</v>
      </c>
      <c r="X25" s="102">
        <v>1</v>
      </c>
      <c r="Y25" s="105" t="s">
        <v>552</v>
      </c>
      <c r="Z25" s="104">
        <v>761000</v>
      </c>
      <c r="AA25" s="104">
        <v>761000</v>
      </c>
      <c r="AB25" s="105">
        <v>761000</v>
      </c>
    </row>
    <row r="26" spans="1:28" ht="24" customHeight="1">
      <c r="A26" s="102">
        <v>21</v>
      </c>
      <c r="B26" s="102">
        <v>1</v>
      </c>
      <c r="C26" s="105" t="s">
        <v>553</v>
      </c>
      <c r="D26" s="104">
        <v>5000</v>
      </c>
      <c r="E26" s="104">
        <v>37490</v>
      </c>
      <c r="F26" s="104">
        <v>756000</v>
      </c>
      <c r="G26" s="104">
        <v>9072000</v>
      </c>
      <c r="H26" s="105"/>
      <c r="J26" s="104">
        <v>0</v>
      </c>
      <c r="K26" s="104">
        <v>0</v>
      </c>
      <c r="L26" s="104">
        <v>0</v>
      </c>
      <c r="M26" s="104">
        <v>0</v>
      </c>
      <c r="N26" s="105"/>
      <c r="P26" s="104">
        <v>5000</v>
      </c>
      <c r="Q26" s="104">
        <v>37490</v>
      </c>
      <c r="R26" s="104">
        <v>756000</v>
      </c>
      <c r="S26" s="104">
        <v>9072000</v>
      </c>
      <c r="T26" s="104">
        <v>0</v>
      </c>
      <c r="W26" s="102">
        <v>21</v>
      </c>
      <c r="X26" s="102">
        <v>1</v>
      </c>
      <c r="Y26" s="105" t="s">
        <v>553</v>
      </c>
      <c r="Z26" s="104">
        <v>756000</v>
      </c>
      <c r="AA26" s="104">
        <v>756000</v>
      </c>
      <c r="AB26" s="105">
        <v>756000</v>
      </c>
    </row>
    <row r="27" spans="1:28" ht="24" customHeight="1">
      <c r="A27" s="102">
        <v>22</v>
      </c>
      <c r="B27" s="102">
        <v>1</v>
      </c>
      <c r="C27" s="105" t="s">
        <v>554</v>
      </c>
      <c r="D27" s="104">
        <v>0</v>
      </c>
      <c r="E27" s="104">
        <v>0</v>
      </c>
      <c r="F27" s="104">
        <v>0</v>
      </c>
      <c r="G27" s="104">
        <v>0</v>
      </c>
      <c r="H27" s="105"/>
      <c r="J27" s="104">
        <v>0</v>
      </c>
      <c r="K27" s="104">
        <v>0</v>
      </c>
      <c r="L27" s="104">
        <v>0</v>
      </c>
      <c r="M27" s="104">
        <v>0</v>
      </c>
      <c r="N27" s="105"/>
      <c r="P27" s="104">
        <v>0</v>
      </c>
      <c r="Q27" s="104">
        <v>0</v>
      </c>
      <c r="R27" s="104">
        <v>0</v>
      </c>
      <c r="S27" s="104">
        <v>0</v>
      </c>
      <c r="T27" s="104">
        <v>0</v>
      </c>
      <c r="W27" s="102">
        <v>22</v>
      </c>
      <c r="X27" s="102">
        <v>1</v>
      </c>
      <c r="Y27" s="105" t="s">
        <v>554</v>
      </c>
      <c r="Z27" s="104">
        <v>0</v>
      </c>
      <c r="AA27" s="104">
        <v>0</v>
      </c>
      <c r="AB27" s="105">
        <v>0</v>
      </c>
    </row>
    <row r="28" spans="1:28" ht="24" customHeight="1">
      <c r="A28" s="102">
        <v>23</v>
      </c>
      <c r="B28" s="102">
        <v>1</v>
      </c>
      <c r="C28" s="105" t="s">
        <v>555</v>
      </c>
      <c r="D28" s="104">
        <v>0</v>
      </c>
      <c r="E28" s="104">
        <v>0</v>
      </c>
      <c r="F28" s="104">
        <v>0</v>
      </c>
      <c r="G28" s="104">
        <v>0</v>
      </c>
      <c r="H28" s="105"/>
      <c r="J28" s="104">
        <v>0</v>
      </c>
      <c r="K28" s="104">
        <v>0</v>
      </c>
      <c r="L28" s="104">
        <v>0</v>
      </c>
      <c r="M28" s="104">
        <v>0</v>
      </c>
      <c r="N28" s="105"/>
      <c r="P28" s="104">
        <v>0</v>
      </c>
      <c r="Q28" s="104">
        <v>0</v>
      </c>
      <c r="R28" s="104">
        <v>0</v>
      </c>
      <c r="S28" s="104">
        <v>0</v>
      </c>
      <c r="T28" s="104">
        <v>0</v>
      </c>
      <c r="W28" s="102">
        <v>23</v>
      </c>
      <c r="X28" s="102">
        <v>1</v>
      </c>
      <c r="Y28" s="105" t="s">
        <v>555</v>
      </c>
      <c r="Z28" s="104">
        <v>0</v>
      </c>
      <c r="AA28" s="104">
        <v>0</v>
      </c>
      <c r="AB28" s="105">
        <v>0</v>
      </c>
    </row>
    <row r="29" spans="1:28" ht="24" customHeight="1">
      <c r="A29" s="102">
        <v>24</v>
      </c>
      <c r="B29" s="102">
        <v>1</v>
      </c>
      <c r="C29" s="105" t="s">
        <v>556</v>
      </c>
      <c r="D29" s="104">
        <v>5060</v>
      </c>
      <c r="E29" s="104">
        <v>37940</v>
      </c>
      <c r="F29" s="104">
        <v>765000</v>
      </c>
      <c r="G29" s="104">
        <v>9180000</v>
      </c>
      <c r="H29" s="105"/>
      <c r="J29" s="104">
        <v>5060</v>
      </c>
      <c r="K29" s="104">
        <v>37890</v>
      </c>
      <c r="L29" s="104">
        <v>764000</v>
      </c>
      <c r="M29" s="104">
        <v>9168000</v>
      </c>
      <c r="N29" s="105"/>
      <c r="P29" s="104">
        <v>0</v>
      </c>
      <c r="Q29" s="104">
        <v>50</v>
      </c>
      <c r="R29" s="104">
        <v>1000</v>
      </c>
      <c r="S29" s="104">
        <v>12000</v>
      </c>
      <c r="T29" s="104">
        <v>0</v>
      </c>
      <c r="W29" s="102">
        <v>24</v>
      </c>
      <c r="X29" s="102">
        <v>1</v>
      </c>
      <c r="Y29" s="105" t="s">
        <v>556</v>
      </c>
      <c r="Z29" s="104">
        <v>765000</v>
      </c>
      <c r="AA29" s="104">
        <v>765000</v>
      </c>
      <c r="AB29" s="105">
        <v>765000</v>
      </c>
    </row>
    <row r="30" spans="1:28" ht="24" customHeight="1">
      <c r="A30" s="102">
        <v>25</v>
      </c>
      <c r="B30" s="102">
        <v>1</v>
      </c>
      <c r="C30" s="105" t="s">
        <v>552</v>
      </c>
      <c r="D30" s="104">
        <v>5980</v>
      </c>
      <c r="E30" s="104">
        <v>44780</v>
      </c>
      <c r="F30" s="104">
        <v>903000</v>
      </c>
      <c r="G30" s="104">
        <v>10836000</v>
      </c>
      <c r="H30" s="105"/>
      <c r="J30" s="104">
        <v>6200</v>
      </c>
      <c r="K30" s="104">
        <v>46470</v>
      </c>
      <c r="L30" s="104">
        <v>937000</v>
      </c>
      <c r="M30" s="104">
        <v>11244000</v>
      </c>
      <c r="N30" s="105"/>
      <c r="P30" s="104">
        <v>-220</v>
      </c>
      <c r="Q30" s="104">
        <v>-1690</v>
      </c>
      <c r="R30" s="104">
        <v>-34000</v>
      </c>
      <c r="S30" s="104">
        <v>-408000</v>
      </c>
      <c r="T30" s="104">
        <v>0</v>
      </c>
      <c r="W30" s="102">
        <v>25</v>
      </c>
      <c r="X30" s="102">
        <v>1</v>
      </c>
      <c r="Y30" s="105" t="s">
        <v>552</v>
      </c>
      <c r="Z30" s="104">
        <v>903000</v>
      </c>
      <c r="AA30" s="104">
        <v>903000</v>
      </c>
      <c r="AB30" s="105">
        <v>903000</v>
      </c>
    </row>
    <row r="31" spans="1:28" ht="24" customHeight="1">
      <c r="A31" s="102">
        <v>26</v>
      </c>
      <c r="B31" s="102">
        <v>1</v>
      </c>
      <c r="C31" s="105" t="s">
        <v>553</v>
      </c>
      <c r="D31" s="104">
        <v>6750</v>
      </c>
      <c r="E31" s="104">
        <v>50580</v>
      </c>
      <c r="F31" s="104">
        <v>1020000</v>
      </c>
      <c r="G31" s="104">
        <v>12240000</v>
      </c>
      <c r="H31" s="105"/>
      <c r="J31" s="104">
        <v>6620</v>
      </c>
      <c r="K31" s="104">
        <v>49590</v>
      </c>
      <c r="L31" s="104">
        <v>1000000</v>
      </c>
      <c r="M31" s="104">
        <v>12000000</v>
      </c>
      <c r="N31" s="105"/>
      <c r="P31" s="104">
        <v>130</v>
      </c>
      <c r="Q31" s="104">
        <v>990</v>
      </c>
      <c r="R31" s="104">
        <v>20000</v>
      </c>
      <c r="S31" s="104">
        <v>240000</v>
      </c>
      <c r="T31" s="104">
        <v>0</v>
      </c>
      <c r="W31" s="102">
        <v>26</v>
      </c>
      <c r="X31" s="102">
        <v>1</v>
      </c>
      <c r="Y31" s="105" t="s">
        <v>553</v>
      </c>
      <c r="Z31" s="104">
        <v>1020000</v>
      </c>
      <c r="AA31" s="104">
        <v>1020000</v>
      </c>
      <c r="AB31" s="105">
        <v>1020000</v>
      </c>
    </row>
    <row r="32" spans="1:28" ht="24" customHeight="1">
      <c r="A32" s="102">
        <v>27</v>
      </c>
      <c r="B32" s="102">
        <v>1</v>
      </c>
      <c r="C32" s="105" t="s">
        <v>554</v>
      </c>
      <c r="D32" s="104">
        <v>5740</v>
      </c>
      <c r="E32" s="104">
        <v>43000</v>
      </c>
      <c r="F32" s="104">
        <v>867000</v>
      </c>
      <c r="G32" s="104">
        <v>10404000</v>
      </c>
      <c r="H32" s="105"/>
      <c r="J32" s="104">
        <v>5730</v>
      </c>
      <c r="K32" s="104">
        <v>42950</v>
      </c>
      <c r="L32" s="104">
        <v>866000</v>
      </c>
      <c r="M32" s="104">
        <v>10392000</v>
      </c>
      <c r="N32" s="105"/>
      <c r="P32" s="104">
        <v>10</v>
      </c>
      <c r="Q32" s="104">
        <v>50</v>
      </c>
      <c r="R32" s="104">
        <v>1000</v>
      </c>
      <c r="S32" s="104">
        <v>12000</v>
      </c>
      <c r="T32" s="104">
        <v>0</v>
      </c>
      <c r="W32" s="102">
        <v>27</v>
      </c>
      <c r="X32" s="102">
        <v>1</v>
      </c>
      <c r="Y32" s="105" t="s">
        <v>554</v>
      </c>
      <c r="Z32" s="104">
        <v>867000</v>
      </c>
      <c r="AA32" s="104">
        <v>867000</v>
      </c>
      <c r="AB32" s="105">
        <v>867000</v>
      </c>
    </row>
    <row r="33" spans="1:28" ht="24" customHeight="1">
      <c r="A33" s="102">
        <v>28</v>
      </c>
      <c r="B33" s="102">
        <v>1</v>
      </c>
      <c r="C33" s="105" t="s">
        <v>555</v>
      </c>
      <c r="D33" s="104">
        <v>3650</v>
      </c>
      <c r="E33" s="104">
        <v>27380</v>
      </c>
      <c r="F33" s="104">
        <v>552000</v>
      </c>
      <c r="G33" s="104">
        <v>6624000</v>
      </c>
      <c r="H33" s="104"/>
      <c r="J33" s="104">
        <v>3320</v>
      </c>
      <c r="K33" s="104">
        <v>24900</v>
      </c>
      <c r="L33" s="104">
        <v>502000</v>
      </c>
      <c r="M33" s="104">
        <v>6024000</v>
      </c>
      <c r="N33" s="104"/>
      <c r="P33" s="104">
        <v>330</v>
      </c>
      <c r="Q33" s="104">
        <v>2480</v>
      </c>
      <c r="R33" s="104">
        <v>50000</v>
      </c>
      <c r="S33" s="104">
        <v>600000</v>
      </c>
      <c r="T33" s="104">
        <v>0</v>
      </c>
      <c r="W33" s="102">
        <v>28</v>
      </c>
      <c r="X33" s="102">
        <v>1</v>
      </c>
      <c r="Y33" s="105" t="s">
        <v>555</v>
      </c>
      <c r="Z33" s="104">
        <v>552000</v>
      </c>
      <c r="AA33" s="104">
        <v>552000</v>
      </c>
      <c r="AB33" s="104">
        <v>552000</v>
      </c>
    </row>
    <row r="34" spans="1:28" ht="24" customHeight="1">
      <c r="A34" s="102">
        <v>31</v>
      </c>
      <c r="B34" s="102">
        <v>1</v>
      </c>
      <c r="C34" s="105" t="s">
        <v>557</v>
      </c>
      <c r="D34" s="104">
        <v>2010</v>
      </c>
      <c r="E34" s="104">
        <v>15030</v>
      </c>
      <c r="F34" s="104">
        <v>303000</v>
      </c>
      <c r="G34" s="104">
        <v>3636000</v>
      </c>
      <c r="H34" s="105"/>
      <c r="J34" s="104">
        <v>2480</v>
      </c>
      <c r="K34" s="104">
        <v>18550</v>
      </c>
      <c r="L34" s="104">
        <v>374000</v>
      </c>
      <c r="M34" s="104">
        <v>4488000</v>
      </c>
      <c r="N34" s="105"/>
      <c r="P34" s="104">
        <v>-470</v>
      </c>
      <c r="Q34" s="104">
        <v>-3520</v>
      </c>
      <c r="R34" s="104">
        <v>-71000</v>
      </c>
      <c r="S34" s="104">
        <v>-852000</v>
      </c>
      <c r="T34" s="104">
        <v>0</v>
      </c>
      <c r="W34" s="102">
        <v>31</v>
      </c>
      <c r="X34" s="102">
        <v>1</v>
      </c>
      <c r="Y34" s="105" t="s">
        <v>557</v>
      </c>
      <c r="Z34" s="104">
        <v>303000</v>
      </c>
      <c r="AA34" s="104">
        <v>303000</v>
      </c>
      <c r="AB34" s="105">
        <v>303000</v>
      </c>
    </row>
    <row r="35" spans="1:28" ht="24" customHeight="1">
      <c r="A35" s="102">
        <v>32</v>
      </c>
      <c r="B35" s="102">
        <v>1</v>
      </c>
      <c r="C35" s="105" t="s">
        <v>558</v>
      </c>
      <c r="D35" s="104">
        <v>0</v>
      </c>
      <c r="E35" s="104">
        <v>0</v>
      </c>
      <c r="F35" s="104">
        <v>0</v>
      </c>
      <c r="G35" s="104">
        <v>0</v>
      </c>
      <c r="H35" s="105"/>
      <c r="J35" s="104">
        <v>0</v>
      </c>
      <c r="K35" s="104">
        <v>0</v>
      </c>
      <c r="L35" s="104">
        <v>0</v>
      </c>
      <c r="M35" s="104">
        <v>0</v>
      </c>
      <c r="N35" s="105"/>
      <c r="P35" s="104">
        <v>0</v>
      </c>
      <c r="Q35" s="104">
        <v>0</v>
      </c>
      <c r="R35" s="104">
        <v>0</v>
      </c>
      <c r="S35" s="104">
        <v>0</v>
      </c>
      <c r="T35" s="104">
        <v>0</v>
      </c>
      <c r="W35" s="102">
        <v>32</v>
      </c>
      <c r="X35" s="102">
        <v>1</v>
      </c>
      <c r="Y35" s="105" t="s">
        <v>558</v>
      </c>
      <c r="Z35" s="104">
        <v>0</v>
      </c>
      <c r="AA35" s="104">
        <v>0</v>
      </c>
      <c r="AB35" s="105">
        <v>0</v>
      </c>
    </row>
    <row r="36" spans="1:28" ht="24" customHeight="1">
      <c r="B36" s="97" t="s">
        <v>559</v>
      </c>
      <c r="H36" s="108"/>
      <c r="X36" s="97" t="s">
        <v>559</v>
      </c>
      <c r="AB36" s="108" t="s">
        <v>560</v>
      </c>
    </row>
    <row r="37" spans="1:28" ht="24" customHeight="1">
      <c r="D37" s="109" t="s">
        <v>561</v>
      </c>
      <c r="E37" s="109"/>
      <c r="F37" s="109">
        <v>242</v>
      </c>
      <c r="G37" s="109" t="s">
        <v>562</v>
      </c>
      <c r="Z37" s="109"/>
      <c r="AA37" s="109"/>
    </row>
    <row r="38" spans="1:28" ht="24" customHeight="1">
      <c r="D38" s="109" t="s">
        <v>563</v>
      </c>
      <c r="E38" s="109"/>
      <c r="F38" s="110">
        <v>1815</v>
      </c>
      <c r="G38" s="109" t="s">
        <v>564</v>
      </c>
      <c r="Z38" s="110"/>
      <c r="AA38" s="109"/>
    </row>
    <row r="41" spans="1:28">
      <c r="A41" s="109"/>
      <c r="B41" s="109"/>
      <c r="W41" s="109"/>
      <c r="X41" s="109"/>
    </row>
  </sheetData>
  <sheetProtection sheet="1"/>
  <mergeCells count="3">
    <mergeCell ref="A2:H2"/>
    <mergeCell ref="J2:N2"/>
    <mergeCell ref="W2:AB2"/>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23</vt:i4>
      </vt:variant>
    </vt:vector>
  </HeadingPairs>
  <TitlesOfParts>
    <vt:vector size="27" baseType="lpstr">
      <vt:lpstr>分担通知</vt:lpstr>
      <vt:lpstr>参考_分担通貨換算</vt:lpstr>
      <vt:lpstr>参考_為替レート</vt:lpstr>
      <vt:lpstr>参考_標準賃率</vt:lpstr>
      <vt:lpstr>参考_分担通貨換算!Print_Area</vt:lpstr>
      <vt:lpstr>分担通知!Print_Area</vt:lpstr>
      <vt:lpstr>稼働区分1</vt:lpstr>
      <vt:lpstr>稼働区分2</vt:lpstr>
      <vt:lpstr>稼働区分3</vt:lpstr>
      <vt:lpstr>稼働区分4</vt:lpstr>
      <vt:lpstr>現地作業1</vt:lpstr>
      <vt:lpstr>現地作業2</vt:lpstr>
      <vt:lpstr>現地作業3</vt:lpstr>
      <vt:lpstr>現地作業4</vt:lpstr>
      <vt:lpstr>国内作業1</vt:lpstr>
      <vt:lpstr>国内作業2</vt:lpstr>
      <vt:lpstr>国内作業3</vt:lpstr>
      <vt:lpstr>国内作業4</vt:lpstr>
      <vt:lpstr>通貨</vt:lpstr>
      <vt:lpstr>通貨レート</vt:lpstr>
      <vt:lpstr>表示単位</vt:lpstr>
      <vt:lpstr>分担金経費</vt:lpstr>
      <vt:lpstr>分担金合計</vt:lpstr>
      <vt:lpstr>分担金報酬</vt:lpstr>
      <vt:lpstr>分担調整金経費</vt:lpstr>
      <vt:lpstr>分担調整金合計</vt:lpstr>
      <vt:lpstr>分担調整金報酬</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a6432</dc:creator>
  <cp:lastModifiedBy>a6432</cp:lastModifiedBy>
  <cp:lastPrinted>2016-01-04T21:31:34Z</cp:lastPrinted>
  <dcterms:created xsi:type="dcterms:W3CDTF">2001-01-18T08:22:49Z</dcterms:created>
  <dcterms:modified xsi:type="dcterms:W3CDTF">2016-01-04T21:31:52Z</dcterms:modified>
</cp:coreProperties>
</file>