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drawings/drawing6.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7.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updateLinks="never" codeName="ThisWorkbook" defaultThemeVersion="124226"/>
  <mc:AlternateContent xmlns:mc="http://schemas.openxmlformats.org/markup-compatibility/2006">
    <mc:Choice Requires="x15">
      <x15ac:absPath xmlns:x15ac="http://schemas.microsoft.com/office/spreadsheetml/2010/11/ac" url="C:\Users\a5414\Desktop\work budget\"/>
    </mc:Choice>
  </mc:AlternateContent>
  <workbookProtection lockStructure="1"/>
  <bookViews>
    <workbookView xWindow="0" yWindow="0" windowWidth="28800" windowHeight="13425" tabRatio="693" activeTab="9"/>
  </bookViews>
  <sheets>
    <sheet name="①基本条件" sheetId="1" r:id="rId1"/>
    <sheet name="主管用分担計画" sheetId="18" r:id="rId2"/>
    <sheet name="②売上計画" sheetId="3" r:id="rId3"/>
    <sheet name="JICA報酬計算" sheetId="4" r:id="rId4"/>
    <sheet name="③人件費" sheetId="5" r:id="rId5"/>
    <sheet name="④借上費" sheetId="7" r:id="rId6"/>
    <sheet name="⑤経費" sheetId="8" r:id="rId7"/>
    <sheet name="⑥経費一覧表" sheetId="9" r:id="rId8"/>
    <sheet name="⑦総括表" sheetId="10" r:id="rId9"/>
    <sheet name="⑧回覧書式" sheetId="17" r:id="rId10"/>
    <sheet name="参考_勘定科目" sheetId="12" r:id="rId11"/>
    <sheet name="参考_従業員" sheetId="14" r:id="rId12"/>
    <sheet name="T_データ" sheetId="15" state="hidden" r:id="rId13"/>
    <sheet name="T_賃率" sheetId="16" state="hidden" r:id="rId14"/>
    <sheet name="T_為替" sheetId="13" state="hidden" r:id="rId15"/>
  </sheets>
  <externalReferences>
    <externalReference r:id="rId16"/>
  </externalReferences>
  <definedNames>
    <definedName name="CIT見込額">②売上計画!$D$60</definedName>
    <definedName name="CIT見込額_前回予算">⑦総括表!$G$30</definedName>
    <definedName name="CIT見込額計通貨1">②売上計画!$E$60</definedName>
    <definedName name="CIT見込額計通貨2">②売上計画!$F$60</definedName>
    <definedName name="CIT見込額計通貨3">②売上計画!$G$60</definedName>
    <definedName name="CIT見込額計通貨4">②売上計画!$H$60</definedName>
    <definedName name="JICA1号1">JICA報酬計算!$Q$27</definedName>
    <definedName name="JICA1号2">JICA報酬計算!$R$27</definedName>
    <definedName name="JICA1号3">JICA報酬計算!$S$27</definedName>
    <definedName name="JICA1号4">JICA報酬計算!$T$27</definedName>
    <definedName name="JICA1号45">JICA報酬計算!$T$27</definedName>
    <definedName name="JICA1号5">JICA報酬計算!$U$27</definedName>
    <definedName name="JICA1号6">JICA報酬計算!$V$27</definedName>
    <definedName name="JICA2号1">JICA報酬計算!$Q$28</definedName>
    <definedName name="JICA2号2">JICA報酬計算!$R$28</definedName>
    <definedName name="JICA2号3">JICA報酬計算!$S$28</definedName>
    <definedName name="JICA2号4">JICA報酬計算!$T$28</definedName>
    <definedName name="JICA2号5">JICA報酬計算!$U$28</definedName>
    <definedName name="JICA2号6">JICA報酬計算!$V$28</definedName>
    <definedName name="JICA3号1">JICA報酬計算!$Q$29</definedName>
    <definedName name="JICA3号2">JICA報酬計算!$R$29</definedName>
    <definedName name="JICA3号3">JICA報酬計算!$S$29</definedName>
    <definedName name="JICA3号4">JICA報酬計算!$T$29</definedName>
    <definedName name="JICA3号5">JICA報酬計算!$U$29</definedName>
    <definedName name="JICA3号6">JICA報酬計算!$V$29</definedName>
    <definedName name="JICA4号1">JICA報酬計算!$Q$30</definedName>
    <definedName name="JICA4号2">JICA報酬計算!$R$30</definedName>
    <definedName name="JICA4号3">JICA報酬計算!$S$30</definedName>
    <definedName name="JICA4号4">JICA報酬計算!$T$30</definedName>
    <definedName name="JICA4号5">JICA報酬計算!$U$30</definedName>
    <definedName name="JICA4号6">JICA報酬計算!$V$30</definedName>
    <definedName name="JICA5号1">JICA報酬計算!$Q$31</definedName>
    <definedName name="JICA5号2">JICA報酬計算!$R$31</definedName>
    <definedName name="JICA5号3">JICA報酬計算!$S$31</definedName>
    <definedName name="JICA5号4">JICA報酬計算!$T$31</definedName>
    <definedName name="JICA5号5">JICA報酬計算!$U$31</definedName>
    <definedName name="JICA5号6">JICA報酬計算!$V$31</definedName>
    <definedName name="JICA6号1">JICA報酬計算!$Q$32</definedName>
    <definedName name="JICA6号2">JICA報酬計算!$R$32</definedName>
    <definedName name="JICA6号3">JICA報酬計算!$S$32</definedName>
    <definedName name="JICA6号4">JICA報酬計算!$T$32</definedName>
    <definedName name="JICA6号5">JICA報酬計算!$U$32</definedName>
    <definedName name="JICA6号6">JICA報酬計算!$V$32</definedName>
    <definedName name="JICA社員報酬額">JICA報酬計算!$L$61</definedName>
    <definedName name="JICA借上報酬額">JICA報酬計算!$L$62</definedName>
    <definedName name="JICA特号1">JICA報酬計算!$Q$26</definedName>
    <definedName name="JICA特号2">JICA報酬計算!$R$26</definedName>
    <definedName name="JICA特号3">JICA報酬計算!$S$26</definedName>
    <definedName name="JICA特号4">JICA報酬計算!$T$26</definedName>
    <definedName name="JICA特号5">JICA報酬計算!$U$26</definedName>
    <definedName name="JICA特号6">JICA報酬計算!$V$26</definedName>
    <definedName name="JICA年1">JICA報酬計算!$Q$24</definedName>
    <definedName name="JICA年2">JICA報酬計算!$R$24</definedName>
    <definedName name="JICA年3">JICA報酬計算!$S$24</definedName>
    <definedName name="JICA年4">JICA報酬計算!$T$24</definedName>
    <definedName name="JICA年5">JICA報酬計算!$U$24</definedName>
    <definedName name="JICA年6">JICA報酬計算!$V$24</definedName>
    <definedName name="PIT社員">⑤経費!$J$179</definedName>
    <definedName name="PIT社員_円換算値">⑥経費一覧表!$D$14</definedName>
    <definedName name="PIT社員_通貨1">⑤経費!$M$179</definedName>
    <definedName name="PIT社員_通貨2">⑤経費!$P$179</definedName>
    <definedName name="PIT社員_通貨3">⑤経費!$S$179</definedName>
    <definedName name="PIT社員_通貨4">⑤経費!$V$179</definedName>
    <definedName name="PIT借上">⑤経費!$J$186</definedName>
    <definedName name="PIT借上_円換算値">⑥経費一覧表!$D$19</definedName>
    <definedName name="PIT借上_通貨1">⑤経費!$M$186</definedName>
    <definedName name="PIT借上_通貨2">⑤経費!$P$186</definedName>
    <definedName name="PIT借上_通貨3">⑤経費!$S$186</definedName>
    <definedName name="PIT借上_通貨4">⑤経費!$V$186</definedName>
    <definedName name="_xlnm.Print_Area" localSheetId="0">①基本条件!$B$2:$F$26</definedName>
    <definedName name="_xlnm.Print_Area" localSheetId="2">②売上計画!$B$2:$H$64</definedName>
    <definedName name="_xlnm.Print_Area" localSheetId="4">③人件費!$B$2:$U$136</definedName>
    <definedName name="_xlnm.Print_Area" localSheetId="5">④借上費!$B$2:$W$183</definedName>
    <definedName name="_xlnm.Print_Area" localSheetId="6">⑤経費!$B$2:$V$234</definedName>
    <definedName name="_xlnm.Print_Area" localSheetId="7">⑥経費一覧表!$B$2:$H$47</definedName>
    <definedName name="_xlnm.Print_Area" localSheetId="8">⑦総括表!$B$2:$P$64</definedName>
    <definedName name="_xlnm.Print_Area" localSheetId="9">⑧回覧書式!$B$2:$AC$70</definedName>
    <definedName name="_xlnm.Print_Area" localSheetId="3">JICA報酬計算!$B$2:$M$65</definedName>
    <definedName name="_xlnm.Print_Area" localSheetId="12">T_データ!$B$1:$I$88</definedName>
    <definedName name="_xlnm.Print_Area" localSheetId="1">主管用分担計画!$B$2:$H$106</definedName>
    <definedName name="_xlnm.Print_Titles" localSheetId="4">③人件費!2:4</definedName>
    <definedName name="_xlnm.Print_Titles" localSheetId="5">④借上費!2:4</definedName>
    <definedName name="_xlnm.Print_Titles" localSheetId="6">⑤経費!2:7</definedName>
    <definedName name="_xlnm.Print_Titles" localSheetId="1">主管用分担計画!2:4</definedName>
    <definedName name="TL" localSheetId="12">[1]①基本条件!$C$11</definedName>
    <definedName name="TL" localSheetId="14">[1]①基本条件!$C$11</definedName>
    <definedName name="TL" localSheetId="13">[1]①基本条件!$C$11</definedName>
    <definedName name="TL" localSheetId="11">[1]①基本条件!$C$11</definedName>
    <definedName name="TL">①基本条件!$C$14</definedName>
    <definedName name="WBS" localSheetId="12">[1]①基本条件!$C$4</definedName>
    <definedName name="WBS" localSheetId="14">[1]①基本条件!$C$4</definedName>
    <definedName name="WBS" localSheetId="13">[1]①基本条件!$C$4</definedName>
    <definedName name="WBS" localSheetId="11">[1]①基本条件!$C$4</definedName>
    <definedName name="WBS">①基本条件!$C$4</definedName>
    <definedName name="プロジェクトコード" localSheetId="12">[1]①基本条件!$C$3</definedName>
    <definedName name="プロジェクトコード" localSheetId="14">[1]①基本条件!$C$3</definedName>
    <definedName name="プロジェクトコード" localSheetId="13">[1]①基本条件!$C$3</definedName>
    <definedName name="プロジェクトコード">①基本条件!$C$3</definedName>
    <definedName name="プロジェクト件名" localSheetId="12">[1]①基本条件!$C$5</definedName>
    <definedName name="プロジェクト件名" localSheetId="14">[1]①基本条件!$C$5</definedName>
    <definedName name="プロジェクト件名" localSheetId="13">[1]①基本条件!$C$5</definedName>
    <definedName name="プロジェクト件名">①基本条件!$C$5</definedName>
    <definedName name="課長" localSheetId="12">[1]①基本条件!$C$13</definedName>
    <definedName name="課長" localSheetId="14">[1]①基本条件!$C$13</definedName>
    <definedName name="課長" localSheetId="13">[1]①基本条件!$C$13</definedName>
    <definedName name="課長">①基本条件!$C$16</definedName>
    <definedName name="会議費_円換算値">⑥経費一覧表!$D$29</definedName>
    <definedName name="会議費_前回予算">⑦総括表!$O$25</definedName>
    <definedName name="会議費_通貨1">⑤経費!$M$84</definedName>
    <definedName name="会議費_通貨2">⑤経費!$P$84</definedName>
    <definedName name="会議費_通貨3">⑤経費!$S$84</definedName>
    <definedName name="会議費_通貨4">⑤経費!$V$84</definedName>
    <definedName name="会議費計">⑤経費!$J$84</definedName>
    <definedName name="会議費通貨1">⑥経費一覧表!$E$29</definedName>
    <definedName name="会議費通貨2">⑥経費一覧表!$F$29</definedName>
    <definedName name="会議費通貨3">⑥経費一覧表!$G$29</definedName>
    <definedName name="会議費通貨4">⑥経費一覧表!$H$29</definedName>
    <definedName name="外注委託費_円換算値">⑥経費一覧表!$D$24</definedName>
    <definedName name="外注委託費_通貨1">⑤経費!$M$28</definedName>
    <definedName name="外注委託費_通貨2">⑤経費!$P$28</definedName>
    <definedName name="外注委託費_通貨3">⑤経費!$S$28</definedName>
    <definedName name="外注委託費_通貨4">⑤経費!$V$28</definedName>
    <definedName name="外注委託費計">⑤経費!$J$28</definedName>
    <definedName name="外注費_円換算値">⑥経費一覧表!$D$24</definedName>
    <definedName name="外注費_前回予算">⑦総括表!$O$21</definedName>
    <definedName name="外注費通貨1">⑥経費一覧表!$E$24</definedName>
    <definedName name="外注費通貨2">⑥経費一覧表!$F$24</definedName>
    <definedName name="外注費通貨3">⑥経費一覧表!$G$24</definedName>
    <definedName name="外注費通貨4">⑥経費一覧表!$H$24</definedName>
    <definedName name="完成基準" localSheetId="12">[1]①基本条件!$C$16</definedName>
    <definedName name="完成基準" localSheetId="14">[1]①基本条件!$C$16</definedName>
    <definedName name="完成基準" localSheetId="13">[1]①基本条件!$C$16</definedName>
    <definedName name="完成基準">①基本条件!$C$19</definedName>
    <definedName name="完成年度" localSheetId="12">[1]①基本条件!$C$15</definedName>
    <definedName name="完成年度" localSheetId="14">[1]①基本条件!$C$15</definedName>
    <definedName name="完成年度" localSheetId="13">[1]①基本条件!$C$15</definedName>
    <definedName name="完成年度">①基本条件!$C$18</definedName>
    <definedName name="完成予定日" localSheetId="12">[1]①基本条件!$C$10</definedName>
    <definedName name="完成予定日" localSheetId="14">[1]①基本条件!$C$10</definedName>
    <definedName name="完成予定日" localSheetId="13">[1]①基本条件!$C$10</definedName>
    <definedName name="完成予定日">①基本条件!$C$13</definedName>
    <definedName name="契約MM社員分_前回予算">⑦総括表!$G$13</definedName>
    <definedName name="契約MM社員分通貨1">②売上計画!$E$29</definedName>
    <definedName name="契約MM社員分通貨2">②売上計画!$F$29</definedName>
    <definedName name="契約MM社員分通貨3">②売上計画!$G$29</definedName>
    <definedName name="契約MM社員分通貨4">②売上計画!$H$29</definedName>
    <definedName name="契約MM借上分_前回予算">⑦総括表!$G$14</definedName>
    <definedName name="契約MM借上分通貨1">②売上計画!$E$30</definedName>
    <definedName name="契約MM借上分通貨2">②売上計画!$F$30</definedName>
    <definedName name="契約MM借上分通貨3">②売上計画!$G$30</definedName>
    <definedName name="契約MM借上分通貨4">②売上計画!$H$30</definedName>
    <definedName name="契約通貨1">主管用分担計画!$E$6</definedName>
    <definedName name="契約通貨1レート">主管用分担計画!$E$7</definedName>
    <definedName name="契約通貨1単位">主管用分担計画!$E$8</definedName>
    <definedName name="契約通貨2">主管用分担計画!$F$6</definedName>
    <definedName name="契約通貨2レート">主管用分担計画!$F$7</definedName>
    <definedName name="契約通貨2単位">主管用分担計画!$F$8</definedName>
    <definedName name="契約通貨3">主管用分担計画!$G$6</definedName>
    <definedName name="契約通貨3レート">主管用分担計画!$G$7</definedName>
    <definedName name="契約通貨3単位">主管用分担計画!$G$8</definedName>
    <definedName name="契約通貨4">主管用分担計画!$H$6</definedName>
    <definedName name="契約通貨4レート">主管用分担計画!$H$7</definedName>
    <definedName name="契約通貨4単位">主管用分担計画!$H$8</definedName>
    <definedName name="経費_借上外注費及びPIT">⑥経費一覧表!$D$20</definedName>
    <definedName name="経費_人件費及びPIT">⑥経費一覧表!$D$15</definedName>
    <definedName name="経費内訳計通貨1">②売上計画!$E$53</definedName>
    <definedName name="経費内訳計通貨2">②売上計画!$F$53</definedName>
    <definedName name="経費内訳計通貨3">②売上計画!$G$53</definedName>
    <definedName name="経費内訳計通貨4">②売上計画!$H$53</definedName>
    <definedName name="経費売上額">②売上計画!$D$53</definedName>
    <definedName name="経費売上額_前回予算">⑦総括表!$G$28</definedName>
    <definedName name="件名" localSheetId="1">主管用分担計画!$E$3</definedName>
    <definedName name="減価償却費_円換算値">⑥経費一覧表!$D$36</definedName>
    <definedName name="減価償却費_前回予算">⑦総括表!$O$35</definedName>
    <definedName name="減価償却費_通貨1">⑤経費!$M$152</definedName>
    <definedName name="減価償却費_通貨2">⑤経費!$P$152</definedName>
    <definedName name="減価償却費_通貨3">⑤経費!$S$152</definedName>
    <definedName name="減価償却費_通貨4">⑤経費!$V$152</definedName>
    <definedName name="減価償却費計">⑤経費!$J$152</definedName>
    <definedName name="減価償却費通貨1">⑥経費一覧表!$E$36</definedName>
    <definedName name="減価償却費通貨2">⑥経費一覧表!$F$36</definedName>
    <definedName name="減価償却費通貨3">⑥経費一覧表!$G$36</definedName>
    <definedName name="減価償却費通貨4">⑥経費一覧表!$H$36</definedName>
    <definedName name="顧客名">①基本条件!$C$6</definedName>
    <definedName name="交際費_円換算値">⑥経費一覧表!$D$30</definedName>
    <definedName name="交際費_前回予算">⑦総括表!$O$26</definedName>
    <definedName name="交際費_通貨1">⑤経費!$M$94</definedName>
    <definedName name="交際費_通貨2">⑤経費!$P$94</definedName>
    <definedName name="交際費_通貨3">⑤経費!$S$94</definedName>
    <definedName name="交際費_通貨4">⑤経費!$V$94</definedName>
    <definedName name="交際費計">⑤経費!$J$94</definedName>
    <definedName name="交際費通貨1">⑥経費一覧表!$E$30</definedName>
    <definedName name="交際費通貨2">⑥経費一覧表!$F$30</definedName>
    <definedName name="交際費通貨3">⑥経費一覧表!$G$30</definedName>
    <definedName name="交際費通貨4">⑥経費一覧表!$H$30</definedName>
    <definedName name="工期開始日" localSheetId="12">[1]①基本条件!$C$8</definedName>
    <definedName name="工期開始日" localSheetId="14">[1]①基本条件!$C$8</definedName>
    <definedName name="工期開始日" localSheetId="13">[1]①基本条件!$C$8</definedName>
    <definedName name="工期開始日">①基本条件!$C$11</definedName>
    <definedName name="工期終了日" localSheetId="12">[1]①基本条件!$C$9</definedName>
    <definedName name="工期終了日" localSheetId="14">[1]①基本条件!$C$9</definedName>
    <definedName name="工期終了日" localSheetId="13">[1]①基本条件!$C$9</definedName>
    <definedName name="工期終了日">①基本条件!$C$12</definedName>
    <definedName name="広告宣伝費_円換算値">⑥経費一覧表!$D$33</definedName>
    <definedName name="広告宣伝費_前回予算">⑦総括表!$O$32</definedName>
    <definedName name="広告宣伝費_通貨1">⑤経費!$M$121</definedName>
    <definedName name="広告宣伝費_通貨2">⑤経費!$P$121</definedName>
    <definedName name="広告宣伝費_通貨3">⑤経費!$S$121</definedName>
    <definedName name="広告宣伝費_通貨4">⑤経費!$V$121</definedName>
    <definedName name="広告宣伝費計">⑤経費!$J$121</definedName>
    <definedName name="広告宣伝費通貨1">⑥経費一覧表!$E$33</definedName>
    <definedName name="広告宣伝費通貨2">⑥経費一覧表!$F$33</definedName>
    <definedName name="広告宣伝費通貨3">⑥経費一覧表!$G$33</definedName>
    <definedName name="広告宣伝費通貨4">⑥経費一覧表!$H$33</definedName>
    <definedName name="更新日">⑦総括表!$N$2</definedName>
    <definedName name="採用単価1">JICA報酬計算!$P$27</definedName>
    <definedName name="採用単価2">JICA報酬計算!$P$28</definedName>
    <definedName name="採用単価3">JICA報酬計算!$P$29</definedName>
    <definedName name="採用単価4">JICA報酬計算!$P$30</definedName>
    <definedName name="採用単価5">JICA報酬計算!$P$31</definedName>
    <definedName name="採用単価6">JICA報酬計算!$P$32</definedName>
    <definedName name="採用単価特">JICA報酬計算!$P$26</definedName>
    <definedName name="材料費_円換算値">⑥経費一覧表!$D$23</definedName>
    <definedName name="材料費_前回予算">⑦総括表!$O$20</definedName>
    <definedName name="材料費_通貨1">⑤経費!$M$18</definedName>
    <definedName name="材料費_通貨2">⑤経費!$P$18</definedName>
    <definedName name="材料費_通貨3">⑤経費!$S$18</definedName>
    <definedName name="材料費_通貨4">⑤経費!$V$18</definedName>
    <definedName name="材料費計">⑤経費!$J$18</definedName>
    <definedName name="材料費通貨1">⑥経費一覧表!$E$23</definedName>
    <definedName name="材料費通貨2">⑥経費一覧表!$F$23</definedName>
    <definedName name="材料費通貨3">⑥経費一覧表!$G$23</definedName>
    <definedName name="材料費通貨4">⑥経費一覧表!$H$23</definedName>
    <definedName name="雑費_円換算値">⑥経費一覧表!$D$39</definedName>
    <definedName name="雑費_前回予算">⑦総括表!$O$37</definedName>
    <definedName name="雑費_通貨1">⑤経費!$M$200</definedName>
    <definedName name="雑費_通貨2">⑤経費!$P$200</definedName>
    <definedName name="雑費_通貨3">⑤経費!$S$200</definedName>
    <definedName name="雑費_通貨4">⑤経費!$V$200</definedName>
    <definedName name="雑費計">⑤経費!$J$200</definedName>
    <definedName name="雑費通貨1">⑥経費一覧表!$E$39</definedName>
    <definedName name="雑費通貨2">⑥経費一覧表!$F$39</definedName>
    <definedName name="雑費通貨3">⑥経費一覧表!$G$39</definedName>
    <definedName name="雑費通貨4">⑥経費一覧表!$H$39</definedName>
    <definedName name="資金源">①基本条件!$C$7</definedName>
    <definedName name="事務手数料_円換算値">⑥経費一覧表!$D$43</definedName>
    <definedName name="事務手数料_前回予算">⑦総括表!$O$40</definedName>
    <definedName name="事務手数料_通貨1">⑤経費!$M$193</definedName>
    <definedName name="事務手数料_通貨2">⑤経費!$P$193</definedName>
    <definedName name="事務手数料_通貨3">⑤経費!$S$193</definedName>
    <definedName name="事務手数料_通貨4">⑤経費!$V$193</definedName>
    <definedName name="事務手数料計">⑤経費!$J$193</definedName>
    <definedName name="事務手数料通貨1">⑥経費一覧表!$E$43</definedName>
    <definedName name="事務手数料通貨2">⑥経費一覧表!$F$43</definedName>
    <definedName name="事務手数料通貨3">⑥経費一覧表!$G$43</definedName>
    <definedName name="事務手数料通貨4">⑥経費一覧表!$H$43</definedName>
    <definedName name="事務用品複写費_円換算値">⑥経費一覧表!$D$27</definedName>
    <definedName name="事務用品複写費_前回予算">⑦総括表!$O$24</definedName>
    <definedName name="事務用品複写費_通貨1">⑤経費!$M$66</definedName>
    <definedName name="事務用品複写費_通貨2">⑤経費!$P$66</definedName>
    <definedName name="事務用品複写費_通貨3">⑤経費!$S$66</definedName>
    <definedName name="事務用品複写費_通貨4">⑤経費!$V$66</definedName>
    <definedName name="事務用品複写費計">⑤経費!$J$66</definedName>
    <definedName name="事務用品複写費通貨1">⑥経費一覧表!$E$27</definedName>
    <definedName name="事務用品複写費通貨2">⑥経費一覧表!$F$27</definedName>
    <definedName name="事務用品複写費通貨3">⑥経費一覧表!$G$27</definedName>
    <definedName name="事務用品複写費通貨4">⑥経費一覧表!$H$27</definedName>
    <definedName name="社員分_契約MM">②売上計画!$D$29</definedName>
    <definedName name="社員分_非契約MM">②売上計画!$D$32</definedName>
    <definedName name="社員分PIT_前回予算">⑦総括表!$O$15</definedName>
    <definedName name="社員分PIT通貨1">⑥経費一覧表!$E$14</definedName>
    <definedName name="社員分PIT通貨2">⑥経費一覧表!$F$14</definedName>
    <definedName name="社員分PIT通貨3">⑥経費一覧表!$G$14</definedName>
    <definedName name="社員分PIT通貨4">⑥経費一覧表!$H$14</definedName>
    <definedName name="社員報酬額">②売上計画!$D$17</definedName>
    <definedName name="社員報酬額_前回予算">⑦総括表!$G$26</definedName>
    <definedName name="社員報酬額計通貨1">②売上計画!$E$17</definedName>
    <definedName name="社員報酬額計通貨2">②売上計画!$F$17</definedName>
    <definedName name="社員報酬額計通貨3">②売上計画!$G$17</definedName>
    <definedName name="社員報酬額計通貨4">②売上計画!$H$17</definedName>
    <definedName name="社員報酬売上高_受注通貨1">③人件費!$F$133</definedName>
    <definedName name="社員報酬売上高_受注通貨2">③人件費!$F$134</definedName>
    <definedName name="社員報酬売上高_受注通貨3">③人件費!$F$135</definedName>
    <definedName name="社員報酬売上高_受注通貨4">③人件費!$F$136</definedName>
    <definedName name="借上外注費計" localSheetId="5">④借上費!$Z$174</definedName>
    <definedName name="借上費_円換算値">⑥経費一覧表!$D$18</definedName>
    <definedName name="借上費_前回予算">⑦総括表!$O$17</definedName>
    <definedName name="借上費_通貨1">④借上費!$U$41</definedName>
    <definedName name="借上費_通貨2">④借上費!$U$85</definedName>
    <definedName name="借上費_通貨3">④借上費!$U$124</definedName>
    <definedName name="借上費_通貨4">④借上費!$U$163</definedName>
    <definedName name="借上費通貨1">⑥経費一覧表!$E$18</definedName>
    <definedName name="借上費通貨2">⑥経費一覧表!$F$18</definedName>
    <definedName name="借上費通貨3">⑥経費一覧表!$G$18</definedName>
    <definedName name="借上費通貨4">⑥経費一覧表!$H$18</definedName>
    <definedName name="借上分_契約MM">②売上計画!$D$30</definedName>
    <definedName name="借上分_非契約MM">②売上計画!$D$33</definedName>
    <definedName name="借上分PIT_前回予算">⑦総括表!$O$18</definedName>
    <definedName name="借上分PIT通貨1">⑥経費一覧表!$E$19</definedName>
    <definedName name="借上分PIT通貨2">⑥経費一覧表!$F$19</definedName>
    <definedName name="借上分PIT通貨3">⑥経費一覧表!$G$19</definedName>
    <definedName name="借上分PIT通貨4">⑥経費一覧表!$H$19</definedName>
    <definedName name="借上報酬額">②売上計画!$D$24</definedName>
    <definedName name="借上報酬額_受注通貨1">④借上費!$E$174</definedName>
    <definedName name="借上報酬額_受注通貨2">④借上費!$E$175</definedName>
    <definedName name="借上報酬額_受注通貨3">④借上費!$E$176</definedName>
    <definedName name="借上報酬額_受注通貨4">④借上費!$E$177</definedName>
    <definedName name="借上報酬額_前回予算">⑦総括表!$G$27</definedName>
    <definedName name="借上報酬額_通貨1_円">④借上費!$M$45</definedName>
    <definedName name="借上報酬額_通貨2_円">④借上費!$M$89</definedName>
    <definedName name="借上報酬額_通貨3_円">④借上費!$M$128</definedName>
    <definedName name="借上報酬額_通貨4_円">④借上費!$M$167</definedName>
    <definedName name="借上報酬額計通貨1">②売上計画!$E$24</definedName>
    <definedName name="借上報酬額計通貨2">②売上計画!$F$24</definedName>
    <definedName name="借上報酬額計通貨3">②売上計画!$G$24</definedName>
    <definedName name="借上報酬額計通貨4">②売上計画!$H$24</definedName>
    <definedName name="主管部" localSheetId="12">[1]①基本条件!$C$6</definedName>
    <definedName name="主管部" localSheetId="14">[1]①基本条件!$C$6</definedName>
    <definedName name="主管部" localSheetId="13">[1]①基本条件!$C$6</definedName>
    <definedName name="主管部">①基本条件!$C$9</definedName>
    <definedName name="修繕維持費_円換算値">⑥経費一覧表!$D$31</definedName>
    <definedName name="修繕維持費_前回予算">⑦総括表!$O$30</definedName>
    <definedName name="修繕維持費_通貨1">⑤経費!$M$103</definedName>
    <definedName name="修繕維持費_通貨2">⑤経費!$P$103</definedName>
    <definedName name="修繕維持費_通貨3">⑤経費!$S$103</definedName>
    <definedName name="修繕維持費_通貨4">⑤経費!$V$103</definedName>
    <definedName name="修繕維持費計">⑤経費!$J$103</definedName>
    <definedName name="修繕維持費通貨1">⑥経費一覧表!$E$31</definedName>
    <definedName name="修繕維持費通貨2">⑥経費一覧表!$F$31</definedName>
    <definedName name="修繕維持費通貨3">⑥経費一覧表!$G$31</definedName>
    <definedName name="修繕維持費通貨4">⑥経費一覧表!$H$31</definedName>
    <definedName name="所長" localSheetId="12">[1]①基本条件!$C$12</definedName>
    <definedName name="所長" localSheetId="14">[1]①基本条件!$C$12</definedName>
    <definedName name="所長" localSheetId="13">[1]①基本条件!$C$12</definedName>
    <definedName name="所長">①基本条件!$C$15</definedName>
    <definedName name="諸賃借料_円換算値">⑥経費一覧表!$D$34</definedName>
    <definedName name="諸賃借料_前回予算">⑦総括表!$O$33</definedName>
    <definedName name="諸賃借料_通貨1">⑤経費!$M$130</definedName>
    <definedName name="諸賃借料_通貨2">⑤経費!$P$130</definedName>
    <definedName name="諸賃借料_通貨3">⑤経費!$S$130</definedName>
    <definedName name="諸賃借料_通貨4">⑤経費!$V$130</definedName>
    <definedName name="諸賃借料計">⑤経費!$J$130</definedName>
    <definedName name="諸賃借料通貨1">⑥経費一覧表!$E$34</definedName>
    <definedName name="諸賃借料通貨2">⑥経費一覧表!$F$34</definedName>
    <definedName name="諸賃借料通貨3">⑥経費一覧表!$G$34</definedName>
    <definedName name="諸賃借料通貨4">⑥経費一覧表!$H$34</definedName>
    <definedName name="人件費_円換算値">⑥経費一覧表!$D$13</definedName>
    <definedName name="人件費_前回予算">⑦総括表!$O$14</definedName>
    <definedName name="人件費計">③人件費!$Q$136</definedName>
    <definedName name="人件費計_通貨1">③人件費!$U$60</definedName>
    <definedName name="人件費計_通貨2">③人件費!$U$118</definedName>
    <definedName name="人件費通貨1">⑥経費一覧表!$E$13</definedName>
    <definedName name="人件費通貨2">⑥経費一覧表!$F$13</definedName>
    <definedName name="請負形態">①基本条件!$C$8</definedName>
    <definedName name="前期迄契約額1">主管用分担計画!$E$11</definedName>
    <definedName name="前期迄契約額2">主管用分担計画!$F$11</definedName>
    <definedName name="前期迄契約額3">主管用分担計画!$G$11</definedName>
    <definedName name="前期迄契約額4">主管用分担計画!$H$11</definedName>
    <definedName name="前期迄売上額1">主管用分担計画!$E$12</definedName>
    <definedName name="前期迄売上額2">主管用分担計画!$F$12</definedName>
    <definedName name="前期迄売上額3">主管用分担計画!$G$12</definedName>
    <definedName name="前期迄売上額4">主管用分担計画!$H$12</definedName>
    <definedName name="租税公課_円換算値">⑥経費一覧表!$D$38</definedName>
    <definedName name="租税公課_前回予算">⑦総括表!$O$36</definedName>
    <definedName name="租税公課_通貨1">⑤経費!$M$170</definedName>
    <definedName name="租税公課_通貨2">⑤経費!$P$170</definedName>
    <definedName name="租税公課_通貨3">⑤経費!$S$170</definedName>
    <definedName name="租税公課_通貨4">⑤経費!$V$170</definedName>
    <definedName name="租税公課計">⑤経費!$J$170</definedName>
    <definedName name="租税公課通貨1">⑥経費一覧表!$E$38</definedName>
    <definedName name="租税公課通貨2">⑥経費一覧表!$F$38</definedName>
    <definedName name="租税公課通貨3">⑥経費一覧表!$G$38</definedName>
    <definedName name="租税公課通貨4">⑥経費一覧表!$H$38</definedName>
    <definedName name="担当者" localSheetId="12">[1]①基本条件!$C$14</definedName>
    <definedName name="担当者" localSheetId="14">[1]①基本条件!$C$14</definedName>
    <definedName name="担当者" localSheetId="13">[1]①基本条件!$C$14</definedName>
    <definedName name="担当者">①基本条件!$C$17</definedName>
    <definedName name="地代家賃_円換算値">⑥経費一覧表!$D$37</definedName>
    <definedName name="地代家賃_前回予算">⑦総括表!$O$27</definedName>
    <definedName name="地代家賃_通貨1">⑤経費!$M$161</definedName>
    <definedName name="地代家賃_通貨2">⑤経費!$P$161</definedName>
    <definedName name="地代家賃_通貨3">⑤経費!$S$161</definedName>
    <definedName name="地代家賃_通貨4">⑤経費!$V$161</definedName>
    <definedName name="地代家賃計">⑤経費!$J$161</definedName>
    <definedName name="地代家賃通貨1">⑥経費一覧表!$E$37</definedName>
    <definedName name="地代家賃通貨2">⑥経費一覧表!$F$37</definedName>
    <definedName name="地代家賃通貨3">⑥経費一覧表!$G$37</definedName>
    <definedName name="地代家賃通貨4">⑥経費一覧表!$H$37</definedName>
    <definedName name="通貨1" localSheetId="12">[1]①基本条件!$C$20</definedName>
    <definedName name="通貨1" localSheetId="14">[1]①基本条件!$C$20</definedName>
    <definedName name="通貨1" localSheetId="13">[1]①基本条件!$C$20</definedName>
    <definedName name="通貨1">①基本条件!$C$23</definedName>
    <definedName name="通貨1レート" localSheetId="12">[1]①基本条件!$C$21</definedName>
    <definedName name="通貨1レート" localSheetId="14">[1]①基本条件!$C$21</definedName>
    <definedName name="通貨1レート" localSheetId="13">[1]①基本条件!$C$21</definedName>
    <definedName name="通貨1レート">①基本条件!$C$24</definedName>
    <definedName name="通貨1単位" localSheetId="12">[1]①基本条件!$C$22</definedName>
    <definedName name="通貨1単位" localSheetId="14">[1]①基本条件!$C$22</definedName>
    <definedName name="通貨1単位" localSheetId="13">[1]①基本条件!$C$22</definedName>
    <definedName name="通貨1単位">①基本条件!$C$25</definedName>
    <definedName name="通貨2" localSheetId="12">[1]①基本条件!$D$20</definedName>
    <definedName name="通貨2" localSheetId="14">[1]①基本条件!$D$20</definedName>
    <definedName name="通貨2" localSheetId="13">[1]①基本条件!$D$20</definedName>
    <definedName name="通貨2">①基本条件!$D$23</definedName>
    <definedName name="通貨2レート" localSheetId="12">[1]①基本条件!$D$21</definedName>
    <definedName name="通貨2レート" localSheetId="14">[1]①基本条件!$D$21</definedName>
    <definedName name="通貨2レート" localSheetId="13">[1]①基本条件!$D$21</definedName>
    <definedName name="通貨2レート">①基本条件!$D$24</definedName>
    <definedName name="通貨2単位" localSheetId="12">[1]①基本条件!$D$22</definedName>
    <definedName name="通貨2単位" localSheetId="14">[1]①基本条件!$D$22</definedName>
    <definedName name="通貨2単位" localSheetId="13">[1]①基本条件!$D$22</definedName>
    <definedName name="通貨2単位">①基本条件!$D$25</definedName>
    <definedName name="通貨3" localSheetId="12">[1]①基本条件!$E$20</definedName>
    <definedName name="通貨3" localSheetId="14">[1]①基本条件!$E$20</definedName>
    <definedName name="通貨3" localSheetId="13">[1]①基本条件!$E$20</definedName>
    <definedName name="通貨3">①基本条件!$E$23</definedName>
    <definedName name="通貨3レート" localSheetId="12">[1]①基本条件!$E$21</definedName>
    <definedName name="通貨3レート" localSheetId="14">[1]①基本条件!$E$21</definedName>
    <definedName name="通貨3レート" localSheetId="13">[1]①基本条件!$E$21</definedName>
    <definedName name="通貨3レート">①基本条件!$E$24</definedName>
    <definedName name="通貨3単位" localSheetId="12">[1]①基本条件!$E$22</definedName>
    <definedName name="通貨3単位" localSheetId="14">[1]①基本条件!$E$22</definedName>
    <definedName name="通貨3単位" localSheetId="13">[1]①基本条件!$E$22</definedName>
    <definedName name="通貨3単位">①基本条件!$E$25</definedName>
    <definedName name="通貨4" localSheetId="12">[1]①基本条件!$F$20</definedName>
    <definedName name="通貨4" localSheetId="14">[1]①基本条件!$F$20</definedName>
    <definedName name="通貨4" localSheetId="13">[1]①基本条件!$F$20</definedName>
    <definedName name="通貨4">①基本条件!$F$23</definedName>
    <definedName name="通貨4レート" localSheetId="12">[1]①基本条件!$F$21</definedName>
    <definedName name="通貨4レート" localSheetId="14">[1]①基本条件!$F$21</definedName>
    <definedName name="通貨4レート" localSheetId="13">[1]①基本条件!$F$21</definedName>
    <definedName name="通貨4レート">①基本条件!$F$24</definedName>
    <definedName name="通貨4単位" localSheetId="12">[1]①基本条件!$F$22</definedName>
    <definedName name="通貨4単位" localSheetId="14">[1]①基本条件!$F$22</definedName>
    <definedName name="通貨4単位" localSheetId="13">[1]①基本条件!$F$22</definedName>
    <definedName name="通貨4単位">①基本条件!$F$25</definedName>
    <definedName name="通信交通費_円換算値">⑥経費一覧表!$D$26</definedName>
    <definedName name="通信交通費_前回予算">⑦総括表!$O$23</definedName>
    <definedName name="通信交通費_通貨1">⑤経費!$M$56</definedName>
    <definedName name="通信交通費_通貨2">⑤経費!$P$56</definedName>
    <definedName name="通信交通費_通貨3">⑤経費!$S$56</definedName>
    <definedName name="通信交通費_通貨4">⑤経費!$V$56</definedName>
    <definedName name="通信交通費計">⑤経費!$J$56</definedName>
    <definedName name="通信交通費通貨1">⑥経費一覧表!$E$26</definedName>
    <definedName name="通信交通費通貨2">⑥経費一覧表!$F$26</definedName>
    <definedName name="通信交通費通貨3">⑥経費一覧表!$G$26</definedName>
    <definedName name="通信交通費通貨4">⑥経費一覧表!$H$26</definedName>
    <definedName name="当期受注額1">主管用分担計画!$E$14</definedName>
    <definedName name="当期受注額2">主管用分担計画!$F$14</definedName>
    <definedName name="当期受注額3">主管用分担計画!$G$14</definedName>
    <definedName name="当期受注額4">主管用分担計画!$H$14</definedName>
    <definedName name="動力用水光熱費_円換算値">⑥経費一覧表!$D$32</definedName>
    <definedName name="動力用水光熱費_前回予算">⑦総括表!$O$31</definedName>
    <definedName name="動力用水光熱費_通貨1">⑤経費!$M$112</definedName>
    <definedName name="動力用水光熱費_通貨2">⑤経費!$P$112</definedName>
    <definedName name="動力用水光熱費_通貨3">⑤経費!$S$112</definedName>
    <definedName name="動力用水光熱費_通貨4">⑤経費!$V$112</definedName>
    <definedName name="動力用水光熱費計">⑤経費!$J$112</definedName>
    <definedName name="動力用水光熱費通貨1">⑥経費一覧表!$E$32</definedName>
    <definedName name="動力用水光熱費通貨2">⑥経費一覧表!$F$32</definedName>
    <definedName name="動力用水光熱費通貨3">⑥経費一覧表!$G$32</definedName>
    <definedName name="動力用水光熱費通貨4">⑥経費一覧表!$H$32</definedName>
    <definedName name="売上予算変更説明備考">⑦総括表!$J$61</definedName>
    <definedName name="非契約MM社員分_前回予算">⑦総括表!$G$16</definedName>
    <definedName name="非契約MM社員分通貨1">②売上計画!$E$32</definedName>
    <definedName name="非契約MM社員分通貨2">②売上計画!$F$32</definedName>
    <definedName name="非契約MM社員分通貨3">②売上計画!$G$32</definedName>
    <definedName name="非契約MM社員分通貨4">②売上計画!$H$32</definedName>
    <definedName name="非契約MM借上分_前回予算">⑦総括表!$G$17</definedName>
    <definedName name="非契約MM借上分通貨1">②売上計画!$E$33</definedName>
    <definedName name="非契約MM借上分通貨2">②売上計画!$F$33</definedName>
    <definedName name="非契約MM借上分通貨3">②売上計画!$G$33</definedName>
    <definedName name="非契約MM借上分通貨4">②売上計画!$H$33</definedName>
    <definedName name="福利厚生費_円換算値">⑥経費一覧表!$D$28</definedName>
    <definedName name="福利厚生費_前回予算">⑦総括表!$O$29</definedName>
    <definedName name="福利厚生費_通貨1">⑤経費!$M$75</definedName>
    <definedName name="福利厚生費_通貨2">⑤経費!$P$75</definedName>
    <definedName name="福利厚生費_通貨3">⑤経費!$S$75</definedName>
    <definedName name="福利厚生費_通貨4">⑤経費!$V$75</definedName>
    <definedName name="福利厚生費計">⑤経費!$J$75</definedName>
    <definedName name="福利厚生費通貨1">⑥経費一覧表!$E$28</definedName>
    <definedName name="福利厚生費通貨2">⑥経費一覧表!$F$28</definedName>
    <definedName name="福利厚生費通貨3">⑥経費一覧表!$G$28</definedName>
    <definedName name="福利厚生費通貨4">⑥経費一覧表!$H$28</definedName>
    <definedName name="分担部" localSheetId="12">[1]①基本条件!$C$7</definedName>
    <definedName name="分担部" localSheetId="14">[1]①基本条件!$C$7</definedName>
    <definedName name="分担部" localSheetId="13">[1]①基本条件!$C$7</definedName>
    <definedName name="分担部">①基本条件!$C$10</definedName>
    <definedName name="保険料_円換算値">⑥経費一覧表!$D$35</definedName>
    <definedName name="保険料_前回予算">⑦総括表!$O$34</definedName>
    <definedName name="保険料_通貨1">⑤経費!$M$139</definedName>
    <definedName name="保険料_通貨2">⑤経費!$P$139</definedName>
    <definedName name="保険料_通貨3">⑤経費!$S$139</definedName>
    <definedName name="保険料_通貨4">⑤経費!$V$139</definedName>
    <definedName name="保険料計">⑤経費!$J$139</definedName>
    <definedName name="保険料通貨1">⑥経費一覧表!$E$35</definedName>
    <definedName name="保険料通貨2">⑥経費一覧表!$F$35</definedName>
    <definedName name="保険料通貨3">⑥経費一覧表!$G$35</definedName>
    <definedName name="保険料通貨4">⑥経費一覧表!$H$35</definedName>
    <definedName name="予算種類" localSheetId="12">[1]①基本条件!$C$17</definedName>
    <definedName name="予算種類" localSheetId="14">[1]①基本条件!$C$17</definedName>
    <definedName name="予算種類" localSheetId="13">[1]①基本条件!$C$17</definedName>
    <definedName name="予算種類">①基本条件!$C$20</definedName>
    <definedName name="労務費_円換算値">⑥経費一覧表!$D$25</definedName>
    <definedName name="労務費_前回予算">⑦総括表!$O$22</definedName>
    <definedName name="労務費_通貨1">⑤経費!$M$38</definedName>
    <definedName name="労務費_通貨2">⑤経費!$P$38</definedName>
    <definedName name="労務費_通貨3">⑤経費!$S$38</definedName>
    <definedName name="労務費_通貨4">⑤経費!$V$38</definedName>
    <definedName name="労務費計">⑤経費!$J$38</definedName>
    <definedName name="労務費通貨1">⑥経費一覧表!$E$25</definedName>
    <definedName name="労務費通貨2">⑥経費一覧表!$F$25</definedName>
    <definedName name="労務費通貨3">⑥経費一覧表!$G$25</definedName>
    <definedName name="労務費通貨4">⑥経費一覧表!$H$25</definedName>
  </definedNames>
  <calcPr calcId="171027"/>
</workbook>
</file>

<file path=xl/calcChain.xml><?xml version="1.0" encoding="utf-8"?>
<calcChain xmlns="http://schemas.openxmlformats.org/spreadsheetml/2006/main">
  <c r="E40" i="18" l="1"/>
  <c r="E38" i="18"/>
  <c r="E35" i="18"/>
  <c r="E40" i="3" l="1"/>
  <c r="E39" i="3"/>
  <c r="E38" i="3"/>
  <c r="D19" i="5"/>
  <c r="E19" i="5"/>
  <c r="F19" i="5"/>
  <c r="D20" i="5"/>
  <c r="E20" i="5"/>
  <c r="F20" i="5"/>
  <c r="I20" i="5"/>
  <c r="J20" i="5"/>
  <c r="J19" i="5"/>
  <c r="I19" i="5"/>
  <c r="H19" i="5"/>
  <c r="H20" i="5"/>
  <c r="L19" i="5" l="1"/>
  <c r="L20" i="5"/>
  <c r="D21" i="5"/>
  <c r="E21" i="5"/>
  <c r="F21" i="5"/>
  <c r="H21" i="5"/>
  <c r="I21" i="5"/>
  <c r="J21" i="5"/>
  <c r="L21" i="5" l="1"/>
  <c r="D22" i="5"/>
  <c r="E22" i="5"/>
  <c r="F22" i="5"/>
  <c r="D23" i="5"/>
  <c r="E23" i="5"/>
  <c r="F23" i="5"/>
  <c r="H23" i="5"/>
  <c r="I23" i="5"/>
  <c r="J23" i="5"/>
  <c r="J22" i="5"/>
  <c r="H22" i="5"/>
  <c r="I22" i="5"/>
  <c r="L22" i="5" l="1"/>
  <c r="L23" i="5"/>
  <c r="D24" i="5"/>
  <c r="E24" i="5"/>
  <c r="F24" i="5"/>
  <c r="I24" i="5"/>
  <c r="J24" i="5"/>
  <c r="H24" i="5"/>
  <c r="L24" i="5" l="1"/>
  <c r="D25" i="5"/>
  <c r="E25" i="5"/>
  <c r="F25" i="5"/>
  <c r="J25" i="5"/>
  <c r="I25" i="5"/>
  <c r="H25" i="5"/>
  <c r="L25" i="5" l="1"/>
  <c r="D26" i="5"/>
  <c r="E26" i="5"/>
  <c r="F26" i="5"/>
  <c r="H26" i="5"/>
  <c r="I26" i="5"/>
  <c r="J26" i="5"/>
  <c r="L26" i="5" l="1"/>
  <c r="D27" i="5"/>
  <c r="E27" i="5"/>
  <c r="F27" i="5"/>
  <c r="H27" i="5"/>
  <c r="I27" i="5"/>
  <c r="J27" i="5"/>
  <c r="L27" i="5" l="1"/>
  <c r="D28" i="5"/>
  <c r="E28" i="5"/>
  <c r="F28" i="5"/>
  <c r="H28" i="5"/>
  <c r="I28" i="5"/>
  <c r="J28" i="5"/>
  <c r="L28" i="5" l="1"/>
  <c r="D29" i="5"/>
  <c r="E29" i="5"/>
  <c r="F29" i="5"/>
  <c r="H29" i="5"/>
  <c r="I29" i="5"/>
  <c r="J29" i="5"/>
  <c r="L29" i="5" l="1"/>
  <c r="D30" i="5"/>
  <c r="E30" i="5"/>
  <c r="F30" i="5"/>
  <c r="D31" i="5"/>
  <c r="E31" i="5"/>
  <c r="F31" i="5"/>
  <c r="J30" i="5"/>
  <c r="J31" i="5"/>
  <c r="I30" i="5"/>
  <c r="I31" i="5"/>
  <c r="H30" i="5"/>
  <c r="H31" i="5"/>
  <c r="L30" i="5" l="1"/>
  <c r="L31" i="5"/>
  <c r="D32" i="5"/>
  <c r="E32" i="5"/>
  <c r="F32" i="5"/>
  <c r="H32" i="5"/>
  <c r="J32" i="5"/>
  <c r="I32" i="5"/>
  <c r="L32" i="5" l="1"/>
  <c r="D33" i="5"/>
  <c r="E33" i="5"/>
  <c r="F33" i="5"/>
  <c r="I33" i="5"/>
  <c r="J33" i="5"/>
  <c r="H33" i="5"/>
  <c r="L33" i="5" l="1"/>
  <c r="D34" i="5"/>
  <c r="E34" i="5"/>
  <c r="F34" i="5"/>
  <c r="I34" i="5"/>
  <c r="J34" i="5"/>
  <c r="H34" i="5"/>
  <c r="L34" i="5" l="1"/>
  <c r="D35" i="5"/>
  <c r="E35" i="5"/>
  <c r="F35" i="5"/>
  <c r="I35" i="5"/>
  <c r="J35" i="5"/>
  <c r="H35" i="5"/>
  <c r="L35" i="5" l="1"/>
  <c r="D36" i="5"/>
  <c r="E36" i="5"/>
  <c r="F36" i="5"/>
  <c r="J36" i="5"/>
  <c r="H36" i="5"/>
  <c r="I36" i="5"/>
  <c r="L36" i="5" l="1"/>
  <c r="D37" i="5"/>
  <c r="E37" i="5"/>
  <c r="F37" i="5"/>
  <c r="H37" i="5"/>
  <c r="I37" i="5"/>
  <c r="J37" i="5"/>
  <c r="L37" i="5" l="1"/>
  <c r="D38" i="5"/>
  <c r="E38" i="5"/>
  <c r="F38" i="5"/>
  <c r="D39" i="5"/>
  <c r="E39" i="5"/>
  <c r="F39" i="5"/>
  <c r="H38" i="5"/>
  <c r="H39" i="5"/>
  <c r="J38" i="5"/>
  <c r="I38" i="5"/>
  <c r="I39" i="5"/>
  <c r="J39" i="5"/>
  <c r="L38" i="5" l="1"/>
  <c r="L39" i="5"/>
  <c r="D40" i="5"/>
  <c r="E40" i="5"/>
  <c r="F40" i="5"/>
  <c r="H40" i="5"/>
  <c r="I40" i="5"/>
  <c r="J40" i="5"/>
  <c r="L40" i="5" l="1"/>
  <c r="D41" i="5"/>
  <c r="E41" i="5"/>
  <c r="F41" i="5"/>
  <c r="H41" i="5"/>
  <c r="I41" i="5"/>
  <c r="J41" i="5"/>
  <c r="L41" i="5" l="1"/>
  <c r="D42" i="5"/>
  <c r="E42" i="5"/>
  <c r="F42" i="5"/>
  <c r="H42" i="5"/>
  <c r="I42" i="5"/>
  <c r="J42" i="5"/>
  <c r="L42" i="5" l="1"/>
  <c r="D43" i="5"/>
  <c r="E43" i="5"/>
  <c r="F43" i="5"/>
  <c r="I43" i="5"/>
  <c r="J43" i="5"/>
  <c r="H43" i="5"/>
  <c r="L43" i="5" l="1"/>
  <c r="D44" i="5"/>
  <c r="E44" i="5"/>
  <c r="F44" i="5"/>
  <c r="H44" i="5"/>
  <c r="I44" i="5"/>
  <c r="J44" i="5"/>
  <c r="L44" i="5" l="1"/>
  <c r="D45" i="5"/>
  <c r="E45" i="5"/>
  <c r="F45" i="5"/>
  <c r="H45" i="5"/>
  <c r="I45" i="5"/>
  <c r="J45" i="5"/>
  <c r="L45" i="5" l="1"/>
  <c r="D46" i="5"/>
  <c r="E46" i="5"/>
  <c r="F46" i="5"/>
  <c r="I46" i="5"/>
  <c r="H46" i="5"/>
  <c r="J46" i="5"/>
  <c r="L46" i="5" l="1"/>
  <c r="D47" i="5"/>
  <c r="E47" i="5"/>
  <c r="F47" i="5"/>
  <c r="H47" i="5"/>
  <c r="I47" i="5"/>
  <c r="J47" i="5"/>
  <c r="L47" i="5" l="1"/>
  <c r="D48" i="5"/>
  <c r="E48" i="5"/>
  <c r="F48" i="5"/>
  <c r="H48" i="5"/>
  <c r="I48" i="5"/>
  <c r="J48" i="5"/>
  <c r="L48" i="5" l="1"/>
  <c r="D49" i="5"/>
  <c r="E49" i="5"/>
  <c r="F49" i="5"/>
  <c r="H49" i="5"/>
  <c r="I49" i="5"/>
  <c r="J49" i="5"/>
  <c r="L49" i="5" l="1"/>
  <c r="D50" i="5"/>
  <c r="E50" i="5"/>
  <c r="F50" i="5"/>
  <c r="I50" i="5"/>
  <c r="J50" i="5"/>
  <c r="H50" i="5"/>
  <c r="L50" i="5" l="1"/>
  <c r="D51" i="5"/>
  <c r="E51" i="5"/>
  <c r="F51" i="5"/>
  <c r="H51" i="5"/>
  <c r="I51" i="5"/>
  <c r="J51" i="5"/>
  <c r="L51" i="5" l="1"/>
  <c r="D52" i="5"/>
  <c r="E52" i="5"/>
  <c r="F52" i="5"/>
  <c r="H52" i="5"/>
  <c r="I52" i="5"/>
  <c r="J52" i="5"/>
  <c r="L52" i="5" l="1"/>
  <c r="D53" i="5"/>
  <c r="E53" i="5"/>
  <c r="F53" i="5"/>
  <c r="H53" i="5"/>
  <c r="I53" i="5"/>
  <c r="J53" i="5"/>
  <c r="L53" i="5" l="1"/>
  <c r="D54" i="5"/>
  <c r="E54" i="5"/>
  <c r="F54" i="5"/>
  <c r="H54" i="5"/>
  <c r="I54" i="5"/>
  <c r="J54" i="5"/>
  <c r="L54" i="5" l="1"/>
  <c r="D55" i="5"/>
  <c r="E55" i="5"/>
  <c r="F55" i="5"/>
  <c r="H55" i="5"/>
  <c r="I55" i="5"/>
  <c r="J55" i="5"/>
  <c r="L55" i="5" l="1"/>
  <c r="D56" i="5"/>
  <c r="E56" i="5"/>
  <c r="F56" i="5"/>
  <c r="H56" i="5"/>
  <c r="I56" i="5"/>
  <c r="J56" i="5"/>
  <c r="L56" i="5" l="1"/>
  <c r="D57" i="5"/>
  <c r="E57" i="5"/>
  <c r="F57" i="5"/>
  <c r="J57" i="5"/>
  <c r="H57" i="5"/>
  <c r="I57" i="5"/>
  <c r="L57" i="5" l="1"/>
  <c r="D58" i="5"/>
  <c r="E58" i="5"/>
  <c r="F58" i="5"/>
  <c r="J58" i="5"/>
  <c r="H58" i="5"/>
  <c r="I58" i="5"/>
  <c r="L58" i="5" l="1"/>
  <c r="M137" i="8" l="1"/>
  <c r="M92" i="8"/>
  <c r="I92" i="8"/>
  <c r="H91" i="8"/>
  <c r="I91" i="8"/>
  <c r="M91" i="8"/>
  <c r="J91" i="8" s="1"/>
  <c r="I52" i="8"/>
  <c r="M52" i="8"/>
  <c r="J52" i="8" s="1"/>
  <c r="H52" i="8" s="1"/>
  <c r="I51" i="8"/>
  <c r="M51" i="8"/>
  <c r="J51" i="8" s="1"/>
  <c r="H51" i="8" s="1"/>
  <c r="I54" i="8"/>
  <c r="M54" i="8"/>
  <c r="J54" i="8" s="1"/>
  <c r="H54" i="8" s="1"/>
  <c r="I53" i="8"/>
  <c r="M53" i="8"/>
  <c r="J53" i="8" s="1"/>
  <c r="H53" i="8" s="1"/>
  <c r="I50" i="8"/>
  <c r="I49" i="8"/>
  <c r="M50" i="8"/>
  <c r="J50" i="8" s="1"/>
  <c r="H50" i="8" s="1"/>
  <c r="M49" i="8"/>
  <c r="J49" i="8" s="1"/>
  <c r="H49" i="8" s="1"/>
  <c r="H93" i="18"/>
  <c r="H99" i="18"/>
  <c r="H102" i="18"/>
  <c r="H105" i="18"/>
  <c r="I64" i="8"/>
  <c r="J67" i="8"/>
  <c r="J95" i="8"/>
  <c r="I137" i="8"/>
  <c r="J141" i="8"/>
  <c r="I198" i="8"/>
  <c r="J201" i="8"/>
  <c r="Y4" i="17"/>
  <c r="Y5" i="17"/>
  <c r="Z6" i="17"/>
  <c r="Y10" i="17"/>
  <c r="Y11" i="17"/>
  <c r="Y12" i="17"/>
  <c r="M4" i="12"/>
  <c r="M5" i="12"/>
  <c r="M6" i="12"/>
  <c r="M7" i="12"/>
  <c r="M8" i="12"/>
  <c r="M9" i="12"/>
  <c r="M10" i="12"/>
  <c r="M11" i="12"/>
  <c r="M12" i="12"/>
  <c r="M13" i="12"/>
  <c r="M14" i="12"/>
  <c r="M15" i="12"/>
  <c r="M16" i="12"/>
  <c r="M17" i="12"/>
  <c r="M18" i="12"/>
  <c r="M19" i="12"/>
  <c r="M20" i="12"/>
  <c r="M21" i="12"/>
  <c r="M22" i="12"/>
  <c r="M23" i="12"/>
  <c r="M24" i="12"/>
  <c r="M25" i="12"/>
  <c r="M26" i="12"/>
  <c r="M27" i="12"/>
  <c r="M28" i="12"/>
  <c r="M29" i="12"/>
  <c r="M30" i="12"/>
  <c r="M31" i="12"/>
  <c r="M32" i="12"/>
  <c r="M33" i="12"/>
  <c r="M34" i="12"/>
  <c r="M35" i="12"/>
  <c r="M36" i="12"/>
  <c r="M37" i="12"/>
  <c r="M38" i="12"/>
  <c r="M39" i="12"/>
  <c r="M40" i="12"/>
  <c r="M41" i="12"/>
  <c r="M42" i="12"/>
  <c r="M43" i="12"/>
  <c r="M44" i="12"/>
  <c r="M45" i="12"/>
  <c r="M46" i="12"/>
  <c r="M47" i="12"/>
  <c r="M48" i="12"/>
  <c r="M49" i="12"/>
  <c r="M50" i="12"/>
  <c r="M51" i="12"/>
  <c r="M52" i="12"/>
  <c r="M53" i="12"/>
  <c r="M54" i="12"/>
  <c r="M55" i="12"/>
  <c r="M56" i="12"/>
  <c r="M57" i="12"/>
  <c r="M58" i="12"/>
  <c r="M59" i="12"/>
  <c r="M4" i="15"/>
  <c r="M5" i="15"/>
  <c r="M6" i="15"/>
  <c r="M7" i="15"/>
  <c r="M8" i="15"/>
  <c r="M9" i="15"/>
  <c r="M10" i="15"/>
  <c r="M11" i="15"/>
  <c r="M12" i="15"/>
  <c r="M13" i="15"/>
  <c r="M14" i="15"/>
  <c r="M15" i="15"/>
  <c r="M16" i="15"/>
  <c r="M17" i="15"/>
  <c r="M18" i="15"/>
  <c r="M19" i="15"/>
  <c r="M20" i="15"/>
  <c r="M21" i="15"/>
  <c r="M22" i="15"/>
  <c r="M23" i="15"/>
  <c r="M24" i="15"/>
  <c r="M25" i="15"/>
  <c r="M26" i="15"/>
  <c r="M27" i="15"/>
  <c r="M28" i="15"/>
  <c r="M29" i="15"/>
  <c r="M30" i="15"/>
  <c r="M31" i="15"/>
  <c r="M32" i="15"/>
  <c r="M33" i="15"/>
  <c r="M34" i="15"/>
  <c r="M35" i="15"/>
  <c r="M36" i="15"/>
  <c r="M37" i="15"/>
  <c r="M38" i="15"/>
  <c r="M39" i="15"/>
  <c r="M40" i="15"/>
  <c r="M41" i="15"/>
  <c r="M42" i="15"/>
  <c r="M43" i="15"/>
  <c r="M44" i="15"/>
  <c r="M45" i="15"/>
  <c r="M46" i="15"/>
  <c r="M47" i="15"/>
  <c r="M48" i="15"/>
  <c r="M49" i="15"/>
  <c r="M50" i="15"/>
  <c r="M51" i="15"/>
  <c r="M52" i="15"/>
  <c r="M53" i="15"/>
  <c r="M54" i="15"/>
  <c r="M55" i="15"/>
  <c r="M56" i="15"/>
  <c r="M57" i="15"/>
  <c r="M58" i="15"/>
  <c r="M59" i="15"/>
  <c r="M81" i="12"/>
  <c r="M80" i="12"/>
  <c r="M79" i="12"/>
  <c r="M78" i="12"/>
  <c r="M77" i="12"/>
  <c r="M76" i="12"/>
  <c r="M75" i="12"/>
  <c r="M74" i="12"/>
  <c r="M73" i="12"/>
  <c r="M72" i="12"/>
  <c r="M71" i="12"/>
  <c r="M70" i="12"/>
  <c r="M69" i="12"/>
  <c r="M68" i="12"/>
  <c r="M67" i="12"/>
  <c r="M66" i="12"/>
  <c r="M65" i="12"/>
  <c r="M64" i="12"/>
  <c r="M63" i="12"/>
  <c r="M62" i="12"/>
  <c r="M61" i="12"/>
  <c r="M60" i="12"/>
  <c r="G7" i="17"/>
  <c r="G6" i="17"/>
  <c r="G5" i="17"/>
  <c r="O58" i="10"/>
  <c r="G56" i="10"/>
  <c r="G53" i="10"/>
  <c r="O52" i="10"/>
  <c r="O50" i="10"/>
  <c r="O49" i="10"/>
  <c r="O47" i="10"/>
  <c r="O46" i="10"/>
  <c r="G45" i="10"/>
  <c r="H44" i="10"/>
  <c r="H43" i="10"/>
  <c r="O54" i="10" s="1"/>
  <c r="H42" i="10"/>
  <c r="O53" i="10" s="1"/>
  <c r="H41" i="10"/>
  <c r="H40" i="10"/>
  <c r="O51" i="10" s="1"/>
  <c r="H33" i="10"/>
  <c r="G29" i="10"/>
  <c r="O28" i="10"/>
  <c r="G25" i="10"/>
  <c r="G20" i="10"/>
  <c r="G18" i="10" s="1"/>
  <c r="O19" i="10"/>
  <c r="G36" i="10" s="1"/>
  <c r="G43" i="10" s="1"/>
  <c r="G19" i="10"/>
  <c r="O16" i="10"/>
  <c r="G35" i="10" s="1"/>
  <c r="G42" i="10" s="1"/>
  <c r="G15" i="10"/>
  <c r="O13" i="10"/>
  <c r="G12" i="10"/>
  <c r="H18" i="10" s="1"/>
  <c r="O8" i="10"/>
  <c r="L8" i="10"/>
  <c r="G8" i="10"/>
  <c r="D8" i="10"/>
  <c r="O7" i="10"/>
  <c r="L7" i="10"/>
  <c r="G7" i="10"/>
  <c r="D7" i="10"/>
  <c r="L6" i="10"/>
  <c r="G6" i="10"/>
  <c r="D6" i="10"/>
  <c r="L5" i="10"/>
  <c r="G5" i="10"/>
  <c r="D5" i="10"/>
  <c r="L4" i="10"/>
  <c r="G4" i="10"/>
  <c r="D4" i="10"/>
  <c r="H2" i="10"/>
  <c r="E2" i="10"/>
  <c r="H11" i="9"/>
  <c r="G11" i="9"/>
  <c r="F11" i="9"/>
  <c r="E11" i="9"/>
  <c r="H6" i="9"/>
  <c r="G6" i="9"/>
  <c r="F6" i="9"/>
  <c r="E6" i="9"/>
  <c r="E3" i="9"/>
  <c r="G2" i="9"/>
  <c r="E2" i="9"/>
  <c r="D232" i="8"/>
  <c r="C43" i="9" s="1"/>
  <c r="B232" i="8"/>
  <c r="D231" i="8"/>
  <c r="B231" i="8"/>
  <c r="D230" i="8"/>
  <c r="B230" i="8"/>
  <c r="D224" i="8"/>
  <c r="C39" i="9" s="1"/>
  <c r="B224" i="8"/>
  <c r="D223" i="8"/>
  <c r="C38" i="9" s="1"/>
  <c r="B223" i="8"/>
  <c r="D222" i="8"/>
  <c r="C37" i="9" s="1"/>
  <c r="B222" i="8"/>
  <c r="D221" i="8"/>
  <c r="C36" i="9" s="1"/>
  <c r="B221" i="8"/>
  <c r="D220" i="8"/>
  <c r="C35" i="9" s="1"/>
  <c r="B220" i="8"/>
  <c r="D219" i="8"/>
  <c r="C34" i="9" s="1"/>
  <c r="B219" i="8"/>
  <c r="D218" i="8"/>
  <c r="C33" i="9" s="1"/>
  <c r="B218" i="8"/>
  <c r="D217" i="8"/>
  <c r="C32" i="9" s="1"/>
  <c r="B217" i="8"/>
  <c r="D216" i="8"/>
  <c r="C31" i="9" s="1"/>
  <c r="B216" i="8"/>
  <c r="D215" i="8"/>
  <c r="C30" i="9" s="1"/>
  <c r="B215" i="8"/>
  <c r="D214" i="8"/>
  <c r="C29" i="9" s="1"/>
  <c r="B214" i="8"/>
  <c r="D213" i="8"/>
  <c r="C28" i="9" s="1"/>
  <c r="B213" i="8"/>
  <c r="D212" i="8"/>
  <c r="C27" i="9" s="1"/>
  <c r="B212" i="8"/>
  <c r="D211" i="8"/>
  <c r="C26" i="9" s="1"/>
  <c r="B211" i="8"/>
  <c r="D210" i="8"/>
  <c r="C25" i="9" s="1"/>
  <c r="B210" i="8"/>
  <c r="D209" i="8"/>
  <c r="C24" i="9" s="1"/>
  <c r="B209" i="8"/>
  <c r="D208" i="8"/>
  <c r="C23" i="9" s="1"/>
  <c r="B208" i="8"/>
  <c r="V206" i="8"/>
  <c r="S206" i="8"/>
  <c r="P206" i="8"/>
  <c r="M206" i="8"/>
  <c r="M201" i="8"/>
  <c r="G39" i="9"/>
  <c r="M198" i="8"/>
  <c r="M200" i="8" s="1"/>
  <c r="E39" i="9" s="1"/>
  <c r="V196" i="8"/>
  <c r="S196" i="8"/>
  <c r="P196" i="8"/>
  <c r="M196" i="8"/>
  <c r="V189" i="8"/>
  <c r="S189" i="8"/>
  <c r="P189" i="8"/>
  <c r="M189" i="8"/>
  <c r="V182" i="8"/>
  <c r="S182" i="8"/>
  <c r="P182" i="8"/>
  <c r="M182" i="8"/>
  <c r="V175" i="8"/>
  <c r="S175" i="8"/>
  <c r="P175" i="8"/>
  <c r="M175" i="8"/>
  <c r="V166" i="8"/>
  <c r="S166" i="8"/>
  <c r="P166" i="8"/>
  <c r="M166" i="8"/>
  <c r="V157" i="8"/>
  <c r="S157" i="8"/>
  <c r="P157" i="8"/>
  <c r="M157" i="8"/>
  <c r="V144" i="8"/>
  <c r="S144" i="8"/>
  <c r="P144" i="8"/>
  <c r="M144" i="8"/>
  <c r="M141" i="8"/>
  <c r="M140" i="8"/>
  <c r="V135" i="8"/>
  <c r="S135" i="8"/>
  <c r="P135" i="8"/>
  <c r="M135" i="8"/>
  <c r="V126" i="8"/>
  <c r="S126" i="8"/>
  <c r="P126" i="8"/>
  <c r="M126" i="8"/>
  <c r="V117" i="8"/>
  <c r="S117" i="8"/>
  <c r="P117" i="8"/>
  <c r="M117" i="8"/>
  <c r="V108" i="8"/>
  <c r="S108" i="8"/>
  <c r="P108" i="8"/>
  <c r="M108" i="8"/>
  <c r="V99" i="8"/>
  <c r="S99" i="8"/>
  <c r="P99" i="8"/>
  <c r="M99" i="8"/>
  <c r="M95" i="8"/>
  <c r="V89" i="8"/>
  <c r="S89" i="8"/>
  <c r="P89" i="8"/>
  <c r="M89" i="8"/>
  <c r="V80" i="8"/>
  <c r="S80" i="8"/>
  <c r="P80" i="8"/>
  <c r="M80" i="8"/>
  <c r="V71" i="8"/>
  <c r="S71" i="8"/>
  <c r="P71" i="8"/>
  <c r="M71" i="8"/>
  <c r="M67" i="8"/>
  <c r="M64" i="8"/>
  <c r="V61" i="8"/>
  <c r="S61" i="8"/>
  <c r="P61" i="8"/>
  <c r="M61" i="8"/>
  <c r="V43" i="8"/>
  <c r="S43" i="8"/>
  <c r="P43" i="8"/>
  <c r="M43" i="8"/>
  <c r="V33" i="8"/>
  <c r="S33" i="8"/>
  <c r="P33" i="8"/>
  <c r="M33" i="8"/>
  <c r="V23" i="8"/>
  <c r="S23" i="8"/>
  <c r="P23" i="8"/>
  <c r="M23" i="8"/>
  <c r="V9" i="8"/>
  <c r="S9" i="8"/>
  <c r="P9" i="8"/>
  <c r="M9" i="8"/>
  <c r="V5" i="8"/>
  <c r="S5" i="8"/>
  <c r="P5" i="8"/>
  <c r="M5" i="8"/>
  <c r="M3" i="8"/>
  <c r="Q2" i="8"/>
  <c r="M2" i="8"/>
  <c r="N177" i="7"/>
  <c r="D177" i="7"/>
  <c r="N176" i="7"/>
  <c r="D176" i="7"/>
  <c r="N175" i="7"/>
  <c r="D175" i="7"/>
  <c r="N174" i="7"/>
  <c r="D174" i="7"/>
  <c r="E169" i="7"/>
  <c r="C169" i="7"/>
  <c r="E168" i="7"/>
  <c r="C168" i="7"/>
  <c r="E167" i="7"/>
  <c r="C167" i="7"/>
  <c r="E166" i="7"/>
  <c r="C166" i="7"/>
  <c r="R164" i="7"/>
  <c r="Q177" i="7" s="1"/>
  <c r="R163" i="7"/>
  <c r="N163" i="7"/>
  <c r="T161" i="7"/>
  <c r="S161" i="7"/>
  <c r="O161" i="7"/>
  <c r="U161" i="7" s="1"/>
  <c r="V161" i="7" s="1"/>
  <c r="L161" i="7"/>
  <c r="T160" i="7"/>
  <c r="S160" i="7"/>
  <c r="O160" i="7"/>
  <c r="U160" i="7" s="1"/>
  <c r="V160" i="7" s="1"/>
  <c r="L160" i="7"/>
  <c r="T159" i="7"/>
  <c r="S159" i="7"/>
  <c r="O159" i="7"/>
  <c r="U159" i="7" s="1"/>
  <c r="V159" i="7" s="1"/>
  <c r="L159" i="7"/>
  <c r="T158" i="7"/>
  <c r="S158" i="7"/>
  <c r="O158" i="7"/>
  <c r="U158" i="7" s="1"/>
  <c r="V158" i="7" s="1"/>
  <c r="L158" i="7"/>
  <c r="T157" i="7"/>
  <c r="S157" i="7"/>
  <c r="O157" i="7"/>
  <c r="U157" i="7" s="1"/>
  <c r="V157" i="7" s="1"/>
  <c r="L157" i="7"/>
  <c r="T156" i="7"/>
  <c r="S156" i="7"/>
  <c r="O156" i="7"/>
  <c r="U156" i="7" s="1"/>
  <c r="V156" i="7" s="1"/>
  <c r="L156" i="7"/>
  <c r="T155" i="7"/>
  <c r="S155" i="7"/>
  <c r="O155" i="7"/>
  <c r="U155" i="7" s="1"/>
  <c r="V155" i="7" s="1"/>
  <c r="L155" i="7"/>
  <c r="T154" i="7"/>
  <c r="S154" i="7"/>
  <c r="O154" i="7"/>
  <c r="U154" i="7" s="1"/>
  <c r="V154" i="7" s="1"/>
  <c r="L154" i="7"/>
  <c r="T153" i="7"/>
  <c r="S153" i="7"/>
  <c r="O153" i="7"/>
  <c r="U153" i="7" s="1"/>
  <c r="V153" i="7" s="1"/>
  <c r="L153" i="7"/>
  <c r="T152" i="7"/>
  <c r="T163" i="7" s="1"/>
  <c r="T164" i="7" s="1"/>
  <c r="S152" i="7"/>
  <c r="O152" i="7"/>
  <c r="U152" i="7" s="1"/>
  <c r="V152" i="7" s="1"/>
  <c r="L152" i="7"/>
  <c r="T151" i="7"/>
  <c r="S151" i="7"/>
  <c r="O151" i="7"/>
  <c r="U151" i="7" s="1"/>
  <c r="V151" i="7" s="1"/>
  <c r="L151" i="7"/>
  <c r="T150" i="7"/>
  <c r="S150" i="7"/>
  <c r="O150" i="7"/>
  <c r="U150" i="7" s="1"/>
  <c r="V150" i="7" s="1"/>
  <c r="L150" i="7"/>
  <c r="T149" i="7"/>
  <c r="S149" i="7"/>
  <c r="O149" i="7"/>
  <c r="U149" i="7" s="1"/>
  <c r="V149" i="7" s="1"/>
  <c r="L149" i="7"/>
  <c r="T148" i="7"/>
  <c r="S148" i="7"/>
  <c r="O148" i="7"/>
  <c r="U148" i="7" s="1"/>
  <c r="V148" i="7" s="1"/>
  <c r="L148" i="7"/>
  <c r="T147" i="7"/>
  <c r="S147" i="7"/>
  <c r="O147" i="7"/>
  <c r="U147" i="7" s="1"/>
  <c r="V147" i="7" s="1"/>
  <c r="L147" i="7"/>
  <c r="T146" i="7"/>
  <c r="S146" i="7"/>
  <c r="O146" i="7"/>
  <c r="U146" i="7" s="1"/>
  <c r="V146" i="7" s="1"/>
  <c r="L146" i="7"/>
  <c r="T145" i="7"/>
  <c r="S145" i="7"/>
  <c r="O145" i="7"/>
  <c r="U145" i="7" s="1"/>
  <c r="V145" i="7" s="1"/>
  <c r="L145" i="7"/>
  <c r="T144" i="7"/>
  <c r="S144" i="7"/>
  <c r="O144" i="7"/>
  <c r="U144" i="7" s="1"/>
  <c r="V144" i="7" s="1"/>
  <c r="L144" i="7"/>
  <c r="T143" i="7"/>
  <c r="S143" i="7"/>
  <c r="O143" i="7"/>
  <c r="U143" i="7" s="1"/>
  <c r="V143" i="7" s="1"/>
  <c r="L143" i="7"/>
  <c r="T142" i="7"/>
  <c r="S142" i="7"/>
  <c r="O142" i="7"/>
  <c r="U142" i="7" s="1"/>
  <c r="V142" i="7" s="1"/>
  <c r="L142" i="7"/>
  <c r="T141" i="7"/>
  <c r="S141" i="7"/>
  <c r="O141" i="7"/>
  <c r="U141" i="7" s="1"/>
  <c r="V141" i="7" s="1"/>
  <c r="L141" i="7"/>
  <c r="T140" i="7"/>
  <c r="S140" i="7"/>
  <c r="O140" i="7"/>
  <c r="U140" i="7" s="1"/>
  <c r="V140" i="7" s="1"/>
  <c r="L140" i="7"/>
  <c r="T139" i="7"/>
  <c r="S139" i="7"/>
  <c r="O139" i="7"/>
  <c r="U139" i="7" s="1"/>
  <c r="V139" i="7" s="1"/>
  <c r="L139" i="7"/>
  <c r="T138" i="7"/>
  <c r="S138" i="7"/>
  <c r="O138" i="7"/>
  <c r="U138" i="7" s="1"/>
  <c r="V138" i="7" s="1"/>
  <c r="L138" i="7"/>
  <c r="T137" i="7"/>
  <c r="S137" i="7"/>
  <c r="S163" i="7" s="1"/>
  <c r="O137" i="7"/>
  <c r="O163" i="7" s="1"/>
  <c r="L137" i="7"/>
  <c r="O132" i="7"/>
  <c r="E130" i="7"/>
  <c r="C130" i="7"/>
  <c r="E129" i="7"/>
  <c r="C129" i="7"/>
  <c r="E128" i="7"/>
  <c r="C128" i="7"/>
  <c r="E127" i="7"/>
  <c r="C127" i="7"/>
  <c r="R125" i="7"/>
  <c r="Q176" i="7" s="1"/>
  <c r="R124" i="7"/>
  <c r="N124" i="7"/>
  <c r="T122" i="7"/>
  <c r="S122" i="7"/>
  <c r="O122" i="7"/>
  <c r="U122" i="7" s="1"/>
  <c r="V122" i="7" s="1"/>
  <c r="L122" i="7"/>
  <c r="T121" i="7"/>
  <c r="S121" i="7"/>
  <c r="O121" i="7"/>
  <c r="U121" i="7" s="1"/>
  <c r="V121" i="7" s="1"/>
  <c r="L121" i="7"/>
  <c r="T120" i="7"/>
  <c r="S120" i="7"/>
  <c r="O120" i="7"/>
  <c r="U120" i="7" s="1"/>
  <c r="V120" i="7" s="1"/>
  <c r="L120" i="7"/>
  <c r="T119" i="7"/>
  <c r="S119" i="7"/>
  <c r="O119" i="7"/>
  <c r="U119" i="7" s="1"/>
  <c r="V119" i="7" s="1"/>
  <c r="L119" i="7"/>
  <c r="T118" i="7"/>
  <c r="S118" i="7"/>
  <c r="O118" i="7"/>
  <c r="U118" i="7" s="1"/>
  <c r="V118" i="7" s="1"/>
  <c r="L118" i="7"/>
  <c r="T117" i="7"/>
  <c r="S117" i="7"/>
  <c r="O117" i="7"/>
  <c r="U117" i="7" s="1"/>
  <c r="V117" i="7" s="1"/>
  <c r="L117" i="7"/>
  <c r="T116" i="7"/>
  <c r="S116" i="7"/>
  <c r="O116" i="7"/>
  <c r="U116" i="7" s="1"/>
  <c r="V116" i="7" s="1"/>
  <c r="L116" i="7"/>
  <c r="T115" i="7"/>
  <c r="S115" i="7"/>
  <c r="O115" i="7"/>
  <c r="U115" i="7" s="1"/>
  <c r="V115" i="7" s="1"/>
  <c r="L115" i="7"/>
  <c r="T114" i="7"/>
  <c r="S114" i="7"/>
  <c r="O114" i="7"/>
  <c r="U114" i="7" s="1"/>
  <c r="V114" i="7" s="1"/>
  <c r="L114" i="7"/>
  <c r="T113" i="7"/>
  <c r="S113" i="7"/>
  <c r="O113" i="7"/>
  <c r="U113" i="7" s="1"/>
  <c r="V113" i="7" s="1"/>
  <c r="L113" i="7"/>
  <c r="T112" i="7"/>
  <c r="S112" i="7"/>
  <c r="O112" i="7"/>
  <c r="U112" i="7" s="1"/>
  <c r="V112" i="7" s="1"/>
  <c r="L112" i="7"/>
  <c r="T111" i="7"/>
  <c r="S111" i="7"/>
  <c r="O111" i="7"/>
  <c r="U111" i="7" s="1"/>
  <c r="V111" i="7" s="1"/>
  <c r="L111" i="7"/>
  <c r="T110" i="7"/>
  <c r="S110" i="7"/>
  <c r="O110" i="7"/>
  <c r="U110" i="7" s="1"/>
  <c r="V110" i="7" s="1"/>
  <c r="L110" i="7"/>
  <c r="T109" i="7"/>
  <c r="S109" i="7"/>
  <c r="O109" i="7"/>
  <c r="U109" i="7" s="1"/>
  <c r="V109" i="7" s="1"/>
  <c r="L109" i="7"/>
  <c r="T108" i="7"/>
  <c r="S108" i="7"/>
  <c r="O108" i="7"/>
  <c r="U108" i="7" s="1"/>
  <c r="V108" i="7" s="1"/>
  <c r="L108" i="7"/>
  <c r="T107" i="7"/>
  <c r="S107" i="7"/>
  <c r="O107" i="7"/>
  <c r="U107" i="7" s="1"/>
  <c r="V107" i="7" s="1"/>
  <c r="L107" i="7"/>
  <c r="T106" i="7"/>
  <c r="S106" i="7"/>
  <c r="O106" i="7"/>
  <c r="U106" i="7" s="1"/>
  <c r="V106" i="7" s="1"/>
  <c r="L106" i="7"/>
  <c r="T105" i="7"/>
  <c r="S105" i="7"/>
  <c r="O105" i="7"/>
  <c r="U105" i="7" s="1"/>
  <c r="V105" i="7" s="1"/>
  <c r="L105" i="7"/>
  <c r="T104" i="7"/>
  <c r="S104" i="7"/>
  <c r="O104" i="7"/>
  <c r="U104" i="7" s="1"/>
  <c r="V104" i="7" s="1"/>
  <c r="L104" i="7"/>
  <c r="T103" i="7"/>
  <c r="S103" i="7"/>
  <c r="O103" i="7"/>
  <c r="U103" i="7" s="1"/>
  <c r="V103" i="7" s="1"/>
  <c r="L103" i="7"/>
  <c r="T102" i="7"/>
  <c r="S102" i="7"/>
  <c r="O102" i="7"/>
  <c r="U102" i="7" s="1"/>
  <c r="V102" i="7" s="1"/>
  <c r="L102" i="7"/>
  <c r="T101" i="7"/>
  <c r="S101" i="7"/>
  <c r="O101" i="7"/>
  <c r="U101" i="7" s="1"/>
  <c r="V101" i="7" s="1"/>
  <c r="L101" i="7"/>
  <c r="T100" i="7"/>
  <c r="S100" i="7"/>
  <c r="O100" i="7"/>
  <c r="U100" i="7" s="1"/>
  <c r="V100" i="7" s="1"/>
  <c r="L100" i="7"/>
  <c r="T99" i="7"/>
  <c r="T124" i="7" s="1"/>
  <c r="T125" i="7" s="1"/>
  <c r="S99" i="7"/>
  <c r="S124" i="7" s="1"/>
  <c r="O99" i="7"/>
  <c r="U99" i="7" s="1"/>
  <c r="V99" i="7" s="1"/>
  <c r="L99" i="7"/>
  <c r="T98" i="7"/>
  <c r="S98" i="7"/>
  <c r="O98" i="7"/>
  <c r="O124" i="7" s="1"/>
  <c r="L98" i="7"/>
  <c r="O93" i="7"/>
  <c r="E91" i="7"/>
  <c r="C91" i="7"/>
  <c r="E90" i="7"/>
  <c r="C90" i="7"/>
  <c r="E89" i="7"/>
  <c r="C89" i="7"/>
  <c r="E88" i="7"/>
  <c r="C88" i="7"/>
  <c r="R85" i="7"/>
  <c r="R86" i="7" s="1"/>
  <c r="Q175" i="7" s="1"/>
  <c r="N85" i="7"/>
  <c r="N86" i="7" s="1"/>
  <c r="O175" i="7" s="1"/>
  <c r="T83" i="7"/>
  <c r="S83" i="7"/>
  <c r="O83" i="7"/>
  <c r="U83" i="7" s="1"/>
  <c r="V83" i="7" s="1"/>
  <c r="L83" i="7"/>
  <c r="T82" i="7"/>
  <c r="S82" i="7"/>
  <c r="O82" i="7"/>
  <c r="U82" i="7" s="1"/>
  <c r="V82" i="7" s="1"/>
  <c r="L82" i="7"/>
  <c r="T81" i="7"/>
  <c r="S81" i="7"/>
  <c r="O81" i="7"/>
  <c r="L81" i="7"/>
  <c r="T80" i="7"/>
  <c r="S80" i="7"/>
  <c r="O80" i="7"/>
  <c r="U80" i="7" s="1"/>
  <c r="V80" i="7" s="1"/>
  <c r="L80" i="7"/>
  <c r="T79" i="7"/>
  <c r="S79" i="7"/>
  <c r="O79" i="7"/>
  <c r="L79" i="7"/>
  <c r="T78" i="7"/>
  <c r="S78" i="7"/>
  <c r="O78" i="7"/>
  <c r="U78" i="7" s="1"/>
  <c r="V78" i="7" s="1"/>
  <c r="L78" i="7"/>
  <c r="T77" i="7"/>
  <c r="S77" i="7"/>
  <c r="O77" i="7"/>
  <c r="L77" i="7"/>
  <c r="T76" i="7"/>
  <c r="S76" i="7"/>
  <c r="O76" i="7"/>
  <c r="U76" i="7" s="1"/>
  <c r="V76" i="7" s="1"/>
  <c r="L76" i="7"/>
  <c r="T75" i="7"/>
  <c r="S75" i="7"/>
  <c r="O75" i="7"/>
  <c r="L75" i="7"/>
  <c r="T74" i="7"/>
  <c r="S74" i="7"/>
  <c r="O74" i="7"/>
  <c r="U74" i="7" s="1"/>
  <c r="V74" i="7" s="1"/>
  <c r="L74" i="7"/>
  <c r="T73" i="7"/>
  <c r="S73" i="7"/>
  <c r="O73" i="7"/>
  <c r="L73" i="7"/>
  <c r="T72" i="7"/>
  <c r="S72" i="7"/>
  <c r="O72" i="7"/>
  <c r="U72" i="7" s="1"/>
  <c r="V72" i="7" s="1"/>
  <c r="L72" i="7"/>
  <c r="T71" i="7"/>
  <c r="S71" i="7"/>
  <c r="O71" i="7"/>
  <c r="L71" i="7"/>
  <c r="T70" i="7"/>
  <c r="S70" i="7"/>
  <c r="O70" i="7"/>
  <c r="U70" i="7" s="1"/>
  <c r="V70" i="7" s="1"/>
  <c r="L70" i="7"/>
  <c r="T69" i="7"/>
  <c r="S69" i="7"/>
  <c r="O69" i="7"/>
  <c r="L69" i="7"/>
  <c r="T68" i="7"/>
  <c r="S68" i="7"/>
  <c r="O68" i="7"/>
  <c r="U68" i="7" s="1"/>
  <c r="V68" i="7" s="1"/>
  <c r="L68" i="7"/>
  <c r="T67" i="7"/>
  <c r="S67" i="7"/>
  <c r="O67" i="7"/>
  <c r="U67" i="7" s="1"/>
  <c r="V67" i="7" s="1"/>
  <c r="L67" i="7"/>
  <c r="T66" i="7"/>
  <c r="S66" i="7"/>
  <c r="O66" i="7"/>
  <c r="U66" i="7" s="1"/>
  <c r="V66" i="7" s="1"/>
  <c r="L66" i="7"/>
  <c r="T65" i="7"/>
  <c r="S65" i="7"/>
  <c r="O65" i="7"/>
  <c r="U65" i="7" s="1"/>
  <c r="V65" i="7" s="1"/>
  <c r="L65" i="7"/>
  <c r="T64" i="7"/>
  <c r="S64" i="7"/>
  <c r="O64" i="7"/>
  <c r="U64" i="7" s="1"/>
  <c r="V64" i="7" s="1"/>
  <c r="L64" i="7"/>
  <c r="T63" i="7"/>
  <c r="S63" i="7"/>
  <c r="O63" i="7"/>
  <c r="U63" i="7" s="1"/>
  <c r="V63" i="7" s="1"/>
  <c r="L63" i="7"/>
  <c r="T62" i="7"/>
  <c r="S62" i="7"/>
  <c r="O62" i="7"/>
  <c r="U62" i="7" s="1"/>
  <c r="V62" i="7" s="1"/>
  <c r="L62" i="7"/>
  <c r="T61" i="7"/>
  <c r="S61" i="7"/>
  <c r="O61" i="7"/>
  <c r="U61" i="7" s="1"/>
  <c r="V61" i="7" s="1"/>
  <c r="L61" i="7"/>
  <c r="T60" i="7"/>
  <c r="S60" i="7"/>
  <c r="O60" i="7"/>
  <c r="U60" i="7" s="1"/>
  <c r="V60" i="7" s="1"/>
  <c r="L60" i="7"/>
  <c r="T59" i="7"/>
  <c r="S59" i="7"/>
  <c r="O59" i="7"/>
  <c r="U59" i="7" s="1"/>
  <c r="V59" i="7" s="1"/>
  <c r="L59" i="7"/>
  <c r="T58" i="7"/>
  <c r="S58" i="7"/>
  <c r="O58" i="7"/>
  <c r="U58" i="7" s="1"/>
  <c r="V58" i="7" s="1"/>
  <c r="L58" i="7"/>
  <c r="T57" i="7"/>
  <c r="S57" i="7"/>
  <c r="O57" i="7"/>
  <c r="U57" i="7" s="1"/>
  <c r="V57" i="7" s="1"/>
  <c r="L57" i="7"/>
  <c r="T56" i="7"/>
  <c r="S56" i="7"/>
  <c r="O56" i="7"/>
  <c r="U56" i="7" s="1"/>
  <c r="V56" i="7" s="1"/>
  <c r="L56" i="7"/>
  <c r="T55" i="7"/>
  <c r="S55" i="7"/>
  <c r="O55" i="7"/>
  <c r="U55" i="7" s="1"/>
  <c r="V55" i="7" s="1"/>
  <c r="L55" i="7"/>
  <c r="T54" i="7"/>
  <c r="S54" i="7"/>
  <c r="S85" i="7" s="1"/>
  <c r="O54" i="7"/>
  <c r="O85" i="7" s="1"/>
  <c r="L54" i="7"/>
  <c r="O49" i="7"/>
  <c r="E47" i="7"/>
  <c r="E177" i="7" s="1"/>
  <c r="C47" i="7"/>
  <c r="C177" i="7" s="1"/>
  <c r="E46" i="7"/>
  <c r="E176" i="7" s="1"/>
  <c r="C46" i="7"/>
  <c r="C176" i="7" s="1"/>
  <c r="E45" i="7"/>
  <c r="E175" i="7" s="1"/>
  <c r="C45" i="7"/>
  <c r="C175" i="7" s="1"/>
  <c r="E44" i="7"/>
  <c r="E174" i="7" s="1"/>
  <c r="C44" i="7"/>
  <c r="C174" i="7" s="1"/>
  <c r="R42" i="7"/>
  <c r="Q174" i="7" s="1"/>
  <c r="R41" i="7"/>
  <c r="N41" i="7"/>
  <c r="T39" i="7"/>
  <c r="S39" i="7"/>
  <c r="O39" i="7"/>
  <c r="U39" i="7" s="1"/>
  <c r="V39" i="7" s="1"/>
  <c r="L39" i="7"/>
  <c r="T38" i="7"/>
  <c r="S38" i="7"/>
  <c r="O38" i="7"/>
  <c r="U38" i="7" s="1"/>
  <c r="V38" i="7" s="1"/>
  <c r="L38" i="7"/>
  <c r="T37" i="7"/>
  <c r="S37" i="7"/>
  <c r="O37" i="7"/>
  <c r="U37" i="7" s="1"/>
  <c r="V37" i="7" s="1"/>
  <c r="L37" i="7"/>
  <c r="T36" i="7"/>
  <c r="S36" i="7"/>
  <c r="O36" i="7"/>
  <c r="U36" i="7" s="1"/>
  <c r="V36" i="7" s="1"/>
  <c r="L36" i="7"/>
  <c r="T35" i="7"/>
  <c r="S35" i="7"/>
  <c r="O35" i="7"/>
  <c r="U35" i="7" s="1"/>
  <c r="V35" i="7" s="1"/>
  <c r="L35" i="7"/>
  <c r="T34" i="7"/>
  <c r="S34" i="7"/>
  <c r="O34" i="7"/>
  <c r="U34" i="7" s="1"/>
  <c r="V34" i="7" s="1"/>
  <c r="L34" i="7"/>
  <c r="T33" i="7"/>
  <c r="S33" i="7"/>
  <c r="O33" i="7"/>
  <c r="U33" i="7" s="1"/>
  <c r="V33" i="7" s="1"/>
  <c r="L33" i="7"/>
  <c r="T32" i="7"/>
  <c r="S32" i="7"/>
  <c r="O32" i="7"/>
  <c r="U32" i="7" s="1"/>
  <c r="V32" i="7" s="1"/>
  <c r="L32" i="7"/>
  <c r="T31" i="7"/>
  <c r="S31" i="7"/>
  <c r="O31" i="7"/>
  <c r="U31" i="7" s="1"/>
  <c r="V31" i="7" s="1"/>
  <c r="L31" i="7"/>
  <c r="T30" i="7"/>
  <c r="S30" i="7"/>
  <c r="O30" i="7"/>
  <c r="U30" i="7" s="1"/>
  <c r="V30" i="7" s="1"/>
  <c r="L30" i="7"/>
  <c r="T29" i="7"/>
  <c r="S29" i="7"/>
  <c r="O29" i="7"/>
  <c r="U29" i="7" s="1"/>
  <c r="V29" i="7" s="1"/>
  <c r="L29" i="7"/>
  <c r="T28" i="7"/>
  <c r="S28" i="7"/>
  <c r="O28" i="7"/>
  <c r="U28" i="7" s="1"/>
  <c r="V28" i="7" s="1"/>
  <c r="L28" i="7"/>
  <c r="T27" i="7"/>
  <c r="S27" i="7"/>
  <c r="O27" i="7"/>
  <c r="U27" i="7" s="1"/>
  <c r="V27" i="7" s="1"/>
  <c r="L27" i="7"/>
  <c r="T26" i="7"/>
  <c r="S26" i="7"/>
  <c r="O26" i="7"/>
  <c r="U26" i="7" s="1"/>
  <c r="V26" i="7" s="1"/>
  <c r="L26" i="7"/>
  <c r="T25" i="7"/>
  <c r="S25" i="7"/>
  <c r="O25" i="7"/>
  <c r="U25" i="7" s="1"/>
  <c r="V25" i="7" s="1"/>
  <c r="L25" i="7"/>
  <c r="T24" i="7"/>
  <c r="S24" i="7"/>
  <c r="O24" i="7"/>
  <c r="U24" i="7" s="1"/>
  <c r="V24" i="7" s="1"/>
  <c r="L24" i="7"/>
  <c r="T23" i="7"/>
  <c r="S23" i="7"/>
  <c r="O23" i="7"/>
  <c r="U23" i="7" s="1"/>
  <c r="V23" i="7" s="1"/>
  <c r="L23" i="7"/>
  <c r="T22" i="7"/>
  <c r="S22" i="7"/>
  <c r="O22" i="7"/>
  <c r="U22" i="7" s="1"/>
  <c r="V22" i="7" s="1"/>
  <c r="L22" i="7"/>
  <c r="T21" i="7"/>
  <c r="S21" i="7"/>
  <c r="O21" i="7"/>
  <c r="U21" i="7" s="1"/>
  <c r="V21" i="7" s="1"/>
  <c r="L21" i="7"/>
  <c r="T20" i="7"/>
  <c r="S20" i="7"/>
  <c r="O20" i="7"/>
  <c r="U20" i="7" s="1"/>
  <c r="V20" i="7" s="1"/>
  <c r="L20" i="7"/>
  <c r="T19" i="7"/>
  <c r="S19" i="7"/>
  <c r="O19" i="7"/>
  <c r="U19" i="7" s="1"/>
  <c r="V19" i="7" s="1"/>
  <c r="L19" i="7"/>
  <c r="T18" i="7"/>
  <c r="S18" i="7"/>
  <c r="O18" i="7"/>
  <c r="U18" i="7" s="1"/>
  <c r="V18" i="7" s="1"/>
  <c r="L18" i="7"/>
  <c r="T17" i="7"/>
  <c r="S17" i="7"/>
  <c r="O17" i="7"/>
  <c r="U17" i="7" s="1"/>
  <c r="V17" i="7" s="1"/>
  <c r="L17" i="7"/>
  <c r="T16" i="7"/>
  <c r="S16" i="7"/>
  <c r="O16" i="7"/>
  <c r="U16" i="7" s="1"/>
  <c r="V16" i="7" s="1"/>
  <c r="L16" i="7"/>
  <c r="T15" i="7"/>
  <c r="S15" i="7"/>
  <c r="O15" i="7"/>
  <c r="U15" i="7" s="1"/>
  <c r="V15" i="7" s="1"/>
  <c r="L15" i="7"/>
  <c r="T14" i="7"/>
  <c r="S14" i="7"/>
  <c r="O14" i="7"/>
  <c r="U14" i="7" s="1"/>
  <c r="V14" i="7" s="1"/>
  <c r="L14" i="7"/>
  <c r="T13" i="7"/>
  <c r="S13" i="7"/>
  <c r="O13" i="7"/>
  <c r="U13" i="7" s="1"/>
  <c r="V13" i="7" s="1"/>
  <c r="L13" i="7"/>
  <c r="T12" i="7"/>
  <c r="S12" i="7"/>
  <c r="O12" i="7"/>
  <c r="U12" i="7" s="1"/>
  <c r="V12" i="7" s="1"/>
  <c r="L12" i="7"/>
  <c r="T11" i="7"/>
  <c r="S11" i="7"/>
  <c r="O11" i="7"/>
  <c r="U11" i="7" s="1"/>
  <c r="V11" i="7" s="1"/>
  <c r="L11" i="7"/>
  <c r="T10" i="7"/>
  <c r="T41" i="7" s="1"/>
  <c r="T42" i="7" s="1"/>
  <c r="S10" i="7"/>
  <c r="S41" i="7" s="1"/>
  <c r="O10" i="7"/>
  <c r="O41" i="7" s="1"/>
  <c r="L10" i="7"/>
  <c r="O5" i="7"/>
  <c r="R3" i="7"/>
  <c r="V2" i="7"/>
  <c r="R2" i="7"/>
  <c r="E136" i="5"/>
  <c r="E135" i="5"/>
  <c r="E134" i="5"/>
  <c r="E133" i="5"/>
  <c r="F124" i="5"/>
  <c r="D124" i="5"/>
  <c r="F123" i="5"/>
  <c r="D123" i="5"/>
  <c r="F122" i="5"/>
  <c r="D122" i="5"/>
  <c r="F121" i="5"/>
  <c r="D121" i="5"/>
  <c r="R118" i="5"/>
  <c r="P123" i="5" s="1"/>
  <c r="P118" i="5"/>
  <c r="P122" i="5" s="1"/>
  <c r="P73" i="5"/>
  <c r="P71" i="5"/>
  <c r="T70" i="5"/>
  <c r="P70" i="5"/>
  <c r="F66" i="5"/>
  <c r="F136" i="5" s="1"/>
  <c r="H12" i="3" s="1"/>
  <c r="H17" i="3" s="1"/>
  <c r="D66" i="5"/>
  <c r="D136" i="5" s="1"/>
  <c r="H29" i="3" s="1"/>
  <c r="F65" i="5"/>
  <c r="D65" i="5"/>
  <c r="F64" i="5"/>
  <c r="F134" i="5" s="1"/>
  <c r="F12" i="3" s="1"/>
  <c r="F17" i="3" s="1"/>
  <c r="D64" i="5"/>
  <c r="D134" i="5" s="1"/>
  <c r="F29" i="3" s="1"/>
  <c r="D63" i="5"/>
  <c r="R60" i="5"/>
  <c r="P65" i="5" s="1"/>
  <c r="P60" i="5"/>
  <c r="P64" i="5" s="1"/>
  <c r="F18" i="5"/>
  <c r="E18" i="5"/>
  <c r="D18" i="5"/>
  <c r="F17" i="5"/>
  <c r="E17" i="5"/>
  <c r="D17" i="5"/>
  <c r="F16" i="5"/>
  <c r="E16" i="5"/>
  <c r="D16" i="5"/>
  <c r="F15" i="5"/>
  <c r="E15" i="5"/>
  <c r="D15" i="5"/>
  <c r="F14" i="5"/>
  <c r="E14" i="5"/>
  <c r="D14" i="5"/>
  <c r="F13" i="5"/>
  <c r="E13" i="5"/>
  <c r="D13" i="5"/>
  <c r="F12" i="5"/>
  <c r="E12" i="5"/>
  <c r="D12" i="5"/>
  <c r="F11" i="5"/>
  <c r="E11" i="5"/>
  <c r="D11" i="5"/>
  <c r="T10" i="5"/>
  <c r="O10" i="5"/>
  <c r="Q10" i="5" s="1"/>
  <c r="N10" i="5"/>
  <c r="F10" i="5"/>
  <c r="E10" i="5"/>
  <c r="D10" i="5"/>
  <c r="T9" i="5"/>
  <c r="O9" i="5"/>
  <c r="N9" i="5"/>
  <c r="F63" i="5" s="1"/>
  <c r="F133" i="5" s="1"/>
  <c r="E12" i="3" s="1"/>
  <c r="E17" i="3" s="1"/>
  <c r="F9" i="5"/>
  <c r="E9" i="5"/>
  <c r="D9" i="5"/>
  <c r="P5" i="5"/>
  <c r="P3" i="5"/>
  <c r="T2" i="5"/>
  <c r="P2" i="5"/>
  <c r="M63" i="4"/>
  <c r="L63" i="4"/>
  <c r="K63" i="4"/>
  <c r="I63" i="4"/>
  <c r="O63" i="4" s="1"/>
  <c r="G63" i="4"/>
  <c r="F63" i="4"/>
  <c r="L62" i="4"/>
  <c r="M186" i="7" s="1"/>
  <c r="K62" i="4"/>
  <c r="I62" i="4"/>
  <c r="O62" i="4" s="1"/>
  <c r="G62" i="4"/>
  <c r="F62" i="4"/>
  <c r="M62" i="4" s="1"/>
  <c r="M61" i="4"/>
  <c r="L61" i="4"/>
  <c r="K69" i="5" s="1"/>
  <c r="K61" i="4"/>
  <c r="I61" i="4"/>
  <c r="G61" i="4"/>
  <c r="F61" i="4"/>
  <c r="F57" i="4"/>
  <c r="F64" i="4" s="1"/>
  <c r="M64" i="4" s="1"/>
  <c r="M56" i="4"/>
  <c r="E56" i="4"/>
  <c r="G56" i="4" s="1"/>
  <c r="M55" i="4"/>
  <c r="E55" i="4"/>
  <c r="G55" i="4" s="1"/>
  <c r="M54" i="4"/>
  <c r="E54" i="4"/>
  <c r="G54" i="4" s="1"/>
  <c r="M53" i="4"/>
  <c r="E53" i="4"/>
  <c r="G53" i="4" s="1"/>
  <c r="M52" i="4"/>
  <c r="E52" i="4"/>
  <c r="G52" i="4" s="1"/>
  <c r="M51" i="4"/>
  <c r="E51" i="4"/>
  <c r="G51" i="4" s="1"/>
  <c r="M50" i="4"/>
  <c r="E50" i="4"/>
  <c r="G50" i="4" s="1"/>
  <c r="M49" i="4"/>
  <c r="E49" i="4"/>
  <c r="G49" i="4" s="1"/>
  <c r="M48" i="4"/>
  <c r="G48" i="4"/>
  <c r="E48" i="4"/>
  <c r="M47" i="4"/>
  <c r="E47" i="4"/>
  <c r="G47" i="4" s="1"/>
  <c r="M46" i="4"/>
  <c r="G46" i="4"/>
  <c r="I46" i="4" s="1"/>
  <c r="E46" i="4"/>
  <c r="M45" i="4"/>
  <c r="E45" i="4"/>
  <c r="G45" i="4" s="1"/>
  <c r="M44" i="4"/>
  <c r="G44" i="4"/>
  <c r="E44" i="4"/>
  <c r="M43" i="4"/>
  <c r="E43" i="4"/>
  <c r="G43" i="4" s="1"/>
  <c r="M42" i="4"/>
  <c r="G42" i="4"/>
  <c r="I42" i="4" s="1"/>
  <c r="E42" i="4"/>
  <c r="M41" i="4"/>
  <c r="E41" i="4"/>
  <c r="G41" i="4" s="1"/>
  <c r="M40" i="4"/>
  <c r="G40" i="4"/>
  <c r="E40" i="4"/>
  <c r="M39" i="4"/>
  <c r="E39" i="4"/>
  <c r="G39" i="4" s="1"/>
  <c r="M38" i="4"/>
  <c r="G38" i="4"/>
  <c r="I38" i="4" s="1"/>
  <c r="E38" i="4"/>
  <c r="M37" i="4"/>
  <c r="E37" i="4"/>
  <c r="G37" i="4" s="1"/>
  <c r="M36" i="4"/>
  <c r="G36" i="4"/>
  <c r="E36" i="4"/>
  <c r="M35" i="4"/>
  <c r="E35" i="4"/>
  <c r="G35" i="4" s="1"/>
  <c r="M34" i="4"/>
  <c r="G34" i="4"/>
  <c r="I34" i="4" s="1"/>
  <c r="E34" i="4"/>
  <c r="M33" i="4"/>
  <c r="E33" i="4"/>
  <c r="G33" i="4" s="1"/>
  <c r="M32" i="4"/>
  <c r="G32" i="4"/>
  <c r="E32" i="4"/>
  <c r="M31" i="4"/>
  <c r="E31" i="4"/>
  <c r="G31" i="4" s="1"/>
  <c r="M30" i="4"/>
  <c r="G30" i="4"/>
  <c r="I30" i="4" s="1"/>
  <c r="E30" i="4"/>
  <c r="M29" i="4"/>
  <c r="E29" i="4"/>
  <c r="G29" i="4" s="1"/>
  <c r="M28" i="4"/>
  <c r="G28" i="4"/>
  <c r="E28" i="4"/>
  <c r="M27" i="4"/>
  <c r="E27" i="4"/>
  <c r="G27" i="4" s="1"/>
  <c r="M26" i="4"/>
  <c r="G26" i="4"/>
  <c r="I26" i="4" s="1"/>
  <c r="E26" i="4"/>
  <c r="M25" i="4"/>
  <c r="E25" i="4"/>
  <c r="G25" i="4" s="1"/>
  <c r="M24" i="4"/>
  <c r="G24" i="4"/>
  <c r="E24" i="4"/>
  <c r="M23" i="4"/>
  <c r="E23" i="4"/>
  <c r="G23" i="4" s="1"/>
  <c r="M22" i="4"/>
  <c r="G22" i="4"/>
  <c r="I22" i="4" s="1"/>
  <c r="E22" i="4"/>
  <c r="M21" i="4"/>
  <c r="E21" i="4"/>
  <c r="G21" i="4" s="1"/>
  <c r="M20" i="4"/>
  <c r="G20" i="4"/>
  <c r="E20" i="4"/>
  <c r="M19" i="4"/>
  <c r="E19" i="4"/>
  <c r="G19" i="4" s="1"/>
  <c r="M18" i="4"/>
  <c r="G18" i="4"/>
  <c r="I18" i="4" s="1"/>
  <c r="E18" i="4"/>
  <c r="M17" i="4"/>
  <c r="E17" i="4"/>
  <c r="G17" i="4" s="1"/>
  <c r="M16" i="4"/>
  <c r="G16" i="4"/>
  <c r="E16" i="4"/>
  <c r="M15" i="4"/>
  <c r="G15" i="4"/>
  <c r="E15" i="4"/>
  <c r="M14" i="4"/>
  <c r="G14" i="4"/>
  <c r="E14" i="4"/>
  <c r="M13" i="4"/>
  <c r="G13" i="4"/>
  <c r="E13" i="4"/>
  <c r="M12" i="4"/>
  <c r="G12" i="4"/>
  <c r="E12" i="4"/>
  <c r="M11" i="4"/>
  <c r="G11" i="4"/>
  <c r="E11" i="4"/>
  <c r="M10" i="4"/>
  <c r="G10" i="4"/>
  <c r="E10" i="4"/>
  <c r="M9" i="4"/>
  <c r="G9" i="4"/>
  <c r="E9" i="4"/>
  <c r="M8" i="4"/>
  <c r="G8" i="4"/>
  <c r="E8" i="4"/>
  <c r="M7" i="4"/>
  <c r="G7" i="4"/>
  <c r="E7" i="4"/>
  <c r="M6" i="4"/>
  <c r="M57" i="4" s="1"/>
  <c r="M58" i="4" s="1"/>
  <c r="G6" i="4"/>
  <c r="G57" i="4" s="1"/>
  <c r="G64" i="4" s="1"/>
  <c r="E6" i="4"/>
  <c r="H3" i="4"/>
  <c r="L2" i="4"/>
  <c r="H2" i="4"/>
  <c r="H60" i="3"/>
  <c r="G60" i="3"/>
  <c r="F60" i="3"/>
  <c r="E60" i="3"/>
  <c r="H56" i="3"/>
  <c r="G56" i="3"/>
  <c r="F56" i="3"/>
  <c r="E56" i="3"/>
  <c r="H53" i="3"/>
  <c r="G53" i="3"/>
  <c r="F53" i="3"/>
  <c r="E53" i="3"/>
  <c r="H37" i="3"/>
  <c r="G37" i="3"/>
  <c r="F37" i="3"/>
  <c r="E37" i="3"/>
  <c r="G34" i="3"/>
  <c r="H33" i="3"/>
  <c r="H34" i="3" s="1"/>
  <c r="G33" i="3"/>
  <c r="F33" i="3"/>
  <c r="D33" i="3" s="1"/>
  <c r="E17" i="10" s="1"/>
  <c r="E33" i="3"/>
  <c r="F32" i="3"/>
  <c r="F34" i="3" s="1"/>
  <c r="H30" i="3"/>
  <c r="G30" i="3"/>
  <c r="F30" i="3"/>
  <c r="E30" i="3"/>
  <c r="H28" i="3"/>
  <c r="G28" i="3"/>
  <c r="F28" i="3"/>
  <c r="E28" i="3"/>
  <c r="F24" i="3"/>
  <c r="E20" i="3"/>
  <c r="E24" i="3" s="1"/>
  <c r="H19" i="3"/>
  <c r="H24" i="3" s="1"/>
  <c r="G19" i="3"/>
  <c r="G24" i="3" s="1"/>
  <c r="F19" i="3"/>
  <c r="E19" i="3"/>
  <c r="E13" i="3"/>
  <c r="H11" i="3"/>
  <c r="G11" i="3"/>
  <c r="F11" i="3"/>
  <c r="E11" i="3"/>
  <c r="H6" i="3"/>
  <c r="G6" i="3"/>
  <c r="F6" i="3"/>
  <c r="E6" i="3"/>
  <c r="E3" i="3"/>
  <c r="G2" i="3"/>
  <c r="E2" i="3"/>
  <c r="G105" i="18"/>
  <c r="F105" i="18"/>
  <c r="E105" i="18"/>
  <c r="G102" i="18"/>
  <c r="F102" i="18"/>
  <c r="E102" i="18"/>
  <c r="G99" i="18"/>
  <c r="F99" i="18"/>
  <c r="E99" i="18"/>
  <c r="H96" i="18"/>
  <c r="G96" i="18"/>
  <c r="F96" i="18"/>
  <c r="E96" i="18"/>
  <c r="G93" i="18"/>
  <c r="F93" i="18"/>
  <c r="E93" i="18"/>
  <c r="H90" i="18"/>
  <c r="G90" i="18"/>
  <c r="F90" i="18"/>
  <c r="E90" i="18"/>
  <c r="H87" i="18"/>
  <c r="G87" i="18"/>
  <c r="F87" i="18"/>
  <c r="E87" i="18"/>
  <c r="H84" i="18"/>
  <c r="G84" i="18"/>
  <c r="F84" i="18"/>
  <c r="E84" i="18"/>
  <c r="H81" i="18"/>
  <c r="G81" i="18"/>
  <c r="F81" i="18"/>
  <c r="E81" i="18"/>
  <c r="H78" i="18"/>
  <c r="G78" i="18"/>
  <c r="F78" i="18"/>
  <c r="E78" i="18"/>
  <c r="H75" i="18"/>
  <c r="G75" i="18"/>
  <c r="F75" i="18"/>
  <c r="E75" i="18"/>
  <c r="H72" i="18"/>
  <c r="G72" i="18"/>
  <c r="F72" i="18"/>
  <c r="E72" i="18"/>
  <c r="H69" i="18"/>
  <c r="G69" i="18"/>
  <c r="F69" i="18"/>
  <c r="E69" i="18"/>
  <c r="H66" i="18"/>
  <c r="G66" i="18"/>
  <c r="F66" i="18"/>
  <c r="E66" i="18"/>
  <c r="H63" i="18"/>
  <c r="G63" i="18"/>
  <c r="F63" i="18"/>
  <c r="E63" i="18"/>
  <c r="H60" i="18"/>
  <c r="G60" i="18"/>
  <c r="F60" i="18"/>
  <c r="E60" i="18"/>
  <c r="H57" i="18"/>
  <c r="G57" i="18"/>
  <c r="F57" i="18"/>
  <c r="E57" i="18"/>
  <c r="H54" i="18"/>
  <c r="G54" i="18"/>
  <c r="F54" i="18"/>
  <c r="E54" i="18"/>
  <c r="H51" i="18"/>
  <c r="G51" i="18"/>
  <c r="F51" i="18"/>
  <c r="E51" i="18"/>
  <c r="H48" i="18"/>
  <c r="G48" i="18"/>
  <c r="F48" i="18"/>
  <c r="E48" i="18"/>
  <c r="H46" i="18"/>
  <c r="G46" i="18"/>
  <c r="F46" i="18"/>
  <c r="E46" i="18"/>
  <c r="H44" i="18"/>
  <c r="G44" i="18"/>
  <c r="F44" i="18"/>
  <c r="E44" i="18"/>
  <c r="H43" i="18"/>
  <c r="G43" i="18"/>
  <c r="F43" i="18"/>
  <c r="E43" i="18"/>
  <c r="H41" i="18"/>
  <c r="H42" i="18" s="1"/>
  <c r="G41" i="18"/>
  <c r="G45" i="18" s="1"/>
  <c r="F41" i="18"/>
  <c r="F42" i="18" s="1"/>
  <c r="E41" i="18"/>
  <c r="E42" i="18" s="1"/>
  <c r="H39" i="18"/>
  <c r="G39" i="18"/>
  <c r="F39" i="18"/>
  <c r="E39" i="18"/>
  <c r="H36" i="18"/>
  <c r="G36" i="18"/>
  <c r="F36" i="18"/>
  <c r="E36" i="18"/>
  <c r="H34" i="18"/>
  <c r="G34" i="18"/>
  <c r="F34" i="18"/>
  <c r="E34" i="18"/>
  <c r="H31" i="18"/>
  <c r="G31" i="18"/>
  <c r="F31" i="18"/>
  <c r="E31" i="18"/>
  <c r="H28" i="18"/>
  <c r="G28" i="18"/>
  <c r="F28" i="18"/>
  <c r="E28" i="18"/>
  <c r="H26" i="18"/>
  <c r="G26" i="18"/>
  <c r="F26" i="18"/>
  <c r="E26" i="18"/>
  <c r="H21" i="18"/>
  <c r="G21" i="18"/>
  <c r="F21" i="18"/>
  <c r="E21" i="18"/>
  <c r="H10" i="18"/>
  <c r="H17" i="18" s="1"/>
  <c r="G10" i="18"/>
  <c r="G17" i="18" s="1"/>
  <c r="F10" i="18"/>
  <c r="F15" i="18" s="1"/>
  <c r="H7" i="18"/>
  <c r="H8" i="18" s="1"/>
  <c r="G7" i="18"/>
  <c r="G8" i="18" s="1"/>
  <c r="F7" i="18"/>
  <c r="F8" i="18" s="1"/>
  <c r="E7" i="18"/>
  <c r="E3" i="18"/>
  <c r="G2" i="18"/>
  <c r="E2" i="18"/>
  <c r="F24" i="1"/>
  <c r="H22" i="18" s="1"/>
  <c r="E24" i="1"/>
  <c r="D24" i="1"/>
  <c r="C24" i="1"/>
  <c r="C25" i="1" s="1"/>
  <c r="M202" i="8" l="1"/>
  <c r="D133" i="5"/>
  <c r="E29" i="3" s="1"/>
  <c r="L46" i="8"/>
  <c r="I46" i="8" s="1"/>
  <c r="F31" i="3"/>
  <c r="D135" i="5"/>
  <c r="G29" i="3" s="1"/>
  <c r="G31" i="3" s="1"/>
  <c r="H31" i="3"/>
  <c r="D30" i="3"/>
  <c r="E14" i="10" s="1"/>
  <c r="E31" i="3"/>
  <c r="F135" i="5"/>
  <c r="G12" i="3" s="1"/>
  <c r="G17" i="3" s="1"/>
  <c r="G25" i="3" s="1"/>
  <c r="L47" i="8"/>
  <c r="I47" i="8" s="1"/>
  <c r="M94" i="8"/>
  <c r="J94" i="8" s="1"/>
  <c r="S231" i="8"/>
  <c r="M96" i="8"/>
  <c r="J92" i="8"/>
  <c r="H92" i="8" s="1"/>
  <c r="S232" i="8"/>
  <c r="V106" i="8"/>
  <c r="M133" i="8"/>
  <c r="V142" i="8"/>
  <c r="P219" i="8"/>
  <c r="M66" i="8"/>
  <c r="E27" i="9" s="1"/>
  <c r="S215" i="8"/>
  <c r="F26" i="9"/>
  <c r="P69" i="8"/>
  <c r="V227" i="8"/>
  <c r="V59" i="8"/>
  <c r="G26" i="9"/>
  <c r="M68" i="8"/>
  <c r="S212" i="8"/>
  <c r="S220" i="8"/>
  <c r="V78" i="8"/>
  <c r="S115" i="8"/>
  <c r="S78" i="8"/>
  <c r="P222" i="8"/>
  <c r="E19" i="9"/>
  <c r="V226" i="8"/>
  <c r="M209" i="8"/>
  <c r="P210" i="8"/>
  <c r="V87" i="8"/>
  <c r="P208" i="8"/>
  <c r="P227" i="8"/>
  <c r="V41" i="8"/>
  <c r="E14" i="9"/>
  <c r="E23" i="9"/>
  <c r="S227" i="8"/>
  <c r="P226" i="8"/>
  <c r="V209" i="8"/>
  <c r="E25" i="9"/>
  <c r="V203" i="8"/>
  <c r="G23" i="9"/>
  <c r="S210" i="8"/>
  <c r="U9" i="5"/>
  <c r="E32" i="3"/>
  <c r="E34" i="3" s="1"/>
  <c r="T60" i="5"/>
  <c r="L48" i="8" s="1"/>
  <c r="M48" i="8" s="1"/>
  <c r="J48" i="8" s="1"/>
  <c r="H48" i="8" s="1"/>
  <c r="E25" i="3"/>
  <c r="H25" i="3"/>
  <c r="Q9" i="5"/>
  <c r="Q60" i="5" s="1"/>
  <c r="S9" i="5"/>
  <c r="F11" i="18"/>
  <c r="F14" i="18"/>
  <c r="F12" i="18"/>
  <c r="F25" i="3"/>
  <c r="E8" i="9"/>
  <c r="M7" i="8"/>
  <c r="V5" i="7"/>
  <c r="U5" i="5"/>
  <c r="E8" i="3"/>
  <c r="E23" i="18"/>
  <c r="G14" i="18"/>
  <c r="G12" i="18"/>
  <c r="G11" i="18"/>
  <c r="H12" i="18"/>
  <c r="H11" i="18"/>
  <c r="H14" i="18"/>
  <c r="M47" i="10"/>
  <c r="M50" i="10"/>
  <c r="E20" i="10"/>
  <c r="F7" i="9"/>
  <c r="P6" i="8"/>
  <c r="S49" i="7"/>
  <c r="R73" i="5"/>
  <c r="G7" i="9"/>
  <c r="S93" i="7"/>
  <c r="S6" i="8"/>
  <c r="E25" i="1"/>
  <c r="G15" i="18"/>
  <c r="G42" i="18"/>
  <c r="H45" i="18"/>
  <c r="G7" i="3"/>
  <c r="I7" i="4"/>
  <c r="K7" i="4" s="1"/>
  <c r="I9" i="4"/>
  <c r="K9" i="4" s="1"/>
  <c r="I11" i="4"/>
  <c r="K11" i="4" s="1"/>
  <c r="I13" i="4"/>
  <c r="K13" i="4" s="1"/>
  <c r="I15" i="4"/>
  <c r="K15" i="4" s="1"/>
  <c r="I19" i="4"/>
  <c r="K19" i="4" s="1"/>
  <c r="I23" i="4"/>
  <c r="K23" i="4" s="1"/>
  <c r="I27" i="4"/>
  <c r="K27" i="4" s="1"/>
  <c r="I31" i="4"/>
  <c r="K31" i="4" s="1"/>
  <c r="I35" i="4"/>
  <c r="K35" i="4" s="1"/>
  <c r="I39" i="4"/>
  <c r="K39" i="4" s="1"/>
  <c r="I43" i="4"/>
  <c r="K43" i="4" s="1"/>
  <c r="I47" i="4"/>
  <c r="K47" i="4" s="1"/>
  <c r="G58" i="4"/>
  <c r="G65" i="4"/>
  <c r="R65" i="5"/>
  <c r="E7" i="9"/>
  <c r="M6" i="8"/>
  <c r="S5" i="7"/>
  <c r="H7" i="9"/>
  <c r="V6" i="8"/>
  <c r="S132" i="7"/>
  <c r="F25" i="1"/>
  <c r="E8" i="18"/>
  <c r="H15" i="18"/>
  <c r="F17" i="18"/>
  <c r="E22" i="18"/>
  <c r="E45" i="18"/>
  <c r="H7" i="3"/>
  <c r="F22" i="18"/>
  <c r="F45" i="18"/>
  <c r="E7" i="3"/>
  <c r="I6" i="4"/>
  <c r="L6" i="4" s="1"/>
  <c r="I8" i="4"/>
  <c r="K8" i="4" s="1"/>
  <c r="I10" i="4"/>
  <c r="K10" i="4" s="1"/>
  <c r="I12" i="4"/>
  <c r="I14" i="4"/>
  <c r="I16" i="4"/>
  <c r="K16" i="4" s="1"/>
  <c r="L16" i="4" s="1"/>
  <c r="I17" i="4"/>
  <c r="K17" i="4" s="1"/>
  <c r="I20" i="4"/>
  <c r="K20" i="4" s="1"/>
  <c r="L20" i="4" s="1"/>
  <c r="I21" i="4"/>
  <c r="K21" i="4" s="1"/>
  <c r="I24" i="4"/>
  <c r="K24" i="4" s="1"/>
  <c r="L24" i="4" s="1"/>
  <c r="I25" i="4"/>
  <c r="I28" i="4"/>
  <c r="K28" i="4" s="1"/>
  <c r="L28" i="4" s="1"/>
  <c r="I29" i="4"/>
  <c r="I32" i="4"/>
  <c r="K32" i="4" s="1"/>
  <c r="L32" i="4" s="1"/>
  <c r="I33" i="4"/>
  <c r="I36" i="4"/>
  <c r="K36" i="4" s="1"/>
  <c r="L36" i="4" s="1"/>
  <c r="I37" i="4"/>
  <c r="K37" i="4" s="1"/>
  <c r="I40" i="4"/>
  <c r="K40" i="4" s="1"/>
  <c r="L40" i="4" s="1"/>
  <c r="I41" i="4"/>
  <c r="I44" i="4"/>
  <c r="K44" i="4" s="1"/>
  <c r="L44" i="4" s="1"/>
  <c r="I45" i="4"/>
  <c r="K45" i="4" s="1"/>
  <c r="I48" i="4"/>
  <c r="K48" i="4" s="1"/>
  <c r="L48" i="4" s="1"/>
  <c r="I49" i="4"/>
  <c r="K49" i="4" s="1"/>
  <c r="L49" i="4" s="1"/>
  <c r="I50" i="4"/>
  <c r="K50" i="4" s="1"/>
  <c r="L50" i="4" s="1"/>
  <c r="I51" i="4"/>
  <c r="K51" i="4" s="1"/>
  <c r="L51" i="4" s="1"/>
  <c r="I52" i="4"/>
  <c r="K52" i="4" s="1"/>
  <c r="L52" i="4" s="1"/>
  <c r="I53" i="4"/>
  <c r="K53" i="4" s="1"/>
  <c r="L53" i="4" s="1"/>
  <c r="I54" i="4"/>
  <c r="K54" i="4" s="1"/>
  <c r="L54" i="4" s="1"/>
  <c r="I55" i="4"/>
  <c r="K55" i="4" s="1"/>
  <c r="L55" i="4" s="1"/>
  <c r="I56" i="4"/>
  <c r="K56" i="4" s="1"/>
  <c r="L56" i="4" s="1"/>
  <c r="U10" i="5"/>
  <c r="D25" i="1"/>
  <c r="G22" i="18"/>
  <c r="F7" i="3"/>
  <c r="K6" i="4"/>
  <c r="K18" i="4"/>
  <c r="L18" i="4" s="1"/>
  <c r="K22" i="4"/>
  <c r="L22" i="4" s="1"/>
  <c r="K26" i="4"/>
  <c r="L26" i="4" s="1"/>
  <c r="K30" i="4"/>
  <c r="L30" i="4" s="1"/>
  <c r="K34" i="4"/>
  <c r="L34" i="4" s="1"/>
  <c r="K38" i="4"/>
  <c r="L38" i="4" s="1"/>
  <c r="K42" i="4"/>
  <c r="L42" i="4" s="1"/>
  <c r="K46" i="4"/>
  <c r="L46" i="4" s="1"/>
  <c r="F65" i="4"/>
  <c r="M65" i="4" s="1"/>
  <c r="R5" i="5"/>
  <c r="P66" i="5"/>
  <c r="O61" i="4"/>
  <c r="S10" i="5"/>
  <c r="P128" i="5"/>
  <c r="P124" i="5"/>
  <c r="R47" i="7"/>
  <c r="S42" i="7"/>
  <c r="R174" i="7" s="1"/>
  <c r="R91" i="7"/>
  <c r="T118" i="5"/>
  <c r="R123" i="5"/>
  <c r="P129" i="5"/>
  <c r="O42" i="7"/>
  <c r="P174" i="7" s="1"/>
  <c r="R46" i="7"/>
  <c r="R90" i="7"/>
  <c r="U10" i="7"/>
  <c r="U54" i="7"/>
  <c r="U69" i="7"/>
  <c r="V69" i="7" s="1"/>
  <c r="U71" i="7"/>
  <c r="V71" i="7" s="1"/>
  <c r="U73" i="7"/>
  <c r="V73" i="7" s="1"/>
  <c r="U75" i="7"/>
  <c r="V75" i="7" s="1"/>
  <c r="U77" i="7"/>
  <c r="V77" i="7" s="1"/>
  <c r="U79" i="7"/>
  <c r="V79" i="7" s="1"/>
  <c r="U81" i="7"/>
  <c r="V81" i="7" s="1"/>
  <c r="M210" i="8"/>
  <c r="P59" i="8"/>
  <c r="P212" i="8"/>
  <c r="F27" i="9"/>
  <c r="F28" i="9"/>
  <c r="P213" i="8"/>
  <c r="P78" i="8"/>
  <c r="N42" i="7"/>
  <c r="O174" i="7" s="1"/>
  <c r="R130" i="7"/>
  <c r="P21" i="8"/>
  <c r="R129" i="7"/>
  <c r="R168" i="7"/>
  <c r="V211" i="8"/>
  <c r="H26" i="9"/>
  <c r="V212" i="8"/>
  <c r="H27" i="9"/>
  <c r="V69" i="8"/>
  <c r="E31" i="9"/>
  <c r="M106" i="8"/>
  <c r="M216" i="8"/>
  <c r="V217" i="8"/>
  <c r="H32" i="9"/>
  <c r="V115" i="8"/>
  <c r="E35" i="9"/>
  <c r="M220" i="8"/>
  <c r="Q178" i="7"/>
  <c r="T85" i="7"/>
  <c r="T86" i="7" s="1"/>
  <c r="S175" i="7"/>
  <c r="R169" i="7"/>
  <c r="H25" i="9"/>
  <c r="E28" i="9"/>
  <c r="M78" i="8"/>
  <c r="M213" i="8"/>
  <c r="N125" i="7"/>
  <c r="O176" i="7" s="1"/>
  <c r="S176" i="7" s="1"/>
  <c r="N164" i="7"/>
  <c r="O177" i="7" s="1"/>
  <c r="S177" i="7" s="1"/>
  <c r="F30" i="9"/>
  <c r="P215" i="8"/>
  <c r="G31" i="9"/>
  <c r="S216" i="8"/>
  <c r="S106" i="8"/>
  <c r="P218" i="8"/>
  <c r="F33" i="9"/>
  <c r="P124" i="8"/>
  <c r="V219" i="8"/>
  <c r="H34" i="9"/>
  <c r="V133" i="8"/>
  <c r="P220" i="8"/>
  <c r="F35" i="9"/>
  <c r="P142" i="8"/>
  <c r="G36" i="9"/>
  <c r="S155" i="8"/>
  <c r="S221" i="8"/>
  <c r="F38" i="9"/>
  <c r="P173" i="8"/>
  <c r="P223" i="8"/>
  <c r="P230" i="8"/>
  <c r="F14" i="9"/>
  <c r="F19" i="9"/>
  <c r="P231" i="8"/>
  <c r="F43" i="9"/>
  <c r="P232" i="8"/>
  <c r="U98" i="7"/>
  <c r="H29" i="9"/>
  <c r="H31" i="9"/>
  <c r="V216" i="8"/>
  <c r="E32" i="9"/>
  <c r="M115" i="8"/>
  <c r="M217" i="8"/>
  <c r="E34" i="9"/>
  <c r="M219" i="8"/>
  <c r="G37" i="9"/>
  <c r="S164" i="8"/>
  <c r="S222" i="8"/>
  <c r="S173" i="8"/>
  <c r="S223" i="8"/>
  <c r="G38" i="9"/>
  <c r="G14" i="9"/>
  <c r="G15" i="9" s="1"/>
  <c r="G19" i="9"/>
  <c r="S230" i="8"/>
  <c r="U137" i="7"/>
  <c r="G28" i="9"/>
  <c r="S213" i="8"/>
  <c r="V213" i="8"/>
  <c r="H28" i="9"/>
  <c r="E29" i="9"/>
  <c r="M214" i="8"/>
  <c r="M87" i="8"/>
  <c r="G29" i="9"/>
  <c r="S87" i="8"/>
  <c r="S214" i="8"/>
  <c r="P217" i="8"/>
  <c r="F32" i="9"/>
  <c r="P115" i="8"/>
  <c r="V124" i="8"/>
  <c r="H33" i="9"/>
  <c r="V218" i="8"/>
  <c r="E36" i="9"/>
  <c r="M155" i="8"/>
  <c r="M221" i="8"/>
  <c r="V221" i="8"/>
  <c r="H36" i="9"/>
  <c r="V155" i="8"/>
  <c r="V164" i="8"/>
  <c r="H37" i="9"/>
  <c r="V222" i="8"/>
  <c r="V223" i="8"/>
  <c r="H38" i="9"/>
  <c r="V173" i="8"/>
  <c r="V230" i="8"/>
  <c r="H14" i="9"/>
  <c r="H15" i="9" s="1"/>
  <c r="H19" i="9"/>
  <c r="V231" i="8"/>
  <c r="V232" i="8"/>
  <c r="H43" i="9"/>
  <c r="P214" i="8"/>
  <c r="F29" i="9"/>
  <c r="P87" i="8"/>
  <c r="V215" i="8"/>
  <c r="H30" i="9"/>
  <c r="P216" i="8"/>
  <c r="F31" i="9"/>
  <c r="P106" i="8"/>
  <c r="G32" i="9"/>
  <c r="S217" i="8"/>
  <c r="M218" i="8"/>
  <c r="E33" i="9"/>
  <c r="M124" i="8"/>
  <c r="G33" i="9"/>
  <c r="S124" i="8"/>
  <c r="S218" i="8"/>
  <c r="S133" i="8"/>
  <c r="S219" i="8"/>
  <c r="G34" i="9"/>
  <c r="P221" i="8"/>
  <c r="F36" i="9"/>
  <c r="P155" i="8"/>
  <c r="M222" i="8"/>
  <c r="E37" i="9"/>
  <c r="M164" i="8"/>
  <c r="E38" i="9"/>
  <c r="M173" i="8"/>
  <c r="M223" i="8"/>
  <c r="E43" i="9"/>
  <c r="M232" i="8"/>
  <c r="M203" i="8"/>
  <c r="H14" i="10"/>
  <c r="G50" i="10"/>
  <c r="H36" i="10"/>
  <c r="H29" i="10"/>
  <c r="H28" i="10"/>
  <c r="H26" i="10"/>
  <c r="H34" i="10"/>
  <c r="H30" i="10"/>
  <c r="H27" i="10"/>
  <c r="H25" i="10"/>
  <c r="H46" i="10"/>
  <c r="H35" i="10"/>
  <c r="H37" i="10"/>
  <c r="H45" i="10"/>
  <c r="P224" i="8"/>
  <c r="F39" i="9"/>
  <c r="P203" i="8"/>
  <c r="M224" i="8"/>
  <c r="S203" i="8"/>
  <c r="S224" i="8"/>
  <c r="O48" i="10"/>
  <c r="O57" i="10"/>
  <c r="O56" i="10"/>
  <c r="O55" i="10"/>
  <c r="H15" i="10"/>
  <c r="O45" i="10"/>
  <c r="O12" i="10"/>
  <c r="G34" i="10"/>
  <c r="V224" i="8"/>
  <c r="H39" i="9"/>
  <c r="H98" i="7"/>
  <c r="H154" i="7"/>
  <c r="G105" i="7"/>
  <c r="G65" i="7"/>
  <c r="H32" i="7"/>
  <c r="J12" i="5"/>
  <c r="F144" i="7"/>
  <c r="G32" i="7"/>
  <c r="G149" i="7"/>
  <c r="G140" i="7"/>
  <c r="H57" i="7"/>
  <c r="H21" i="7"/>
  <c r="G71" i="7"/>
  <c r="H107" i="7"/>
  <c r="G110" i="7"/>
  <c r="H103" i="7"/>
  <c r="H73" i="7"/>
  <c r="F138" i="7"/>
  <c r="G82" i="7"/>
  <c r="F59" i="7"/>
  <c r="I15" i="5"/>
  <c r="G156" i="7"/>
  <c r="F21" i="7"/>
  <c r="F115" i="7"/>
  <c r="F104" i="7"/>
  <c r="F28" i="7"/>
  <c r="G104" i="7"/>
  <c r="H31" i="7"/>
  <c r="G137" i="7"/>
  <c r="G18" i="7"/>
  <c r="H145" i="7"/>
  <c r="F158" i="7"/>
  <c r="G111" i="7"/>
  <c r="G68" i="7"/>
  <c r="H36" i="7"/>
  <c r="H15" i="5"/>
  <c r="F114" i="7"/>
  <c r="G75" i="7"/>
  <c r="G147" i="7"/>
  <c r="G138" i="7"/>
  <c r="F55" i="7"/>
  <c r="F19" i="7"/>
  <c r="G69" i="7"/>
  <c r="H110" i="7"/>
  <c r="G58" i="7"/>
  <c r="H148" i="7"/>
  <c r="F141" i="7"/>
  <c r="F81" i="7"/>
  <c r="G57" i="7"/>
  <c r="G21" i="7"/>
  <c r="J15" i="5"/>
  <c r="F75" i="7"/>
  <c r="H17" i="5"/>
  <c r="F121" i="7"/>
  <c r="F110" i="7"/>
  <c r="F32" i="7"/>
  <c r="F10" i="7"/>
  <c r="H35" i="7"/>
  <c r="H105" i="7"/>
  <c r="F39" i="7"/>
  <c r="H149" i="7"/>
  <c r="H156" i="7"/>
  <c r="G109" i="7"/>
  <c r="G67" i="7"/>
  <c r="F34" i="7"/>
  <c r="J14" i="5"/>
  <c r="G151" i="7"/>
  <c r="H16" i="5"/>
  <c r="G143" i="7"/>
  <c r="F120" i="7"/>
  <c r="G39" i="7"/>
  <c r="H17" i="7"/>
  <c r="G55" i="7"/>
  <c r="H144" i="7"/>
  <c r="G66" i="7"/>
  <c r="H99" i="7"/>
  <c r="H74" i="7"/>
  <c r="F140" i="7"/>
  <c r="G83" i="7"/>
  <c r="F60" i="7"/>
  <c r="I17" i="5"/>
  <c r="F122" i="7"/>
  <c r="G33" i="7"/>
  <c r="H157" i="7"/>
  <c r="F153" i="7"/>
  <c r="H64" i="7"/>
  <c r="G30" i="7"/>
  <c r="G106" i="7"/>
  <c r="I10" i="5"/>
  <c r="H13" i="7"/>
  <c r="H143" i="7"/>
  <c r="G155" i="7"/>
  <c r="H66" i="7"/>
  <c r="H33" i="7"/>
  <c r="H11" i="7"/>
  <c r="I14" i="5"/>
  <c r="G54" i="7"/>
  <c r="I16" i="5"/>
  <c r="F105" i="7"/>
  <c r="F159" i="7"/>
  <c r="H22" i="7"/>
  <c r="F76" i="7"/>
  <c r="G24" i="7"/>
  <c r="F109" i="7"/>
  <c r="G13" i="7"/>
  <c r="H140" i="7"/>
  <c r="F145" i="7"/>
  <c r="G100" i="7"/>
  <c r="G59" i="7"/>
  <c r="H24" i="7"/>
  <c r="J17" i="5"/>
  <c r="H83" i="7"/>
  <c r="H160" i="7"/>
  <c r="H75" i="7"/>
  <c r="F142" i="7"/>
  <c r="G102" i="7"/>
  <c r="F61" i="7"/>
  <c r="H10" i="7"/>
  <c r="H151" i="7"/>
  <c r="F22" i="7"/>
  <c r="H113" i="7"/>
  <c r="G159" i="7"/>
  <c r="F71" i="7"/>
  <c r="H37" i="7"/>
  <c r="G122" i="7"/>
  <c r="F112" i="7"/>
  <c r="H34" i="7"/>
  <c r="H12" i="7"/>
  <c r="G36" i="7"/>
  <c r="H161" i="7"/>
  <c r="G34" i="7"/>
  <c r="H115" i="7"/>
  <c r="H70" i="7"/>
  <c r="G119" i="7"/>
  <c r="G76" i="7"/>
  <c r="G56" i="7"/>
  <c r="I9" i="5"/>
  <c r="G144" i="7"/>
  <c r="G17" i="7"/>
  <c r="H153" i="7"/>
  <c r="G146" i="7"/>
  <c r="H60" i="7"/>
  <c r="H25" i="7"/>
  <c r="G77" i="7"/>
  <c r="H116" i="7"/>
  <c r="G72" i="7"/>
  <c r="H114" i="7"/>
  <c r="F149" i="7"/>
  <c r="G116" i="7"/>
  <c r="G61" i="7"/>
  <c r="F26" i="7"/>
  <c r="I18" i="5"/>
  <c r="G107" i="7"/>
  <c r="F16" i="7"/>
  <c r="G141" i="7"/>
  <c r="F118" i="7"/>
  <c r="H38" i="7"/>
  <c r="H16" i="7"/>
  <c r="H54" i="7"/>
  <c r="H159" i="7"/>
  <c r="G62" i="7"/>
  <c r="H119" i="7"/>
  <c r="H69" i="7"/>
  <c r="G117" i="7"/>
  <c r="G74" i="7"/>
  <c r="H55" i="7"/>
  <c r="J18" i="5"/>
  <c r="H121" i="7"/>
  <c r="I13" i="5"/>
  <c r="F107" i="7"/>
  <c r="F161" i="7"/>
  <c r="G23" i="7"/>
  <c r="F78" i="7"/>
  <c r="F25" i="7"/>
  <c r="H80" i="7"/>
  <c r="F80" i="7"/>
  <c r="H102" i="7"/>
  <c r="G153" i="7"/>
  <c r="G103" i="7"/>
  <c r="G64" i="7"/>
  <c r="F30" i="7"/>
  <c r="H11" i="5"/>
  <c r="F98" i="7"/>
  <c r="H27" i="7"/>
  <c r="G139" i="7"/>
  <c r="F116" i="7"/>
  <c r="F36" i="7"/>
  <c r="F14" i="7"/>
  <c r="H39" i="7"/>
  <c r="H139" i="7"/>
  <c r="H29" i="7"/>
  <c r="H141" i="7"/>
  <c r="F160" i="7"/>
  <c r="G113" i="7"/>
  <c r="G70" i="7"/>
  <c r="G37" i="7"/>
  <c r="J16" i="5"/>
  <c r="F156" i="7"/>
  <c r="F56" i="7"/>
  <c r="G158" i="7"/>
  <c r="G148" i="7"/>
  <c r="H61" i="7"/>
  <c r="G26" i="7"/>
  <c r="G79" i="7"/>
  <c r="H100" i="7"/>
  <c r="G19" i="7"/>
  <c r="H142" i="7"/>
  <c r="H77" i="7"/>
  <c r="F146" i="7"/>
  <c r="G118" i="7"/>
  <c r="F63" i="7"/>
  <c r="F12" i="7"/>
  <c r="H150" i="7"/>
  <c r="F37" i="7"/>
  <c r="H120" i="7"/>
  <c r="H79" i="7"/>
  <c r="F150" i="7"/>
  <c r="F11" i="7"/>
  <c r="F65" i="7"/>
  <c r="G15" i="7"/>
  <c r="F143" i="7"/>
  <c r="F38" i="7"/>
  <c r="H158" i="7"/>
  <c r="F139" i="7"/>
  <c r="F79" i="7"/>
  <c r="H56" i="7"/>
  <c r="H20" i="7"/>
  <c r="H14" i="5"/>
  <c r="G99" i="7"/>
  <c r="H13" i="5"/>
  <c r="F111" i="7"/>
  <c r="F100" i="7"/>
  <c r="H26" i="7"/>
  <c r="F82" i="7"/>
  <c r="G28" i="7"/>
  <c r="F117" i="7"/>
  <c r="F58" i="7"/>
  <c r="G160" i="7"/>
  <c r="G150" i="7"/>
  <c r="H62" i="7"/>
  <c r="F27" i="7"/>
  <c r="G81" i="7"/>
  <c r="H146" i="7"/>
  <c r="F24" i="7"/>
  <c r="H108" i="7"/>
  <c r="H82" i="7"/>
  <c r="F154" i="7"/>
  <c r="F15" i="7"/>
  <c r="F68" i="7"/>
  <c r="H19" i="7"/>
  <c r="H76" i="7"/>
  <c r="H15" i="7"/>
  <c r="H12" i="5"/>
  <c r="F157" i="7"/>
  <c r="F74" i="7"/>
  <c r="F101" i="7"/>
  <c r="F151" i="7"/>
  <c r="H58" i="7"/>
  <c r="G73" i="7"/>
  <c r="G80" i="7"/>
  <c r="H78" i="7"/>
  <c r="G10" i="7"/>
  <c r="H14" i="7"/>
  <c r="F62" i="7"/>
  <c r="G157" i="7"/>
  <c r="F35" i="7"/>
  <c r="J9" i="5"/>
  <c r="H104" i="7"/>
  <c r="F155" i="7"/>
  <c r="F70" i="7"/>
  <c r="H68" i="7"/>
  <c r="H118" i="7"/>
  <c r="G108" i="7"/>
  <c r="G25" i="7"/>
  <c r="H122" i="7"/>
  <c r="F119" i="7"/>
  <c r="G31" i="7"/>
  <c r="F33" i="7"/>
  <c r="G112" i="7"/>
  <c r="F13" i="7"/>
  <c r="F99" i="7"/>
  <c r="F66" i="7"/>
  <c r="G60" i="7"/>
  <c r="G11" i="7"/>
  <c r="G120" i="7"/>
  <c r="F72" i="7"/>
  <c r="J13" i="5"/>
  <c r="G121" i="7"/>
  <c r="F106" i="7"/>
  <c r="H65" i="7"/>
  <c r="G35" i="7"/>
  <c r="G14" i="7"/>
  <c r="G98" i="7"/>
  <c r="G38" i="7"/>
  <c r="F102" i="7"/>
  <c r="G152" i="7"/>
  <c r="G29" i="7"/>
  <c r="H10" i="5"/>
  <c r="H101" i="7"/>
  <c r="F77" i="7"/>
  <c r="F18" i="7"/>
  <c r="H59" i="7"/>
  <c r="H71" i="7"/>
  <c r="G78" i="7"/>
  <c r="I11" i="5"/>
  <c r="G12" i="7"/>
  <c r="G154" i="7"/>
  <c r="F31" i="7"/>
  <c r="I12" i="5"/>
  <c r="H112" i="7"/>
  <c r="H152" i="7"/>
  <c r="F67" i="7"/>
  <c r="H72" i="7"/>
  <c r="H109" i="7"/>
  <c r="F73" i="7"/>
  <c r="G16" i="7"/>
  <c r="H67" i="7"/>
  <c r="F113" i="7"/>
  <c r="G27" i="7"/>
  <c r="F29" i="7"/>
  <c r="F23" i="7"/>
  <c r="F152" i="7"/>
  <c r="G63" i="7"/>
  <c r="J10" i="5"/>
  <c r="H63" i="7"/>
  <c r="F103" i="7"/>
  <c r="F20" i="7"/>
  <c r="H23" i="7"/>
  <c r="H28" i="7"/>
  <c r="G142" i="7"/>
  <c r="G22" i="7"/>
  <c r="H137" i="7"/>
  <c r="H138" i="7"/>
  <c r="F148" i="7"/>
  <c r="F64" i="7"/>
  <c r="H155" i="7"/>
  <c r="H117" i="7"/>
  <c r="F69" i="7"/>
  <c r="H30" i="7"/>
  <c r="H18" i="7"/>
  <c r="G20" i="7"/>
  <c r="F147" i="7"/>
  <c r="H18" i="5"/>
  <c r="F108" i="7"/>
  <c r="G145" i="7"/>
  <c r="F137" i="7"/>
  <c r="F54" i="7"/>
  <c r="H111" i="7"/>
  <c r="F57" i="7"/>
  <c r="H147" i="7"/>
  <c r="G114" i="7"/>
  <c r="H81" i="7"/>
  <c r="F17" i="7"/>
  <c r="G161" i="7"/>
  <c r="J11" i="5"/>
  <c r="H9" i="5"/>
  <c r="F83" i="7"/>
  <c r="H106" i="7"/>
  <c r="G101" i="7"/>
  <c r="G115" i="7"/>
  <c r="J115" i="7" l="1"/>
  <c r="J101" i="7"/>
  <c r="J161" i="7"/>
  <c r="K161" i="7" s="1"/>
  <c r="J114" i="7"/>
  <c r="K114" i="7" s="1"/>
  <c r="J145" i="7"/>
  <c r="J20" i="7"/>
  <c r="J22" i="7"/>
  <c r="K22" i="7" s="1"/>
  <c r="J142" i="7"/>
  <c r="K142" i="7" s="1"/>
  <c r="J63" i="7"/>
  <c r="J27" i="7"/>
  <c r="J16" i="7"/>
  <c r="L12" i="5"/>
  <c r="J154" i="7"/>
  <c r="J12" i="7"/>
  <c r="L11" i="5"/>
  <c r="J78" i="7"/>
  <c r="K78" i="7" s="1"/>
  <c r="J29" i="7"/>
  <c r="J152" i="7"/>
  <c r="J38" i="7"/>
  <c r="K38" i="7" s="1"/>
  <c r="J98" i="7"/>
  <c r="K98" i="7" s="1"/>
  <c r="J14" i="7"/>
  <c r="J35" i="7"/>
  <c r="J121" i="7"/>
  <c r="K121" i="7" s="1"/>
  <c r="J120" i="7"/>
  <c r="K120" i="7" s="1"/>
  <c r="J11" i="7"/>
  <c r="J60" i="7"/>
  <c r="J112" i="7"/>
  <c r="J31" i="7"/>
  <c r="K31" i="7" s="1"/>
  <c r="J25" i="7"/>
  <c r="J108" i="7"/>
  <c r="J157" i="7"/>
  <c r="J10" i="7"/>
  <c r="J80" i="7"/>
  <c r="J73" i="7"/>
  <c r="J81" i="7"/>
  <c r="J150" i="7"/>
  <c r="K150" i="7" s="1"/>
  <c r="J160" i="7"/>
  <c r="J28" i="7"/>
  <c r="J99" i="7"/>
  <c r="J15" i="7"/>
  <c r="K15" i="7" s="1"/>
  <c r="J118" i="7"/>
  <c r="J19" i="7"/>
  <c r="J79" i="7"/>
  <c r="J26" i="7"/>
  <c r="K26" i="7" s="1"/>
  <c r="J148" i="7"/>
  <c r="J158" i="7"/>
  <c r="J37" i="7"/>
  <c r="K37" i="7" s="1"/>
  <c r="J70" i="7"/>
  <c r="K70" i="7" s="1"/>
  <c r="J113" i="7"/>
  <c r="J139" i="7"/>
  <c r="J64" i="7"/>
  <c r="J103" i="7"/>
  <c r="K103" i="7" s="1"/>
  <c r="J153" i="7"/>
  <c r="J23" i="7"/>
  <c r="L13" i="5"/>
  <c r="J74" i="7"/>
  <c r="J117" i="7"/>
  <c r="J62" i="7"/>
  <c r="J141" i="7"/>
  <c r="J107" i="7"/>
  <c r="L18" i="5"/>
  <c r="J61" i="7"/>
  <c r="J116" i="7"/>
  <c r="J72" i="7"/>
  <c r="J77" i="7"/>
  <c r="J146" i="7"/>
  <c r="J17" i="7"/>
  <c r="J144" i="7"/>
  <c r="L9" i="5"/>
  <c r="J56" i="7"/>
  <c r="J76" i="7"/>
  <c r="J119" i="7"/>
  <c r="K119" i="7" s="1"/>
  <c r="J34" i="7"/>
  <c r="J36" i="7"/>
  <c r="J122" i="7"/>
  <c r="K122" i="7" s="1"/>
  <c r="J159" i="7"/>
  <c r="J102" i="7"/>
  <c r="J59" i="7"/>
  <c r="J100" i="7"/>
  <c r="K100" i="7" s="1"/>
  <c r="J13" i="7"/>
  <c r="K13" i="7" s="1"/>
  <c r="J24" i="7"/>
  <c r="L16" i="5"/>
  <c r="J54" i="7"/>
  <c r="L14" i="5"/>
  <c r="J155" i="7"/>
  <c r="L10" i="5"/>
  <c r="J106" i="7"/>
  <c r="J30" i="7"/>
  <c r="K30" i="7" s="1"/>
  <c r="J33" i="7"/>
  <c r="L17" i="5"/>
  <c r="J83" i="7"/>
  <c r="J66" i="7"/>
  <c r="J55" i="7"/>
  <c r="J39" i="7"/>
  <c r="J143" i="7"/>
  <c r="K143" i="7" s="1"/>
  <c r="J151" i="7"/>
  <c r="J67" i="7"/>
  <c r="J109" i="7"/>
  <c r="J21" i="7"/>
  <c r="J57" i="7"/>
  <c r="K57" i="7" s="1"/>
  <c r="J58" i="7"/>
  <c r="J69" i="7"/>
  <c r="J138" i="7"/>
  <c r="K138" i="7" s="1"/>
  <c r="J147" i="7"/>
  <c r="K147" i="7" s="1"/>
  <c r="J75" i="7"/>
  <c r="J68" i="7"/>
  <c r="J111" i="7"/>
  <c r="J18" i="7"/>
  <c r="K18" i="7" s="1"/>
  <c r="J137" i="7"/>
  <c r="J104" i="7"/>
  <c r="J156" i="7"/>
  <c r="K156" i="7" s="1"/>
  <c r="L15" i="5"/>
  <c r="J82" i="7"/>
  <c r="J110" i="7"/>
  <c r="J71" i="7"/>
  <c r="K71" i="7" s="1"/>
  <c r="P71" i="7" s="1"/>
  <c r="J140" i="7"/>
  <c r="K140" i="7" s="1"/>
  <c r="J149" i="7"/>
  <c r="K149" i="7" s="1"/>
  <c r="J32" i="7"/>
  <c r="J65" i="7"/>
  <c r="J105" i="7"/>
  <c r="K105" i="7" s="1"/>
  <c r="M46" i="8"/>
  <c r="J46" i="8" s="1"/>
  <c r="H46" i="8" s="1"/>
  <c r="M215" i="8"/>
  <c r="E30" i="9"/>
  <c r="D29" i="3"/>
  <c r="E13" i="10" s="1"/>
  <c r="E12" i="10" s="1"/>
  <c r="R129" i="5"/>
  <c r="U118" i="5"/>
  <c r="U60" i="5"/>
  <c r="I48" i="8"/>
  <c r="V220" i="8"/>
  <c r="P133" i="8"/>
  <c r="F34" i="9"/>
  <c r="M231" i="8"/>
  <c r="G43" i="9"/>
  <c r="J96" i="8"/>
  <c r="H35" i="9"/>
  <c r="M69" i="8"/>
  <c r="M212" i="8"/>
  <c r="G30" i="9"/>
  <c r="G35" i="9"/>
  <c r="G41" i="9" s="1"/>
  <c r="S142" i="8"/>
  <c r="M57" i="8"/>
  <c r="M226" i="8" s="1"/>
  <c r="S59" i="8"/>
  <c r="V214" i="8"/>
  <c r="V210" i="8"/>
  <c r="G27" i="9"/>
  <c r="S69" i="8"/>
  <c r="S211" i="8"/>
  <c r="P211" i="8"/>
  <c r="M47" i="8"/>
  <c r="J47" i="8" s="1"/>
  <c r="H47" i="8" s="1"/>
  <c r="F23" i="9"/>
  <c r="P164" i="8"/>
  <c r="G25" i="9"/>
  <c r="F37" i="9"/>
  <c r="P41" i="8"/>
  <c r="S41" i="8"/>
  <c r="F25" i="9"/>
  <c r="M41" i="8"/>
  <c r="V31" i="8"/>
  <c r="H24" i="9"/>
  <c r="M208" i="8"/>
  <c r="S226" i="8"/>
  <c r="M21" i="8"/>
  <c r="E24" i="9"/>
  <c r="S208" i="8"/>
  <c r="M31" i="8"/>
  <c r="M230" i="8"/>
  <c r="P233" i="8"/>
  <c r="D32" i="3"/>
  <c r="E16" i="10" s="1"/>
  <c r="D31" i="3"/>
  <c r="S60" i="5"/>
  <c r="U65" i="5" s="1"/>
  <c r="E13" i="9"/>
  <c r="E15" i="9" s="1"/>
  <c r="K65" i="5"/>
  <c r="U66" i="5"/>
  <c r="F13" i="9"/>
  <c r="F15" i="9" s="1"/>
  <c r="U124" i="5"/>
  <c r="K123" i="5"/>
  <c r="G41" i="10"/>
  <c r="G40" i="10" s="1"/>
  <c r="G44" i="10" s="1"/>
  <c r="G46" i="10" s="1"/>
  <c r="G33" i="10"/>
  <c r="G37" i="10" s="1"/>
  <c r="H41" i="9"/>
  <c r="U163" i="7"/>
  <c r="V137" i="7"/>
  <c r="P209" i="8"/>
  <c r="F24" i="9"/>
  <c r="P31" i="8"/>
  <c r="U85" i="7"/>
  <c r="V54" i="7"/>
  <c r="T174" i="7"/>
  <c r="P130" i="5"/>
  <c r="E12" i="18"/>
  <c r="D12" i="18" s="1"/>
  <c r="E11" i="18"/>
  <c r="D14" i="18"/>
  <c r="E10" i="18"/>
  <c r="L35" i="4"/>
  <c r="L19" i="4"/>
  <c r="K41" i="4"/>
  <c r="L41" i="4" s="1"/>
  <c r="K14" i="4"/>
  <c r="L14" i="4" s="1"/>
  <c r="G13" i="18"/>
  <c r="G16" i="18"/>
  <c r="G18" i="18" s="1"/>
  <c r="L39" i="4"/>
  <c r="L23" i="4"/>
  <c r="L7" i="4"/>
  <c r="K29" i="4"/>
  <c r="L29" i="4" s="1"/>
  <c r="K27" i="7"/>
  <c r="K10" i="7"/>
  <c r="K33" i="7"/>
  <c r="K17" i="7"/>
  <c r="K28" i="7"/>
  <c r="K11" i="7"/>
  <c r="O39" i="10"/>
  <c r="O38" i="10"/>
  <c r="O41" i="10" s="1"/>
  <c r="G51" i="10" s="1"/>
  <c r="V10" i="7"/>
  <c r="U41" i="7"/>
  <c r="Q118" i="5"/>
  <c r="P134" i="5"/>
  <c r="Q64" i="5"/>
  <c r="U64" i="5"/>
  <c r="H8" i="9"/>
  <c r="V7" i="8"/>
  <c r="V132" i="7"/>
  <c r="K158" i="7" s="1"/>
  <c r="H8" i="3"/>
  <c r="H23" i="18"/>
  <c r="P135" i="5"/>
  <c r="L45" i="4"/>
  <c r="L37" i="4"/>
  <c r="L21" i="4"/>
  <c r="L10" i="4"/>
  <c r="G8" i="9"/>
  <c r="S7" i="8"/>
  <c r="V93" i="7"/>
  <c r="G23" i="18"/>
  <c r="G8" i="3"/>
  <c r="L13" i="4"/>
  <c r="K33" i="4"/>
  <c r="L33" i="4" s="1"/>
  <c r="K152" i="7"/>
  <c r="K157" i="7"/>
  <c r="K113" i="7"/>
  <c r="K116" i="7"/>
  <c r="K39" i="7"/>
  <c r="K23" i="7"/>
  <c r="K118" i="7"/>
  <c r="K34" i="7"/>
  <c r="K104" i="7"/>
  <c r="K29" i="7"/>
  <c r="K16" i="7"/>
  <c r="K24" i="7"/>
  <c r="H52" i="10"/>
  <c r="H55" i="10"/>
  <c r="H54" i="10"/>
  <c r="H51" i="10"/>
  <c r="H57" i="10"/>
  <c r="H56" i="10"/>
  <c r="H53" i="10"/>
  <c r="G58" i="10" s="1"/>
  <c r="V233" i="8"/>
  <c r="G24" i="9"/>
  <c r="S209" i="8"/>
  <c r="S31" i="8"/>
  <c r="V208" i="8"/>
  <c r="H23" i="9"/>
  <c r="V21" i="8"/>
  <c r="S21" i="8"/>
  <c r="S118" i="5"/>
  <c r="L43" i="4"/>
  <c r="L27" i="4"/>
  <c r="L9" i="4"/>
  <c r="K25" i="4"/>
  <c r="L25" i="4" s="1"/>
  <c r="H13" i="18"/>
  <c r="H16" i="18"/>
  <c r="H18" i="18" s="1"/>
  <c r="L47" i="4"/>
  <c r="L31" i="4"/>
  <c r="L15" i="4"/>
  <c r="K12" i="4"/>
  <c r="K57" i="4" s="1"/>
  <c r="K141" i="7"/>
  <c r="K153" i="7"/>
  <c r="K148" i="7"/>
  <c r="K111" i="7"/>
  <c r="K108" i="7"/>
  <c r="K35" i="7"/>
  <c r="K19" i="7"/>
  <c r="K110" i="7"/>
  <c r="K25" i="7"/>
  <c r="K12" i="7"/>
  <c r="K36" i="7"/>
  <c r="K20" i="7"/>
  <c r="S233" i="8"/>
  <c r="U124" i="7"/>
  <c r="V98" i="7"/>
  <c r="E41" i="9"/>
  <c r="O178" i="7"/>
  <c r="S178" i="7" s="1"/>
  <c r="S174" i="7"/>
  <c r="F8" i="9"/>
  <c r="D36" i="9" s="1"/>
  <c r="M35" i="10" s="1"/>
  <c r="P7" i="8"/>
  <c r="V49" i="7"/>
  <c r="U73" i="5"/>
  <c r="F8" i="3"/>
  <c r="D48" i="3" s="1"/>
  <c r="F23" i="18"/>
  <c r="I57" i="4"/>
  <c r="F14" i="10"/>
  <c r="D105" i="18"/>
  <c r="D98" i="18"/>
  <c r="D92" i="18"/>
  <c r="D87" i="18"/>
  <c r="D83" i="18"/>
  <c r="D78" i="18"/>
  <c r="D73" i="18"/>
  <c r="D68" i="18"/>
  <c r="D63" i="18"/>
  <c r="D59" i="18"/>
  <c r="D54" i="18"/>
  <c r="D49" i="18"/>
  <c r="D44" i="18"/>
  <c r="D40" i="18"/>
  <c r="D36" i="18"/>
  <c r="D29" i="18"/>
  <c r="D104" i="18"/>
  <c r="D97" i="18"/>
  <c r="D91" i="18"/>
  <c r="D86" i="18"/>
  <c r="D81" i="18"/>
  <c r="D77" i="18"/>
  <c r="D72" i="18"/>
  <c r="D67" i="18"/>
  <c r="D62" i="18"/>
  <c r="D57" i="18"/>
  <c r="D53" i="18"/>
  <c r="D48" i="18"/>
  <c r="D43" i="18"/>
  <c r="D39" i="18"/>
  <c r="D35" i="18"/>
  <c r="D28" i="18"/>
  <c r="D103" i="18"/>
  <c r="D102" i="18"/>
  <c r="D96" i="18"/>
  <c r="D90" i="18"/>
  <c r="D85" i="18"/>
  <c r="D80" i="18"/>
  <c r="D75" i="18"/>
  <c r="D71" i="18"/>
  <c r="D66" i="18"/>
  <c r="D61" i="18"/>
  <c r="D56" i="18"/>
  <c r="D51" i="18"/>
  <c r="D47" i="18"/>
  <c r="D42" i="18"/>
  <c r="D38" i="18"/>
  <c r="D31" i="18"/>
  <c r="D27" i="18"/>
  <c r="D101" i="18"/>
  <c r="D99" i="18"/>
  <c r="D95" i="18"/>
  <c r="D93" i="18"/>
  <c r="D89" i="18"/>
  <c r="D84" i="18"/>
  <c r="D79" i="18"/>
  <c r="D74" i="18"/>
  <c r="D69" i="18"/>
  <c r="D65" i="18"/>
  <c r="D60" i="18"/>
  <c r="D55" i="18"/>
  <c r="D50" i="18"/>
  <c r="D45" i="18"/>
  <c r="D41" i="18"/>
  <c r="D37" i="18"/>
  <c r="D30" i="18"/>
  <c r="D39" i="9"/>
  <c r="M37" i="10" s="1"/>
  <c r="L17" i="4"/>
  <c r="L8" i="4"/>
  <c r="L11" i="4"/>
  <c r="F13" i="18"/>
  <c r="F16" i="18"/>
  <c r="F18" i="18" s="1"/>
  <c r="K160" i="7"/>
  <c r="K139" i="7"/>
  <c r="K155" i="7"/>
  <c r="K146" i="7"/>
  <c r="K117" i="7"/>
  <c r="K109" i="7"/>
  <c r="K101" i="7"/>
  <c r="K14" i="7"/>
  <c r="K102" i="7"/>
  <c r="K65" i="7"/>
  <c r="K61" i="7"/>
  <c r="K21" i="7"/>
  <c r="K79" i="7"/>
  <c r="P79" i="7" s="1"/>
  <c r="K32" i="7"/>
  <c r="M9" i="5"/>
  <c r="M10" i="5"/>
  <c r="K64" i="7" l="1"/>
  <c r="D34" i="3"/>
  <c r="F41" i="9"/>
  <c r="M233" i="8"/>
  <c r="P225" i="8"/>
  <c r="P234" i="8" s="1"/>
  <c r="V225" i="8"/>
  <c r="V234" i="8" s="1"/>
  <c r="D23" i="9"/>
  <c r="M20" i="10" s="1"/>
  <c r="M56" i="8"/>
  <c r="J56" i="8" s="1"/>
  <c r="M58" i="8"/>
  <c r="M227" i="8" s="1"/>
  <c r="P228" i="8"/>
  <c r="F40" i="9"/>
  <c r="F44" i="9" s="1"/>
  <c r="V228" i="8"/>
  <c r="S225" i="8"/>
  <c r="S234" i="8" s="1"/>
  <c r="W98" i="7"/>
  <c r="Q65" i="5"/>
  <c r="Q66" i="5" s="1"/>
  <c r="D13" i="9"/>
  <c r="W10" i="7"/>
  <c r="P158" i="7"/>
  <c r="W158" i="7"/>
  <c r="P64" i="7"/>
  <c r="W64" i="7"/>
  <c r="K64" i="4"/>
  <c r="K65" i="4" s="1"/>
  <c r="K58" i="4"/>
  <c r="G54" i="10"/>
  <c r="G55" i="10" s="1"/>
  <c r="G57" i="10" s="1"/>
  <c r="G52" i="10"/>
  <c r="P120" i="7"/>
  <c r="W120" i="7"/>
  <c r="P65" i="7"/>
  <c r="W65" i="7"/>
  <c r="P14" i="7"/>
  <c r="W14" i="7"/>
  <c r="P109" i="7"/>
  <c r="W109" i="7"/>
  <c r="P155" i="7"/>
  <c r="W155" i="7"/>
  <c r="P160" i="7"/>
  <c r="W160" i="7"/>
  <c r="D35" i="9"/>
  <c r="M34" i="10" s="1"/>
  <c r="D19" i="9"/>
  <c r="M18" i="10" s="1"/>
  <c r="P36" i="7"/>
  <c r="W36" i="7"/>
  <c r="P25" i="7"/>
  <c r="W25" i="7"/>
  <c r="K58" i="7"/>
  <c r="K80" i="7"/>
  <c r="P108" i="7"/>
  <c r="W108" i="7"/>
  <c r="P140" i="7"/>
  <c r="W140" i="7"/>
  <c r="P141" i="7"/>
  <c r="W141" i="7"/>
  <c r="Q123" i="5"/>
  <c r="Q129" i="5" s="1"/>
  <c r="U123" i="5"/>
  <c r="U129" i="5" s="1"/>
  <c r="D27" i="9"/>
  <c r="M24" i="10" s="1"/>
  <c r="P24" i="7"/>
  <c r="W24" i="7"/>
  <c r="P16" i="7"/>
  <c r="W16" i="7"/>
  <c r="P34" i="7"/>
  <c r="W34" i="7"/>
  <c r="K74" i="7"/>
  <c r="P39" i="7"/>
  <c r="W39" i="7"/>
  <c r="P121" i="7"/>
  <c r="W121" i="7"/>
  <c r="P122" i="7"/>
  <c r="W122" i="7"/>
  <c r="S125" i="7"/>
  <c r="R176" i="7" s="1"/>
  <c r="O125" i="7"/>
  <c r="P176" i="7" s="1"/>
  <c r="T176" i="7" s="1"/>
  <c r="U122" i="5"/>
  <c r="U128" i="5" s="1"/>
  <c r="Q122" i="5"/>
  <c r="K69" i="7"/>
  <c r="P33" i="7"/>
  <c r="W33" i="7"/>
  <c r="K60" i="7"/>
  <c r="K83" i="7"/>
  <c r="K99" i="7"/>
  <c r="K144" i="7"/>
  <c r="K145" i="7"/>
  <c r="D49" i="3"/>
  <c r="D38" i="3"/>
  <c r="D57" i="3"/>
  <c r="D23" i="3"/>
  <c r="D51" i="3"/>
  <c r="D24" i="3"/>
  <c r="D52" i="3"/>
  <c r="G40" i="9"/>
  <c r="G44" i="9" s="1"/>
  <c r="W168" i="7"/>
  <c r="H18" i="9"/>
  <c r="H20" i="9" s="1"/>
  <c r="K168" i="7"/>
  <c r="M168" i="7" s="1"/>
  <c r="U164" i="7"/>
  <c r="D38" i="9"/>
  <c r="M36" i="10" s="1"/>
  <c r="L12" i="4"/>
  <c r="L57" i="4" s="1"/>
  <c r="P15" i="7"/>
  <c r="W15" i="7"/>
  <c r="P114" i="7"/>
  <c r="W114" i="7"/>
  <c r="P26" i="7"/>
  <c r="W26" i="7"/>
  <c r="P70" i="7"/>
  <c r="W70" i="7"/>
  <c r="P31" i="7"/>
  <c r="W31" i="7"/>
  <c r="P117" i="7"/>
  <c r="W117" i="7"/>
  <c r="P161" i="7"/>
  <c r="W161" i="7"/>
  <c r="D28" i="9"/>
  <c r="W129" i="7"/>
  <c r="G18" i="9"/>
  <c r="G20" i="9" s="1"/>
  <c r="K129" i="7"/>
  <c r="M129" i="7" s="1"/>
  <c r="U125" i="7"/>
  <c r="D29" i="9"/>
  <c r="M25" i="10" s="1"/>
  <c r="K73" i="7"/>
  <c r="K56" i="7"/>
  <c r="K62" i="7"/>
  <c r="P110" i="7"/>
  <c r="W110" i="7"/>
  <c r="P103" i="7"/>
  <c r="W103" i="7"/>
  <c r="P148" i="7"/>
  <c r="W148" i="7"/>
  <c r="P149" i="7"/>
  <c r="W149" i="7"/>
  <c r="J137" i="8"/>
  <c r="W71" i="7"/>
  <c r="D14" i="9"/>
  <c r="M15" i="10" s="1"/>
  <c r="K55" i="7"/>
  <c r="P29" i="7"/>
  <c r="W29" i="7"/>
  <c r="K59" i="7"/>
  <c r="K82" i="7"/>
  <c r="P116" i="7"/>
  <c r="W116" i="7"/>
  <c r="P142" i="7"/>
  <c r="W142" i="7"/>
  <c r="P143" i="7"/>
  <c r="W143" i="7"/>
  <c r="D24" i="9"/>
  <c r="M21" i="10" s="1"/>
  <c r="K77" i="7"/>
  <c r="K112" i="7"/>
  <c r="K45" i="7"/>
  <c r="P10" i="7"/>
  <c r="R45" i="7"/>
  <c r="K107" i="7"/>
  <c r="K154" i="7"/>
  <c r="E15" i="18"/>
  <c r="D15" i="18" s="1"/>
  <c r="E17" i="18"/>
  <c r="D17" i="18" s="1"/>
  <c r="D21" i="3"/>
  <c r="D14" i="3"/>
  <c r="D42" i="3"/>
  <c r="D12" i="3"/>
  <c r="D39" i="3"/>
  <c r="D58" i="3"/>
  <c r="D40" i="3"/>
  <c r="D59" i="3"/>
  <c r="K64" i="5"/>
  <c r="P32" i="7"/>
  <c r="W32" i="7"/>
  <c r="P21" i="7"/>
  <c r="W21" i="7"/>
  <c r="P57" i="7"/>
  <c r="W57" i="7"/>
  <c r="P78" i="7"/>
  <c r="W78" i="7"/>
  <c r="P100" i="7"/>
  <c r="W100" i="7"/>
  <c r="P138" i="7"/>
  <c r="W138" i="7"/>
  <c r="P139" i="7"/>
  <c r="W139" i="7"/>
  <c r="I58" i="4"/>
  <c r="I64" i="4"/>
  <c r="S86" i="7"/>
  <c r="R175" i="7" s="1"/>
  <c r="O86" i="7"/>
  <c r="P175" i="7" s="1"/>
  <c r="D32" i="9"/>
  <c r="M31" i="10" s="1"/>
  <c r="D33" i="9"/>
  <c r="M32" i="10" s="1"/>
  <c r="K81" i="7"/>
  <c r="P13" i="7"/>
  <c r="W13" i="7"/>
  <c r="K66" i="7"/>
  <c r="P19" i="7"/>
  <c r="W19" i="7"/>
  <c r="P111" i="7"/>
  <c r="W111" i="7"/>
  <c r="P156" i="7"/>
  <c r="W156" i="7"/>
  <c r="E15" i="10"/>
  <c r="F15" i="10" s="1"/>
  <c r="E19" i="10"/>
  <c r="E18" i="10" s="1"/>
  <c r="F18" i="10" s="1"/>
  <c r="J64" i="8"/>
  <c r="W79" i="7"/>
  <c r="H40" i="9"/>
  <c r="H44" i="9" s="1"/>
  <c r="D43" i="9"/>
  <c r="M40" i="10" s="1"/>
  <c r="E45" i="10" s="1"/>
  <c r="K75" i="7"/>
  <c r="P104" i="7"/>
  <c r="W104" i="7"/>
  <c r="K63" i="7"/>
  <c r="P118" i="7"/>
  <c r="W118" i="7"/>
  <c r="P105" i="7"/>
  <c r="W105" i="7"/>
  <c r="P150" i="7"/>
  <c r="W150" i="7"/>
  <c r="P152" i="7"/>
  <c r="W152" i="7"/>
  <c r="S164" i="7"/>
  <c r="R177" i="7" s="1"/>
  <c r="O164" i="7"/>
  <c r="P177" i="7" s="1"/>
  <c r="T177" i="7" s="1"/>
  <c r="P11" i="7"/>
  <c r="W11" i="7"/>
  <c r="K106" i="7"/>
  <c r="P22" i="7"/>
  <c r="W22" i="7"/>
  <c r="K68" i="7"/>
  <c r="P27" i="7"/>
  <c r="W27" i="7"/>
  <c r="K115" i="7"/>
  <c r="K159" i="7"/>
  <c r="D41" i="3"/>
  <c r="D19" i="3"/>
  <c r="D46" i="3"/>
  <c r="D15" i="3"/>
  <c r="D43" i="3"/>
  <c r="D13" i="3"/>
  <c r="D44" i="3"/>
  <c r="W90" i="7"/>
  <c r="F18" i="9"/>
  <c r="F20" i="9" s="1"/>
  <c r="K90" i="7"/>
  <c r="M90" i="7" s="1"/>
  <c r="U86" i="7"/>
  <c r="D31" i="9"/>
  <c r="M30" i="10" s="1"/>
  <c r="D34" i="9"/>
  <c r="M33" i="10" s="1"/>
  <c r="K129" i="5"/>
  <c r="K135" i="5" s="1"/>
  <c r="P37" i="7"/>
  <c r="W37" i="7"/>
  <c r="P61" i="7"/>
  <c r="W61" i="7"/>
  <c r="P102" i="7"/>
  <c r="W102" i="7"/>
  <c r="P101" i="7"/>
  <c r="W101" i="7"/>
  <c r="P146" i="7"/>
  <c r="W146" i="7"/>
  <c r="P147" i="7"/>
  <c r="W147" i="7"/>
  <c r="D30" i="9"/>
  <c r="M26" i="10" s="1"/>
  <c r="M57" i="10" s="1"/>
  <c r="D37" i="9"/>
  <c r="M27" i="10" s="1"/>
  <c r="P20" i="7"/>
  <c r="W20" i="7"/>
  <c r="P12" i="7"/>
  <c r="W12" i="7"/>
  <c r="P30" i="7"/>
  <c r="W30" i="7"/>
  <c r="K72" i="7"/>
  <c r="P35" i="7"/>
  <c r="W35" i="7"/>
  <c r="P119" i="7"/>
  <c r="W119" i="7"/>
  <c r="P153" i="7"/>
  <c r="W153" i="7"/>
  <c r="J198" i="8"/>
  <c r="D25" i="9"/>
  <c r="M22" i="10" s="1"/>
  <c r="S228" i="8"/>
  <c r="P98" i="7"/>
  <c r="P18" i="7"/>
  <c r="W18" i="7"/>
  <c r="K67" i="7"/>
  <c r="P23" i="7"/>
  <c r="W23" i="7"/>
  <c r="P113" i="7"/>
  <c r="W113" i="7"/>
  <c r="P157" i="7"/>
  <c r="W157" i="7"/>
  <c r="R135" i="5"/>
  <c r="P136" i="5"/>
  <c r="E18" i="9"/>
  <c r="W46" i="7"/>
  <c r="U42" i="7"/>
  <c r="K46" i="7"/>
  <c r="M46" i="7" s="1"/>
  <c r="P35" i="10"/>
  <c r="P31" i="10"/>
  <c r="P28" i="10"/>
  <c r="P38" i="10"/>
  <c r="P37" i="10"/>
  <c r="P33" i="10"/>
  <c r="P24" i="10"/>
  <c r="P20" i="10"/>
  <c r="P14" i="10"/>
  <c r="P34" i="10"/>
  <c r="P30" i="10"/>
  <c r="P27" i="10"/>
  <c r="P25" i="10"/>
  <c r="P21" i="10"/>
  <c r="P19" i="10"/>
  <c r="P15" i="10"/>
  <c r="P36" i="10"/>
  <c r="P22" i="10"/>
  <c r="P13" i="10"/>
  <c r="P17" i="10"/>
  <c r="P29" i="10"/>
  <c r="P18" i="10"/>
  <c r="P32" i="10"/>
  <c r="P26" i="10"/>
  <c r="P23" i="10"/>
  <c r="P16" i="10"/>
  <c r="P12" i="10"/>
  <c r="P28" i="7"/>
  <c r="W28" i="7"/>
  <c r="P17" i="7"/>
  <c r="W17" i="7"/>
  <c r="P38" i="7"/>
  <c r="W38" i="7"/>
  <c r="K76" i="7"/>
  <c r="K54" i="7"/>
  <c r="K151" i="7"/>
  <c r="K137" i="7"/>
  <c r="W137" i="7" s="1"/>
  <c r="E16" i="18"/>
  <c r="E13" i="18"/>
  <c r="D13" i="18" s="1"/>
  <c r="D11" i="18"/>
  <c r="D45" i="3"/>
  <c r="D22" i="3"/>
  <c r="D50" i="3"/>
  <c r="D20" i="3"/>
  <c r="D47" i="3"/>
  <c r="D16" i="3"/>
  <c r="U130" i="5"/>
  <c r="J202" i="8" l="1"/>
  <c r="H198" i="8"/>
  <c r="Q135" i="5"/>
  <c r="U135" i="5" s="1"/>
  <c r="H137" i="8"/>
  <c r="J140" i="8"/>
  <c r="F46" i="9"/>
  <c r="F47" i="9" s="1"/>
  <c r="H64" i="8"/>
  <c r="J68" i="8"/>
  <c r="M211" i="8"/>
  <c r="M225" i="8" s="1"/>
  <c r="M234" i="8" s="1"/>
  <c r="M59" i="8"/>
  <c r="M228" i="8" s="1"/>
  <c r="E26" i="9"/>
  <c r="J58" i="8"/>
  <c r="J57" i="8"/>
  <c r="J200" i="8"/>
  <c r="J224" i="8" s="1"/>
  <c r="G46" i="9"/>
  <c r="G47" i="9" s="1"/>
  <c r="J217" i="8"/>
  <c r="D15" i="9"/>
  <c r="J214" i="8"/>
  <c r="M14" i="10"/>
  <c r="E53" i="10" s="1"/>
  <c r="K128" i="7"/>
  <c r="K130" i="7" s="1"/>
  <c r="R128" i="7"/>
  <c r="W128" i="7" s="1"/>
  <c r="W130" i="7" s="1"/>
  <c r="K122" i="5"/>
  <c r="K124" i="5" s="1"/>
  <c r="M124" i="5" s="1"/>
  <c r="L64" i="4"/>
  <c r="L65" i="4" s="1"/>
  <c r="L58" i="4"/>
  <c r="K89" i="7"/>
  <c r="P54" i="7"/>
  <c r="R89" i="7"/>
  <c r="E20" i="9"/>
  <c r="D18" i="9"/>
  <c r="D17" i="3"/>
  <c r="E26" i="10" s="1"/>
  <c r="M46" i="10" s="1"/>
  <c r="P115" i="7"/>
  <c r="W115" i="7"/>
  <c r="P63" i="7"/>
  <c r="W63" i="7"/>
  <c r="W54" i="7"/>
  <c r="P107" i="7"/>
  <c r="W107" i="7"/>
  <c r="P112" i="7"/>
  <c r="W112" i="7"/>
  <c r="P59" i="7"/>
  <c r="W59" i="7"/>
  <c r="P62" i="7"/>
  <c r="W62" i="7"/>
  <c r="P83" i="7"/>
  <c r="W83" i="7"/>
  <c r="P69" i="7"/>
  <c r="W69" i="7"/>
  <c r="Q128" i="5"/>
  <c r="Q124" i="5"/>
  <c r="J232" i="8"/>
  <c r="E18" i="18"/>
  <c r="D18" i="18" s="1"/>
  <c r="D16" i="18"/>
  <c r="P76" i="7"/>
  <c r="W76" i="7"/>
  <c r="P72" i="7"/>
  <c r="W72" i="7"/>
  <c r="M13" i="10"/>
  <c r="J66" i="8"/>
  <c r="T175" i="7"/>
  <c r="P178" i="7"/>
  <c r="W45" i="7"/>
  <c r="W47" i="7" s="1"/>
  <c r="S47" i="7"/>
  <c r="S46" i="7"/>
  <c r="P77" i="7"/>
  <c r="W77" i="7"/>
  <c r="P56" i="7"/>
  <c r="W56" i="7"/>
  <c r="P145" i="7"/>
  <c r="W145" i="7"/>
  <c r="P60" i="7"/>
  <c r="W60" i="7"/>
  <c r="P80" i="7"/>
  <c r="W80" i="7"/>
  <c r="P67" i="7"/>
  <c r="W67" i="7"/>
  <c r="P106" i="7"/>
  <c r="W106" i="7"/>
  <c r="J230" i="8"/>
  <c r="P81" i="7"/>
  <c r="W81" i="7"/>
  <c r="R178" i="7"/>
  <c r="R183" i="7" s="1"/>
  <c r="J139" i="8"/>
  <c r="P73" i="7"/>
  <c r="W73" i="7"/>
  <c r="M29" i="10"/>
  <c r="M28" i="10" s="1"/>
  <c r="D41" i="9"/>
  <c r="D60" i="3"/>
  <c r="P144" i="7"/>
  <c r="W144" i="7"/>
  <c r="P74" i="7"/>
  <c r="W74" i="7"/>
  <c r="P58" i="7"/>
  <c r="W58" i="7"/>
  <c r="P137" i="7"/>
  <c r="K167" i="7"/>
  <c r="R167" i="7"/>
  <c r="P151" i="7"/>
  <c r="W151" i="7"/>
  <c r="J231" i="8"/>
  <c r="P159" i="7"/>
  <c r="W159" i="7"/>
  <c r="P68" i="7"/>
  <c r="W68" i="7"/>
  <c r="P75" i="7"/>
  <c r="W75" i="7"/>
  <c r="P66" i="7"/>
  <c r="W66" i="7"/>
  <c r="O64" i="4"/>
  <c r="O65" i="4" s="1"/>
  <c r="I65" i="4"/>
  <c r="K66" i="5"/>
  <c r="M66" i="5" s="1"/>
  <c r="P154" i="7"/>
  <c r="W154" i="7"/>
  <c r="K47" i="7"/>
  <c r="M45" i="7"/>
  <c r="P82" i="7"/>
  <c r="W82" i="7"/>
  <c r="P55" i="7"/>
  <c r="W55" i="7"/>
  <c r="H46" i="9"/>
  <c r="H47" i="9" s="1"/>
  <c r="E27" i="10"/>
  <c r="D25" i="3"/>
  <c r="E62" i="3" s="1"/>
  <c r="D53" i="3"/>
  <c r="P99" i="7"/>
  <c r="W99" i="7"/>
  <c r="J203" i="8" l="1"/>
  <c r="E203" i="8" s="1"/>
  <c r="J227" i="8"/>
  <c r="J226" i="8"/>
  <c r="E40" i="9"/>
  <c r="E46" i="9" s="1"/>
  <c r="E47" i="9" s="1"/>
  <c r="D26" i="9"/>
  <c r="J115" i="8"/>
  <c r="E115" i="8" s="1"/>
  <c r="M128" i="7"/>
  <c r="N129" i="7" s="1"/>
  <c r="J87" i="8"/>
  <c r="E87" i="8" s="1"/>
  <c r="S129" i="7"/>
  <c r="S130" i="7"/>
  <c r="K128" i="5"/>
  <c r="J106" i="8"/>
  <c r="E106" i="8" s="1"/>
  <c r="J216" i="8"/>
  <c r="J208" i="8"/>
  <c r="J21" i="8"/>
  <c r="J213" i="8"/>
  <c r="J78" i="8"/>
  <c r="E78" i="8" s="1"/>
  <c r="R182" i="7"/>
  <c r="T178" i="7"/>
  <c r="E30" i="10"/>
  <c r="E56" i="10" s="1"/>
  <c r="F64" i="3"/>
  <c r="J219" i="8"/>
  <c r="J133" i="8"/>
  <c r="E133" i="8" s="1"/>
  <c r="W89" i="7"/>
  <c r="W91" i="7" s="1"/>
  <c r="S90" i="7"/>
  <c r="S91" i="7"/>
  <c r="J164" i="8"/>
  <c r="E164" i="8" s="1"/>
  <c r="J222" i="8"/>
  <c r="J173" i="8"/>
  <c r="E173" i="8" s="1"/>
  <c r="J223" i="8"/>
  <c r="E34" i="10"/>
  <c r="E41" i="10" s="1"/>
  <c r="F41" i="10" s="1"/>
  <c r="M52" i="10" s="1"/>
  <c r="J211" i="8"/>
  <c r="M174" i="7"/>
  <c r="M47" i="7"/>
  <c r="N47" i="7" s="1"/>
  <c r="W167" i="7"/>
  <c r="W169" i="7" s="1"/>
  <c r="S169" i="7"/>
  <c r="S168" i="7"/>
  <c r="J155" i="8"/>
  <c r="E155" i="8" s="1"/>
  <c r="J221" i="8"/>
  <c r="J69" i="8"/>
  <c r="E69" i="8" s="1"/>
  <c r="J212" i="8"/>
  <c r="N46" i="7"/>
  <c r="J124" i="8"/>
  <c r="E124" i="8" s="1"/>
  <c r="J218" i="8"/>
  <c r="J209" i="8"/>
  <c r="J31" i="8"/>
  <c r="E31" i="8" s="1"/>
  <c r="J41" i="8"/>
  <c r="E41" i="8" s="1"/>
  <c r="J210" i="8"/>
  <c r="Q130" i="5"/>
  <c r="Q134" i="5"/>
  <c r="M58" i="10"/>
  <c r="F42" i="10"/>
  <c r="M53" i="10" s="1"/>
  <c r="E28" i="10"/>
  <c r="E63" i="3"/>
  <c r="E64" i="3" s="1"/>
  <c r="M167" i="7"/>
  <c r="K169" i="7"/>
  <c r="J220" i="8"/>
  <c r="J233" i="8"/>
  <c r="J215" i="8"/>
  <c r="E25" i="10"/>
  <c r="M45" i="10" s="1"/>
  <c r="M17" i="10"/>
  <c r="M16" i="10" s="1"/>
  <c r="E35" i="10" s="1"/>
  <c r="E42" i="10" s="1"/>
  <c r="D20" i="9"/>
  <c r="K91" i="7"/>
  <c r="M89" i="7"/>
  <c r="E44" i="9" l="1"/>
  <c r="M23" i="10"/>
  <c r="M19" i="10" s="1"/>
  <c r="E36" i="10" s="1"/>
  <c r="E43" i="10" s="1"/>
  <c r="D40" i="9"/>
  <c r="D46" i="9" s="1"/>
  <c r="D47" i="9" s="1"/>
  <c r="M176" i="7"/>
  <c r="M130" i="7"/>
  <c r="N130" i="7" s="1"/>
  <c r="E40" i="10"/>
  <c r="M48" i="10" s="1"/>
  <c r="M49" i="10"/>
  <c r="K130" i="5"/>
  <c r="M130" i="5" s="1"/>
  <c r="K134" i="5"/>
  <c r="K136" i="5" s="1"/>
  <c r="M136" i="5" s="1"/>
  <c r="M175" i="7"/>
  <c r="M91" i="7"/>
  <c r="N91" i="7" s="1"/>
  <c r="N90" i="7"/>
  <c r="J228" i="8"/>
  <c r="E21" i="8"/>
  <c r="M177" i="7"/>
  <c r="M169" i="7"/>
  <c r="N169" i="7" s="1"/>
  <c r="N168" i="7"/>
  <c r="E33" i="10"/>
  <c r="J225" i="8"/>
  <c r="J234" i="8" s="1"/>
  <c r="M12" i="10"/>
  <c r="E29" i="10"/>
  <c r="F43" i="10"/>
  <c r="M54" i="10" s="1"/>
  <c r="U134" i="5"/>
  <c r="Q136" i="5"/>
  <c r="U136" i="5" s="1"/>
  <c r="W182" i="7"/>
  <c r="M182" i="7"/>
  <c r="D44" i="9" l="1"/>
  <c r="E37" i="10"/>
  <c r="F37" i="10" s="1"/>
  <c r="F40" i="10"/>
  <c r="M51" i="10" s="1"/>
  <c r="E44" i="10"/>
  <c r="M55" i="10" s="1"/>
  <c r="M178" i="7"/>
  <c r="R181" i="7" s="1"/>
  <c r="F34" i="10"/>
  <c r="F36" i="10"/>
  <c r="F29" i="10"/>
  <c r="E50" i="10"/>
  <c r="F45" i="10"/>
  <c r="F33" i="10"/>
  <c r="F30" i="10"/>
  <c r="F27" i="10"/>
  <c r="F26" i="10"/>
  <c r="F25" i="10"/>
  <c r="F28" i="10"/>
  <c r="F35" i="10"/>
  <c r="M38" i="10"/>
  <c r="M39" i="10"/>
  <c r="F44" i="10" l="1"/>
  <c r="E46" i="10"/>
  <c r="M181" i="7"/>
  <c r="M183" i="7" s="1"/>
  <c r="N183" i="7" s="1"/>
  <c r="W181" i="7"/>
  <c r="W183" i="7" s="1"/>
  <c r="S183" i="7"/>
  <c r="S182" i="7"/>
  <c r="F53" i="10"/>
  <c r="F56" i="10"/>
  <c r="N16" i="10"/>
  <c r="N38" i="10"/>
  <c r="N34" i="10"/>
  <c r="N30" i="10"/>
  <c r="N27" i="10"/>
  <c r="N36" i="10"/>
  <c r="N32" i="10"/>
  <c r="N29" i="10"/>
  <c r="N28" i="10"/>
  <c r="N26" i="10"/>
  <c r="N23" i="10"/>
  <c r="N18" i="10"/>
  <c r="N13" i="10"/>
  <c r="N37" i="10"/>
  <c r="N33" i="10"/>
  <c r="N24" i="10"/>
  <c r="N20" i="10"/>
  <c r="N14" i="10"/>
  <c r="N12" i="10"/>
  <c r="N31" i="10"/>
  <c r="N25" i="10"/>
  <c r="N22" i="10"/>
  <c r="N15" i="10"/>
  <c r="N35" i="10"/>
  <c r="N21" i="10"/>
  <c r="N17" i="10"/>
  <c r="N19" i="10"/>
  <c r="M41" i="10"/>
  <c r="E51" i="10" s="1"/>
  <c r="E54" i="10" s="1"/>
  <c r="E55" i="10" s="1"/>
  <c r="E57" i="10" s="1"/>
  <c r="F57" i="10" s="1"/>
  <c r="N182" i="7" l="1"/>
  <c r="M56" i="10"/>
  <c r="F46" i="10"/>
  <c r="F54" i="10"/>
  <c r="F55" i="10"/>
  <c r="F51" i="10"/>
  <c r="E52" i="10"/>
  <c r="F52" i="10" s="1"/>
  <c r="E58" i="10" l="1"/>
  <c r="AG95" i="5"/>
</calcChain>
</file>

<file path=xl/sharedStrings.xml><?xml version="1.0" encoding="utf-8"?>
<sst xmlns="http://schemas.openxmlformats.org/spreadsheetml/2006/main" count="30937" uniqueCount="12569">
  <si>
    <r>
      <rPr>
        <b/>
        <sz val="10"/>
        <color theme="1"/>
        <rFont val="ＭＳ Ｐゴシック"/>
        <family val="3"/>
      </rPr>
      <t>プロジェクト基本情報入力</t>
    </r>
    <rPh sb="6" eb="12">
      <t>キホンジョウホウニュウリョク</t>
    </rPh>
    <phoneticPr fontId="0"/>
  </si>
  <si>
    <r>
      <rPr>
        <sz val="10"/>
        <color theme="1"/>
        <rFont val="ＭＳ Ｐゴシック"/>
        <family val="3"/>
      </rPr>
      <t>プロジェクト番号</t>
    </r>
    <rPh sb="6" eb="8">
      <t>バンゴウ</t>
    </rPh>
    <phoneticPr fontId="0"/>
  </si>
  <si>
    <t>JA15R1003P</t>
  </si>
  <si>
    <r>
      <rPr>
        <sz val="9"/>
        <color rgb="FFFF0000"/>
        <rFont val="ＭＳ Ｐゴシック"/>
        <family val="3"/>
      </rPr>
      <t>※黄色のセルを入力してください。</t>
    </r>
    <rPh sb="1" eb="3">
      <t>キイロ</t>
    </rPh>
    <rPh sb="7" eb="9">
      <t>ニュウリョク</t>
    </rPh>
    <phoneticPr fontId="0"/>
  </si>
  <si>
    <r>
      <rPr>
        <sz val="10"/>
        <color theme="1"/>
        <rFont val="ＭＳ Ｐゴシック"/>
        <family val="3"/>
      </rPr>
      <t>作業科目</t>
    </r>
    <rPh sb="0" eb="2">
      <t>サギョウ</t>
    </rPh>
    <rPh sb="2" eb="4">
      <t>カモク</t>
    </rPh>
    <phoneticPr fontId="0"/>
  </si>
  <si>
    <t>JA15R1003</t>
  </si>
  <si>
    <r>
      <rPr>
        <sz val="9"/>
        <color rgb="FFFF0000"/>
        <rFont val="ＭＳ Ｐゴシック"/>
        <family val="3"/>
      </rPr>
      <t>※オレンジ色のセルは修正がある場合に上書きしてください。</t>
    </r>
    <rPh sb="5" eb="6">
      <t>イロ</t>
    </rPh>
    <rPh sb="10" eb="12">
      <t>シュウセイ</t>
    </rPh>
    <rPh sb="15" eb="17">
      <t>バアイ</t>
    </rPh>
    <rPh sb="18" eb="20">
      <t>ウワガ</t>
    </rPh>
    <phoneticPr fontId="0"/>
  </si>
  <si>
    <r>
      <rPr>
        <sz val="10"/>
        <color theme="1"/>
        <rFont val="ＭＳ Ｐゴシック"/>
        <family val="3"/>
      </rPr>
      <t>プロジェクト件名</t>
    </r>
    <rPh sb="6" eb="8">
      <t>ケンメイ</t>
    </rPh>
    <phoneticPr fontId="0"/>
  </si>
  <si>
    <t>ベトナム国ハノイ市環状３号線整備事業(マイジック-南タンロン区間)</t>
  </si>
  <si>
    <r>
      <rPr>
        <sz val="10"/>
        <color theme="1"/>
        <rFont val="ＭＳ Ｐゴシック"/>
        <family val="3"/>
      </rPr>
      <t>顧客名</t>
    </r>
    <rPh sb="0" eb="2">
      <t>コキャク</t>
    </rPh>
    <rPh sb="2" eb="3">
      <t>メイ</t>
    </rPh>
    <phoneticPr fontId="0"/>
  </si>
  <si>
    <t>ベトナム政府</t>
  </si>
  <si>
    <r>
      <rPr>
        <sz val="10"/>
        <color theme="1"/>
        <rFont val="ＭＳ Ｐゴシック"/>
        <family val="3"/>
      </rPr>
      <t>資金源</t>
    </r>
    <rPh sb="0" eb="3">
      <t>シキンゲン</t>
    </rPh>
    <phoneticPr fontId="0"/>
  </si>
  <si>
    <t>(独)国際協力機構　円借款</t>
  </si>
  <si>
    <r>
      <rPr>
        <sz val="10"/>
        <color theme="1"/>
        <rFont val="ＭＳ Ｐゴシック"/>
        <family val="3"/>
      </rPr>
      <t>請負形態</t>
    </r>
    <rPh sb="0" eb="2">
      <t>ウケオイ</t>
    </rPh>
    <rPh sb="2" eb="4">
      <t>ケイタイ</t>
    </rPh>
    <phoneticPr fontId="0"/>
  </si>
  <si>
    <t>ＪＶメイン</t>
  </si>
  <si>
    <r>
      <rPr>
        <sz val="10"/>
        <color theme="1"/>
        <rFont val="ＭＳ Ｐゴシック"/>
        <family val="3"/>
      </rPr>
      <t>主管部</t>
    </r>
    <rPh sb="0" eb="3">
      <t>シュカンブ</t>
    </rPh>
    <phoneticPr fontId="0"/>
  </si>
  <si>
    <t>道路橋梁部</t>
  </si>
  <si>
    <r>
      <rPr>
        <sz val="10"/>
        <color theme="1"/>
        <rFont val="ＭＳ Ｐゴシック"/>
        <family val="3"/>
      </rPr>
      <t>分担部</t>
    </r>
    <rPh sb="0" eb="3">
      <t>ブンタンブ</t>
    </rPh>
    <phoneticPr fontId="0"/>
  </si>
  <si>
    <r>
      <rPr>
        <sz val="10"/>
        <color theme="1"/>
        <rFont val="ＭＳ Ｐゴシック"/>
        <family val="3"/>
      </rPr>
      <t>工期開始日</t>
    </r>
    <rPh sb="0" eb="2">
      <t>コウキ</t>
    </rPh>
    <rPh sb="2" eb="5">
      <t>カイシビ</t>
    </rPh>
    <phoneticPr fontId="0"/>
  </si>
  <si>
    <r>
      <rPr>
        <sz val="10"/>
        <color theme="1"/>
        <rFont val="ＭＳ Ｐゴシック"/>
        <family val="3"/>
      </rPr>
      <t>工期終了日</t>
    </r>
    <rPh sb="0" eb="5">
      <t>コウキシュウリョウビ</t>
    </rPh>
    <phoneticPr fontId="0"/>
  </si>
  <si>
    <r>
      <rPr>
        <sz val="10"/>
        <color theme="1"/>
        <rFont val="ＭＳ Ｐゴシック"/>
        <family val="3"/>
      </rPr>
      <t>完成予定日</t>
    </r>
    <rPh sb="0" eb="2">
      <t>カンセイ</t>
    </rPh>
    <rPh sb="2" eb="4">
      <t>ヨテイ</t>
    </rPh>
    <rPh sb="4" eb="5">
      <t>シュウジツ</t>
    </rPh>
    <phoneticPr fontId="0"/>
  </si>
  <si>
    <r>
      <rPr>
        <sz val="9"/>
        <color rgb="FF000000"/>
        <rFont val="ＭＳ Ｐゴシック"/>
        <family val="3"/>
      </rPr>
      <t>←経理上の完成予定日。通常は、工期終了日と同じ。</t>
    </r>
    <rPh sb="1" eb="4">
      <t>ケイリジョウ</t>
    </rPh>
    <rPh sb="5" eb="7">
      <t>カンセイ</t>
    </rPh>
    <rPh sb="7" eb="9">
      <t>ヨテイ</t>
    </rPh>
    <rPh sb="9" eb="10">
      <t>ニチ</t>
    </rPh>
    <rPh sb="11" eb="13">
      <t>ツウジョウ</t>
    </rPh>
    <rPh sb="15" eb="17">
      <t>コウキ</t>
    </rPh>
    <rPh sb="17" eb="20">
      <t>シュウリョウビ</t>
    </rPh>
    <rPh sb="21" eb="22">
      <t>オナ</t>
    </rPh>
    <phoneticPr fontId="0"/>
  </si>
  <si>
    <r>
      <rPr>
        <sz val="10"/>
        <color theme="1"/>
        <rFont val="ＭＳ Ｐゴシック"/>
        <family val="3"/>
      </rPr>
      <t>TL</t>
    </r>
    <phoneticPr fontId="0"/>
  </si>
  <si>
    <r>
      <rPr>
        <sz val="10"/>
        <color theme="1"/>
        <rFont val="ＭＳ Ｐゴシック"/>
        <family val="3"/>
      </rPr>
      <t>　</t>
    </r>
    <phoneticPr fontId="0"/>
  </si>
  <si>
    <r>
      <rPr>
        <sz val="10"/>
        <color theme="1"/>
        <rFont val="ＭＳ Ｐゴシック"/>
        <family val="3"/>
      </rPr>
      <t>所長</t>
    </r>
    <rPh sb="0" eb="2">
      <t>ショチョウ</t>
    </rPh>
    <phoneticPr fontId="0"/>
  </si>
  <si>
    <r>
      <rPr>
        <sz val="10"/>
        <color theme="1"/>
        <rFont val="ＭＳ Ｐゴシック"/>
        <family val="3"/>
      </rPr>
      <t>課長</t>
    </r>
    <rPh sb="0" eb="2">
      <t>カチョウ</t>
    </rPh>
    <phoneticPr fontId="0"/>
  </si>
  <si>
    <r>
      <rPr>
        <sz val="10"/>
        <color theme="1"/>
        <rFont val="ＭＳ Ｐゴシック"/>
        <family val="3"/>
      </rPr>
      <t>担当者</t>
    </r>
    <rPh sb="0" eb="3">
      <t>タントウシャ</t>
    </rPh>
    <phoneticPr fontId="0"/>
  </si>
  <si>
    <r>
      <rPr>
        <sz val="10"/>
        <color theme="1"/>
        <rFont val="ＭＳ Ｐゴシック"/>
        <family val="3"/>
      </rPr>
      <t>完成年度</t>
    </r>
    <rPh sb="0" eb="4">
      <t>カンセイネンド</t>
    </rPh>
    <phoneticPr fontId="0"/>
  </si>
  <si>
    <r>
      <rPr>
        <sz val="9"/>
        <color rgb="FF000000"/>
        <rFont val="ＭＳ Ｐゴシック"/>
        <family val="3"/>
      </rPr>
      <t>←西暦（yyyy）で入力して下さい。</t>
    </r>
    <rPh sb="1" eb="3">
      <t>セイレキ</t>
    </rPh>
    <rPh sb="10" eb="12">
      <t>ニュウリョク</t>
    </rPh>
    <rPh sb="14" eb="15">
      <t>クダ</t>
    </rPh>
    <phoneticPr fontId="0"/>
  </si>
  <si>
    <r>
      <rPr>
        <sz val="10"/>
        <color theme="1"/>
        <rFont val="ＭＳ Ｐゴシック"/>
        <family val="3"/>
      </rPr>
      <t>完成基準</t>
    </r>
    <rPh sb="0" eb="4">
      <t>カンセイキジュン</t>
    </rPh>
    <phoneticPr fontId="0"/>
  </si>
  <si>
    <t>出来高基準</t>
  </si>
  <si>
    <r>
      <rPr>
        <sz val="9"/>
        <color rgb="FF000000"/>
        <rFont val="ＭＳ Ｐゴシック"/>
        <family val="3"/>
      </rPr>
      <t>　例：2017年6月期⇒2017、2018年6月期⇒2018</t>
    </r>
    <rPh sb="1" eb="2">
      <t>レイ</t>
    </rPh>
    <rPh sb="7" eb="8">
      <t>ネン</t>
    </rPh>
    <rPh sb="9" eb="11">
      <t>ガツキ</t>
    </rPh>
    <rPh sb="21" eb="22">
      <t>ネン</t>
    </rPh>
    <rPh sb="23" eb="25">
      <t>ガツキ</t>
    </rPh>
    <phoneticPr fontId="0"/>
  </si>
  <si>
    <r>
      <rPr>
        <sz val="10"/>
        <color theme="1"/>
        <rFont val="ＭＳ Ｐゴシック"/>
        <family val="3"/>
      </rPr>
      <t>予算種類</t>
    </r>
    <rPh sb="0" eb="4">
      <t>ヨサンシュルイ</t>
    </rPh>
    <phoneticPr fontId="0"/>
  </si>
  <si>
    <r>
      <rPr>
        <sz val="9"/>
        <color rgb="FF000000"/>
        <rFont val="ＭＳ Ｐゴシック"/>
        <family val="3"/>
      </rPr>
      <t>←リストから選択して下さい。</t>
    </r>
    <rPh sb="6" eb="8">
      <t>センタク</t>
    </rPh>
    <rPh sb="10" eb="11">
      <t>クダ</t>
    </rPh>
    <phoneticPr fontId="0"/>
  </si>
  <si>
    <r>
      <rPr>
        <sz val="9"/>
        <color rgb="FF000000"/>
        <rFont val="ＭＳ Ｐゴシック"/>
        <family val="3"/>
      </rPr>
      <t>↓使用する通貨を入力してください。例：USD、VNDなど。</t>
    </r>
    <rPh sb="1" eb="3">
      <t>シヨウ</t>
    </rPh>
    <rPh sb="5" eb="7">
      <t>ツウカ</t>
    </rPh>
    <rPh sb="8" eb="10">
      <t>ニュウリョク</t>
    </rPh>
    <rPh sb="17" eb="18">
      <t>レイ</t>
    </rPh>
    <phoneticPr fontId="0"/>
  </si>
  <si>
    <r>
      <rPr>
        <sz val="10"/>
        <color theme="1"/>
        <rFont val="ＭＳ Ｐゴシック"/>
        <family val="3"/>
      </rPr>
      <t>通貨1</t>
    </r>
    <rPh sb="0" eb="2">
      <t>ツウカ</t>
    </rPh>
    <phoneticPr fontId="0"/>
  </si>
  <si>
    <r>
      <rPr>
        <sz val="10"/>
        <color theme="1"/>
        <rFont val="ＭＳ Ｐゴシック"/>
        <family val="3"/>
      </rPr>
      <t>通貨2</t>
    </r>
    <rPh sb="0" eb="2">
      <t>ツウカ</t>
    </rPh>
    <phoneticPr fontId="0"/>
  </si>
  <si>
    <r>
      <rPr>
        <sz val="10"/>
        <color theme="1"/>
        <rFont val="ＭＳ Ｐゴシック"/>
        <family val="3"/>
      </rPr>
      <t>通貨3</t>
    </r>
    <rPh sb="0" eb="2">
      <t>ツウカ</t>
    </rPh>
    <phoneticPr fontId="0"/>
  </si>
  <si>
    <r>
      <rPr>
        <sz val="10"/>
        <color theme="1"/>
        <rFont val="ＭＳ Ｐゴシック"/>
        <family val="3"/>
      </rPr>
      <t>通貨4</t>
    </r>
    <rPh sb="0" eb="2">
      <t>ツウカ</t>
    </rPh>
    <phoneticPr fontId="0"/>
  </si>
  <si>
    <r>
      <rPr>
        <sz val="10"/>
        <color theme="1"/>
        <rFont val="ＭＳ Ｐゴシック"/>
        <family val="3"/>
      </rPr>
      <t>種類</t>
    </r>
    <rPh sb="0" eb="2">
      <t>シュルイ</t>
    </rPh>
    <phoneticPr fontId="0"/>
  </si>
  <si>
    <r>
      <rPr>
        <sz val="10"/>
        <color theme="1"/>
        <rFont val="ＭＳ Ｐゴシック"/>
        <family val="3"/>
      </rPr>
      <t>JPY</t>
    </r>
    <phoneticPr fontId="0"/>
  </si>
  <si>
    <r>
      <rPr>
        <sz val="10"/>
        <color theme="1"/>
        <rFont val="ＭＳ Ｐゴシック"/>
        <family val="3"/>
      </rPr>
      <t>前年度月末レート</t>
    </r>
    <rPh sb="0" eb="3">
      <t>ゼンネンド</t>
    </rPh>
    <rPh sb="3" eb="5">
      <t>ゲツマツ</t>
    </rPh>
    <phoneticPr fontId="0"/>
  </si>
  <si>
    <r>
      <rPr>
        <sz val="10"/>
        <color theme="1"/>
        <rFont val="ＭＳ Ｐゴシック"/>
        <family val="3"/>
      </rPr>
      <t>表示単位</t>
    </r>
    <rPh sb="0" eb="4">
      <t>ヒョウジタンイ</t>
    </rPh>
    <phoneticPr fontId="0"/>
  </si>
  <si>
    <r>
      <rPr>
        <sz val="9"/>
        <color rgb="FF000000"/>
        <rFont val="ＭＳ Ｐゴシック"/>
        <family val="3"/>
      </rPr>
      <t>※通貨は、最大で４つまで指定できます。
※通貨を指定する際に、契約通貨を必ず含めてください。不要な通貨はブランクとしておいて下さい。
※レートは別のシートから自動で検索します。
※レートが0.01以下の場合は1000通貨単位で表示するようにします。
※シートはエラー防止のためにロックしています。</t>
    </r>
    <rPh sb="1" eb="3">
      <t>ツウカ</t>
    </rPh>
    <rPh sb="5" eb="7">
      <t>サイダイ</t>
    </rPh>
    <rPh sb="12" eb="14">
      <t>シテイ</t>
    </rPh>
    <rPh sb="21" eb="23">
      <t>ツウカ</t>
    </rPh>
    <rPh sb="24" eb="26">
      <t>シテイ</t>
    </rPh>
    <rPh sb="28" eb="29">
      <t>サイ</t>
    </rPh>
    <rPh sb="31" eb="33">
      <t>ケイヤク</t>
    </rPh>
    <rPh sb="33" eb="35">
      <t>ツウカ</t>
    </rPh>
    <rPh sb="36" eb="37">
      <t>カナラ</t>
    </rPh>
    <rPh sb="38" eb="39">
      <t>フク</t>
    </rPh>
    <rPh sb="46" eb="48">
      <t>フヨウ</t>
    </rPh>
    <rPh sb="49" eb="51">
      <t>ツウカ</t>
    </rPh>
    <rPh sb="62" eb="63">
      <t>クダ</t>
    </rPh>
    <phoneticPr fontId="0"/>
  </si>
  <si>
    <r>
      <rPr>
        <sz val="10"/>
        <color theme="1"/>
        <rFont val="ＭＳ Ｐゴシック"/>
        <family val="3"/>
      </rPr>
      <t/>
    </r>
    <phoneticPr fontId="0"/>
  </si>
  <si>
    <r>
      <rPr>
        <sz val="10"/>
        <color theme="1"/>
        <rFont val="ＭＳ Ｐゴシック"/>
        <family val="3"/>
      </rPr>
      <t>通貨コード一覧</t>
    </r>
    <rPh sb="0" eb="2">
      <t>ツウカ</t>
    </rPh>
    <rPh sb="5" eb="7">
      <t>イチラン</t>
    </rPh>
    <phoneticPr fontId="0"/>
  </si>
  <si>
    <t>USD</t>
  </si>
  <si>
    <t>EUR</t>
  </si>
  <si>
    <t>DKK</t>
  </si>
  <si>
    <t>CAD</t>
  </si>
  <si>
    <t>GBP</t>
  </si>
  <si>
    <t>CHF</t>
  </si>
  <si>
    <t>AUD</t>
  </si>
  <si>
    <t>HKD</t>
  </si>
  <si>
    <t>SGD</t>
  </si>
  <si>
    <t>AED</t>
  </si>
  <si>
    <t>THB</t>
  </si>
  <si>
    <t>MXN</t>
  </si>
  <si>
    <t>KRW</t>
  </si>
  <si>
    <t>KWD</t>
  </si>
  <si>
    <t>NZD</t>
  </si>
  <si>
    <t>ZAR</t>
  </si>
  <si>
    <t>AFA</t>
  </si>
  <si>
    <t>ALL</t>
  </si>
  <si>
    <t>DZD</t>
  </si>
  <si>
    <t>AOA</t>
  </si>
  <si>
    <t>ARS</t>
  </si>
  <si>
    <t>AMD</t>
  </si>
  <si>
    <t>AZN</t>
  </si>
  <si>
    <t>BDT</t>
  </si>
  <si>
    <t>BBD</t>
  </si>
  <si>
    <t>BZD</t>
  </si>
  <si>
    <t>BTN</t>
  </si>
  <si>
    <t>BOB</t>
  </si>
  <si>
    <t>BAM</t>
  </si>
  <si>
    <t>BWP</t>
  </si>
  <si>
    <t>BRL</t>
  </si>
  <si>
    <t>BGN</t>
  </si>
  <si>
    <t>MMK</t>
  </si>
  <si>
    <t>BND</t>
  </si>
  <si>
    <t>KHR</t>
  </si>
  <si>
    <t>XAF</t>
  </si>
  <si>
    <t>CVE</t>
  </si>
  <si>
    <t>CLP</t>
  </si>
  <si>
    <t>CNY</t>
  </si>
  <si>
    <t>COP</t>
  </si>
  <si>
    <t>CDF</t>
  </si>
  <si>
    <t>CRC</t>
  </si>
  <si>
    <t>HRK</t>
  </si>
  <si>
    <t>CUP</t>
  </si>
  <si>
    <t>CZK</t>
  </si>
  <si>
    <t>DJF</t>
  </si>
  <si>
    <t>DOP</t>
  </si>
  <si>
    <t>EGP</t>
  </si>
  <si>
    <t>SVC</t>
  </si>
  <si>
    <t>ERN</t>
  </si>
  <si>
    <t>ETB</t>
  </si>
  <si>
    <t>FJD</t>
  </si>
  <si>
    <t>GEL</t>
  </si>
  <si>
    <t>GHC</t>
  </si>
  <si>
    <t>GHS</t>
  </si>
  <si>
    <t>GTQ</t>
  </si>
  <si>
    <t>GYD</t>
  </si>
  <si>
    <t>HNL</t>
  </si>
  <si>
    <t>HUF</t>
  </si>
  <si>
    <t>ISK</t>
  </si>
  <si>
    <t>INR</t>
  </si>
  <si>
    <t>IDR</t>
  </si>
  <si>
    <t>IRR</t>
  </si>
  <si>
    <t>IQD</t>
  </si>
  <si>
    <t>ILS</t>
  </si>
  <si>
    <t>JMD</t>
  </si>
  <si>
    <t>JOD</t>
  </si>
  <si>
    <t>KZT</t>
  </si>
  <si>
    <t>KES</t>
  </si>
  <si>
    <t>KGS</t>
  </si>
  <si>
    <t>LAK</t>
  </si>
  <si>
    <t>LSL</t>
  </si>
  <si>
    <t>LYD</t>
  </si>
  <si>
    <t>MKD</t>
  </si>
  <si>
    <t>MGA</t>
  </si>
  <si>
    <t>MWK</t>
  </si>
  <si>
    <t>MYR</t>
  </si>
  <si>
    <t>MVR</t>
  </si>
  <si>
    <t>XOF</t>
  </si>
  <si>
    <t>MUR</t>
  </si>
  <si>
    <t>MNT</t>
  </si>
  <si>
    <t>MAD</t>
  </si>
  <si>
    <t>MZN</t>
  </si>
  <si>
    <t>NAD</t>
  </si>
  <si>
    <t>NPR</t>
  </si>
  <si>
    <t>NIO</t>
  </si>
  <si>
    <t>OMR</t>
  </si>
  <si>
    <t>PKR</t>
  </si>
  <si>
    <t>PGK</t>
  </si>
  <si>
    <t>PYG</t>
  </si>
  <si>
    <t>PEN</t>
  </si>
  <si>
    <t>PHP</t>
  </si>
  <si>
    <t>PLN</t>
  </si>
  <si>
    <t>QAR</t>
  </si>
  <si>
    <t>RON</t>
  </si>
  <si>
    <t>RUB</t>
  </si>
  <si>
    <t>RWF</t>
  </si>
  <si>
    <t>SAR</t>
  </si>
  <si>
    <t>RSD</t>
  </si>
  <si>
    <t>SLL</t>
  </si>
  <si>
    <t>SBD</t>
  </si>
  <si>
    <t>LKR</t>
  </si>
  <si>
    <t>XCD</t>
  </si>
  <si>
    <t>SDD</t>
  </si>
  <si>
    <t>SDG</t>
  </si>
  <si>
    <t>SZL</t>
  </si>
  <si>
    <t>SEK</t>
  </si>
  <si>
    <t>SYP</t>
  </si>
  <si>
    <t>TWD</t>
  </si>
  <si>
    <t>TJS</t>
  </si>
  <si>
    <t>TZS</t>
  </si>
  <si>
    <t>TOP</t>
  </si>
  <si>
    <t>TTD</t>
  </si>
  <si>
    <t>TND</t>
  </si>
  <si>
    <t>TRY</t>
  </si>
  <si>
    <t>TMT</t>
  </si>
  <si>
    <t>UGX</t>
  </si>
  <si>
    <t>UAH</t>
  </si>
  <si>
    <t>UYU</t>
  </si>
  <si>
    <t>UZS</t>
  </si>
  <si>
    <t>VUV</t>
  </si>
  <si>
    <t>VEF</t>
  </si>
  <si>
    <t>VND</t>
  </si>
  <si>
    <t>WST</t>
  </si>
  <si>
    <t>YER</t>
  </si>
  <si>
    <t>ZMK</t>
  </si>
  <si>
    <t>ZMW</t>
  </si>
  <si>
    <t>ZWD</t>
  </si>
  <si>
    <r>
      <rPr>
        <sz val="9"/>
        <color rgb="FF000000"/>
        <rFont val="ＭＳ 明朝"/>
        <family val="1"/>
      </rPr>
      <t>YEN</t>
    </r>
    <phoneticPr fontId="0"/>
  </si>
  <si>
    <r>
      <rPr>
        <b/>
        <sz val="11"/>
        <color theme="1"/>
        <rFont val="ＭＳ Ｐゴシック"/>
        <family val="2"/>
      </rPr>
      <t>主管部用
分担売上計画</t>
    </r>
    <rPh sb="0" eb="3">
      <t>シュカンブ</t>
    </rPh>
    <rPh sb="3" eb="4">
      <t>ヨウ</t>
    </rPh>
    <rPh sb="5" eb="7">
      <t>ブンタン</t>
    </rPh>
    <rPh sb="7" eb="9">
      <t>ウリアゲ</t>
    </rPh>
    <rPh sb="9" eb="11">
      <t>ケイカク</t>
    </rPh>
    <phoneticPr fontId="0"/>
  </si>
  <si>
    <r>
      <rPr>
        <sz val="10"/>
        <color theme="1"/>
        <rFont val="ＭＳ Ｐゴシック"/>
        <family val="3"/>
      </rPr>
      <t>主管部</t>
    </r>
    <rPh sb="0" eb="3">
      <t>シュカンブ</t>
    </rPh>
    <phoneticPr fontId="0"/>
  </si>
  <si>
    <r>
      <rPr>
        <sz val="10"/>
        <color theme="1"/>
        <rFont val="ＭＳ Ｐゴシック"/>
        <family val="3"/>
      </rPr>
      <t>ﾌﾟﾛｼﾞｪｸﾄ番号</t>
    </r>
    <rPh sb="8" eb="10">
      <t>バンゴウ</t>
    </rPh>
    <phoneticPr fontId="0"/>
  </si>
  <si>
    <r>
      <rPr>
        <sz val="8"/>
        <color rgb="FFFF0000"/>
        <rFont val="ＭＳ Ｐゴシック"/>
        <family val="3"/>
      </rPr>
      <t>黄色のセルを入力して下さい。オレンジ色のセルは修正がある場合に上書きして下さい。</t>
    </r>
    <rPh sb="0" eb="2">
      <t>キイロ</t>
    </rPh>
    <rPh sb="6" eb="8">
      <t>ニュウリョク</t>
    </rPh>
    <rPh sb="10" eb="11">
      <t>クダ</t>
    </rPh>
    <rPh sb="18" eb="19">
      <t>イロ</t>
    </rPh>
    <rPh sb="23" eb="25">
      <t>シュウセイ</t>
    </rPh>
    <rPh sb="28" eb="30">
      <t>バアイ</t>
    </rPh>
    <rPh sb="31" eb="33">
      <t>ウワガ</t>
    </rPh>
    <rPh sb="36" eb="37">
      <t>クダ</t>
    </rPh>
    <phoneticPr fontId="0"/>
  </si>
  <si>
    <r>
      <rPr>
        <sz val="10"/>
        <color theme="1"/>
        <rFont val="ＭＳ Ｐゴシック"/>
        <family val="3"/>
      </rPr>
      <t>件　名</t>
    </r>
    <rPh sb="0" eb="1">
      <t>ケン</t>
    </rPh>
    <rPh sb="2" eb="3">
      <t>メイ</t>
    </rPh>
    <phoneticPr fontId="0"/>
  </si>
  <si>
    <r>
      <rPr>
        <sz val="8"/>
        <color rgb="FF000000"/>
        <rFont val="ＭＳ Ｐゴシック"/>
        <family val="3"/>
      </rPr>
      <t>シートはエラー防止のためにロックしています。</t>
    </r>
    <rPh sb="7" eb="9">
      <t>ボウシ</t>
    </rPh>
    <phoneticPr fontId="0"/>
  </si>
  <si>
    <r>
      <rPr>
        <sz val="8"/>
        <color rgb="FFFF0000"/>
        <rFont val="ＭＳ Ｐゴシック"/>
        <family val="3"/>
      </rPr>
      <t>新規または予算変更でシステムからダウンロードした時点で確定しているプロジェクト全体の契約金額と売上額を表示しています。次年度以降の予算を作成する場合、「前期」はダウンロードした時点からみた前期会計年度、「当期」はダウンロードした時点での会計年度を指すため、「a. 前期迄契約額」「b. 前期迄売上額」「d. 当期受注額」に表示されている金額を修正する必要があります。なお、受注計上前には、上記金額は表示されません。</t>
    </r>
    <rPh sb="0" eb="2">
      <t>シンキ</t>
    </rPh>
    <rPh sb="5" eb="7">
      <t>ヨサン</t>
    </rPh>
    <rPh sb="7" eb="9">
      <t>ヘンコウ</t>
    </rPh>
    <rPh sb="24" eb="26">
      <t>ジテン</t>
    </rPh>
    <rPh sb="27" eb="29">
      <t>カクテイ</t>
    </rPh>
    <rPh sb="39" eb="41">
      <t>ゼンタイ</t>
    </rPh>
    <rPh sb="42" eb="44">
      <t>ケイヤク</t>
    </rPh>
    <rPh sb="44" eb="46">
      <t>キンガク</t>
    </rPh>
    <rPh sb="47" eb="49">
      <t>ウリアゲ</t>
    </rPh>
    <rPh sb="49" eb="50">
      <t>ガク</t>
    </rPh>
    <rPh sb="51" eb="53">
      <t>ヒョウジ</t>
    </rPh>
    <rPh sb="59" eb="62">
      <t>ジネンド</t>
    </rPh>
    <rPh sb="62" eb="64">
      <t>イコウ</t>
    </rPh>
    <rPh sb="65" eb="67">
      <t>ヨサン</t>
    </rPh>
    <rPh sb="68" eb="70">
      <t>サクセイ</t>
    </rPh>
    <rPh sb="72" eb="74">
      <t>バアイ</t>
    </rPh>
    <rPh sb="76" eb="78">
      <t>ゼンキ</t>
    </rPh>
    <rPh sb="88" eb="90">
      <t>ジテン</t>
    </rPh>
    <rPh sb="94" eb="96">
      <t>ゼンキ</t>
    </rPh>
    <rPh sb="96" eb="98">
      <t>カイケイ</t>
    </rPh>
    <rPh sb="98" eb="100">
      <t>ネンド</t>
    </rPh>
    <rPh sb="102" eb="104">
      <t>トウキ</t>
    </rPh>
    <rPh sb="114" eb="116">
      <t>ジテン</t>
    </rPh>
    <rPh sb="118" eb="120">
      <t>カイケイ</t>
    </rPh>
    <rPh sb="120" eb="122">
      <t>ネンド</t>
    </rPh>
    <rPh sb="123" eb="124">
      <t>サ</t>
    </rPh>
    <rPh sb="132" eb="134">
      <t>ゼンキ</t>
    </rPh>
    <rPh sb="134" eb="135">
      <t>マデ</t>
    </rPh>
    <rPh sb="135" eb="137">
      <t>ケイヤク</t>
    </rPh>
    <rPh sb="137" eb="138">
      <t>ガク</t>
    </rPh>
    <rPh sb="143" eb="145">
      <t>ゼンキ</t>
    </rPh>
    <rPh sb="145" eb="146">
      <t>マデ</t>
    </rPh>
    <rPh sb="146" eb="148">
      <t>ウリアゲ</t>
    </rPh>
    <rPh sb="148" eb="149">
      <t>ガク</t>
    </rPh>
    <rPh sb="154" eb="156">
      <t>トウキ</t>
    </rPh>
    <rPh sb="156" eb="158">
      <t>ジュチュウ</t>
    </rPh>
    <rPh sb="158" eb="159">
      <t>ガク</t>
    </rPh>
    <rPh sb="161" eb="163">
      <t>ヒョウジ</t>
    </rPh>
    <rPh sb="168" eb="170">
      <t>キンガク</t>
    </rPh>
    <rPh sb="171" eb="173">
      <t>シュウセイ</t>
    </rPh>
    <rPh sb="175" eb="177">
      <t>ヒツヨウ</t>
    </rPh>
    <rPh sb="186" eb="188">
      <t>ジュチュウ</t>
    </rPh>
    <rPh sb="188" eb="190">
      <t>ケイジョウ</t>
    </rPh>
    <rPh sb="190" eb="191">
      <t>マエ</t>
    </rPh>
    <rPh sb="194" eb="196">
      <t>ジョウキ</t>
    </rPh>
    <rPh sb="196" eb="198">
      <t>キンガク</t>
    </rPh>
    <rPh sb="199" eb="201">
      <t>ヒョウジ</t>
    </rPh>
    <phoneticPr fontId="0"/>
  </si>
  <si>
    <r>
      <rPr>
        <sz val="10"/>
        <color theme="1"/>
        <rFont val="ＭＳ Ｐゴシック"/>
        <family val="3"/>
      </rPr>
      <t>契約通貨1</t>
    </r>
    <rPh sb="0" eb="2">
      <t>ケイヤク</t>
    </rPh>
    <phoneticPr fontId="0"/>
  </si>
  <si>
    <r>
      <rPr>
        <sz val="10"/>
        <color theme="1"/>
        <rFont val="ＭＳ Ｐゴシック"/>
        <family val="3"/>
      </rPr>
      <t>契約通貨2</t>
    </r>
    <rPh sb="0" eb="2">
      <t>ケイヤク</t>
    </rPh>
    <phoneticPr fontId="0"/>
  </si>
  <si>
    <r>
      <rPr>
        <sz val="10"/>
        <color theme="1"/>
        <rFont val="ＭＳ Ｐゴシック"/>
        <family val="3"/>
      </rPr>
      <t>契約通貨3</t>
    </r>
    <rPh sb="0" eb="2">
      <t>ケイヤク</t>
    </rPh>
    <phoneticPr fontId="0"/>
  </si>
  <si>
    <r>
      <rPr>
        <sz val="10"/>
        <color theme="1"/>
        <rFont val="ＭＳ Ｐゴシック"/>
        <family val="3"/>
      </rPr>
      <t>契約通貨4</t>
    </r>
    <rPh sb="0" eb="2">
      <t>ケイヤク</t>
    </rPh>
    <phoneticPr fontId="0"/>
  </si>
  <si>
    <r>
      <rPr>
        <sz val="10"/>
        <color theme="1"/>
        <rFont val="ＭＳ Ｐゴシック"/>
        <family val="3"/>
      </rPr>
      <t>通貨種類</t>
    </r>
    <rPh sb="0" eb="2">
      <t>ツウカ</t>
    </rPh>
    <rPh sb="2" eb="4">
      <t>シュルイ</t>
    </rPh>
    <phoneticPr fontId="0"/>
  </si>
  <si>
    <t>JPY</t>
  </si>
  <si>
    <r>
      <rPr>
        <sz val="8"/>
        <color rgb="FF000000"/>
        <rFont val="ＭＳ Ｐゴシック"/>
        <family val="3"/>
      </rPr>
      <t>←受注計上された契約通貨を表示しています。基本条件で入力した通貨ではありませんので注意してください。（受注計上前にはJPYのみ表示されますので、必要に応じて、契約予定通貨を選択してください。）</t>
    </r>
    <rPh sb="1" eb="3">
      <t>ジュチュウ</t>
    </rPh>
    <rPh sb="3" eb="5">
      <t>ケイジョウ</t>
    </rPh>
    <rPh sb="8" eb="10">
      <t>ケイヤク</t>
    </rPh>
    <rPh sb="10" eb="12">
      <t>ツウカ</t>
    </rPh>
    <rPh sb="13" eb="15">
      <t>ヒョウジ</t>
    </rPh>
    <rPh sb="21" eb="23">
      <t>キホン</t>
    </rPh>
    <rPh sb="23" eb="25">
      <t>ジョウケン</t>
    </rPh>
    <rPh sb="26" eb="28">
      <t>ニュウリョク</t>
    </rPh>
    <rPh sb="30" eb="32">
      <t>ツウカ</t>
    </rPh>
    <rPh sb="41" eb="43">
      <t>チュウイ</t>
    </rPh>
    <rPh sb="51" eb="53">
      <t>ジュチュウ</t>
    </rPh>
    <rPh sb="53" eb="55">
      <t>ケイジョウ</t>
    </rPh>
    <rPh sb="55" eb="56">
      <t>マエ</t>
    </rPh>
    <rPh sb="63" eb="65">
      <t>ヒョウジ</t>
    </rPh>
    <rPh sb="72" eb="74">
      <t>ヒツヨウ</t>
    </rPh>
    <rPh sb="75" eb="76">
      <t>オウ</t>
    </rPh>
    <rPh sb="79" eb="81">
      <t>ケイヤク</t>
    </rPh>
    <rPh sb="81" eb="83">
      <t>ヨテイ</t>
    </rPh>
    <rPh sb="83" eb="85">
      <t>ツウカ</t>
    </rPh>
    <rPh sb="86" eb="88">
      <t>センタク</t>
    </rPh>
    <phoneticPr fontId="0"/>
  </si>
  <si>
    <r>
      <rPr>
        <sz val="10"/>
        <color theme="1"/>
        <rFont val="ＭＳ Ｐゴシック"/>
        <family val="3"/>
      </rPr>
      <t>レート</t>
    </r>
    <phoneticPr fontId="0"/>
  </si>
  <si>
    <r>
      <rPr>
        <sz val="10"/>
        <color theme="1"/>
        <rFont val="ＭＳ Ｐゴシック"/>
        <family val="3"/>
      </rPr>
      <t>表示単位</t>
    </r>
    <rPh sb="0" eb="4">
      <t>ヒョウジタンイ</t>
    </rPh>
    <phoneticPr fontId="0"/>
  </si>
  <si>
    <r>
      <rPr>
        <b/>
        <sz val="10"/>
        <color theme="1"/>
        <rFont val="ＭＳ Ｐゴシック"/>
        <family val="3"/>
      </rPr>
      <t>契約金額と売上額の推移</t>
    </r>
    <rPh sb="0" eb="2">
      <t>ケイヤク</t>
    </rPh>
    <rPh sb="2" eb="4">
      <t>キンガク</t>
    </rPh>
    <rPh sb="5" eb="8">
      <t>ウリアゲガク</t>
    </rPh>
    <rPh sb="9" eb="11">
      <t>スイイ</t>
    </rPh>
    <phoneticPr fontId="0"/>
  </si>
  <si>
    <r>
      <rPr>
        <sz val="10"/>
        <color theme="1"/>
        <rFont val="ＭＳ Ｐゴシック"/>
        <family val="3"/>
      </rPr>
      <t>円換算額</t>
    </r>
    <rPh sb="0" eb="1">
      <t>エン</t>
    </rPh>
    <rPh sb="1" eb="4">
      <t>カンサンガク</t>
    </rPh>
    <phoneticPr fontId="0"/>
  </si>
  <si>
    <t>a. 前期迄契約額</t>
  </si>
  <si>
    <t>b. 前期迄売上額</t>
  </si>
  <si>
    <r>
      <rPr>
        <sz val="10"/>
        <color theme="1"/>
        <rFont val="ＭＳ Ｐゴシック"/>
        <family val="3"/>
      </rPr>
      <t>c. 前期繰越受注額（a-b）</t>
    </r>
    <rPh sb="3" eb="7">
      <t>ゼンキクリコシ</t>
    </rPh>
    <rPh sb="7" eb="9">
      <t>ジュチュウ</t>
    </rPh>
    <rPh sb="9" eb="10">
      <t>ガク</t>
    </rPh>
    <phoneticPr fontId="0"/>
  </si>
  <si>
    <r>
      <rPr>
        <sz val="10"/>
        <color theme="1"/>
        <rFont val="ＭＳ Ｐゴシック"/>
        <family val="3"/>
      </rPr>
      <t>d. 当期受注額</t>
    </r>
    <phoneticPr fontId="0"/>
  </si>
  <si>
    <r>
      <rPr>
        <sz val="10"/>
        <color theme="1"/>
        <rFont val="ＭＳ Ｐゴシック"/>
        <family val="3"/>
      </rPr>
      <t>e. 契約変更予定額（※1）</t>
    </r>
    <phoneticPr fontId="0"/>
  </si>
  <si>
    <r>
      <rPr>
        <sz val="10"/>
        <color theme="1"/>
        <rFont val="ＭＳ Ｐゴシック"/>
        <family val="3"/>
      </rPr>
      <t>f. 契約残高（c+d+e）</t>
    </r>
    <phoneticPr fontId="0"/>
  </si>
  <si>
    <r>
      <rPr>
        <sz val="10"/>
        <color theme="1"/>
        <rFont val="ＭＳ Ｐゴシック"/>
        <family val="3"/>
      </rPr>
      <t>g. 完成予定額（※2）</t>
    </r>
    <phoneticPr fontId="0"/>
  </si>
  <si>
    <r>
      <rPr>
        <sz val="10"/>
        <color theme="1"/>
        <rFont val="ＭＳ Ｐゴシック"/>
        <family val="3"/>
      </rPr>
      <t>h. 繰越予定額（f-g）</t>
    </r>
    <phoneticPr fontId="0"/>
  </si>
  <si>
    <r>
      <rPr>
        <sz val="8"/>
        <color rgb="FFFF0000"/>
        <rFont val="ＭＳ Ｐゴシック"/>
        <family val="3"/>
      </rPr>
      <t>分担売上計画は、主管部がプロジェクト開始時、契約額変更時、分担額変更時、新年度開始時に作成し、主管部の単年度実行予算書に添付するようにして下さい。</t>
    </r>
    <rPh sb="0" eb="2">
      <t>ブンタン</t>
    </rPh>
    <rPh sb="2" eb="6">
      <t>ウリアゲケイカク</t>
    </rPh>
    <rPh sb="8" eb="11">
      <t>シュカンブ</t>
    </rPh>
    <rPh sb="18" eb="20">
      <t>カイシ</t>
    </rPh>
    <rPh sb="20" eb="21">
      <t>ジ</t>
    </rPh>
    <rPh sb="22" eb="24">
      <t>ケイヤク</t>
    </rPh>
    <rPh sb="24" eb="25">
      <t>ガク</t>
    </rPh>
    <rPh sb="25" eb="28">
      <t>ヘンコウジ</t>
    </rPh>
    <rPh sb="29" eb="32">
      <t>ブンタンガク</t>
    </rPh>
    <rPh sb="32" eb="35">
      <t>ヘンコウジ</t>
    </rPh>
    <rPh sb="36" eb="39">
      <t>シンネンド</t>
    </rPh>
    <rPh sb="39" eb="42">
      <t>カイシジ</t>
    </rPh>
    <rPh sb="43" eb="45">
      <t>サクセイ</t>
    </rPh>
    <rPh sb="47" eb="50">
      <t>シュカンブ</t>
    </rPh>
    <rPh sb="51" eb="54">
      <t>タンネンド</t>
    </rPh>
    <rPh sb="54" eb="56">
      <t>ジッコウ</t>
    </rPh>
    <rPh sb="56" eb="58">
      <t>ヨサン</t>
    </rPh>
    <rPh sb="58" eb="59">
      <t>ショ</t>
    </rPh>
    <rPh sb="60" eb="62">
      <t>テンプ</t>
    </rPh>
    <rPh sb="69" eb="70">
      <t>クダ</t>
    </rPh>
    <phoneticPr fontId="0"/>
  </si>
  <si>
    <r>
      <rPr>
        <sz val="10"/>
        <color theme="1"/>
        <rFont val="ＭＳ Ｐゴシック"/>
        <family val="3"/>
      </rPr>
      <t>通貨1</t>
    </r>
    <rPh sb="0" eb="2">
      <t>ツウカ</t>
    </rPh>
    <phoneticPr fontId="0"/>
  </si>
  <si>
    <r>
      <rPr>
        <sz val="10"/>
        <color theme="1"/>
        <rFont val="ＭＳ Ｐゴシック"/>
        <family val="3"/>
      </rPr>
      <t>通貨2</t>
    </r>
    <rPh sb="0" eb="2">
      <t>ツウカ</t>
    </rPh>
    <phoneticPr fontId="0"/>
  </si>
  <si>
    <r>
      <rPr>
        <sz val="10"/>
        <color theme="1"/>
        <rFont val="ＭＳ Ｐゴシック"/>
        <family val="3"/>
      </rPr>
      <t>通貨3</t>
    </r>
    <rPh sb="0" eb="2">
      <t>ツウカ</t>
    </rPh>
    <phoneticPr fontId="0"/>
  </si>
  <si>
    <r>
      <rPr>
        <sz val="10"/>
        <color theme="1"/>
        <rFont val="ＭＳ Ｐゴシック"/>
        <family val="3"/>
      </rPr>
      <t>通貨4</t>
    </r>
    <rPh sb="0" eb="2">
      <t>ツウカ</t>
    </rPh>
    <phoneticPr fontId="0"/>
  </si>
  <si>
    <r>
      <rPr>
        <sz val="10"/>
        <color theme="1"/>
        <rFont val="ＭＳ Ｐゴシック"/>
        <family val="3"/>
      </rPr>
      <t>通貨種類</t>
    </r>
    <rPh sb="0" eb="2">
      <t>ツウカ</t>
    </rPh>
    <rPh sb="2" eb="4">
      <t>シュルイ</t>
    </rPh>
    <phoneticPr fontId="0"/>
  </si>
  <si>
    <r>
      <rPr>
        <sz val="8"/>
        <color theme="1"/>
        <rFont val="ＭＳ Ｐゴシック"/>
        <family val="3"/>
      </rPr>
      <t>←基本条件で入力した通貨を表示しています。</t>
    </r>
    <rPh sb="1" eb="3">
      <t>キホン</t>
    </rPh>
    <rPh sb="3" eb="5">
      <t>ジョウケン</t>
    </rPh>
    <rPh sb="6" eb="8">
      <t>ニュウリョク</t>
    </rPh>
    <rPh sb="10" eb="12">
      <t>ツウカ</t>
    </rPh>
    <rPh sb="13" eb="15">
      <t>ヒョウジ</t>
    </rPh>
    <phoneticPr fontId="0"/>
  </si>
  <si>
    <r>
      <rPr>
        <sz val="10"/>
        <color theme="1"/>
        <rFont val="ＭＳ Ｐゴシック"/>
        <family val="3"/>
      </rPr>
      <t>レート</t>
    </r>
    <phoneticPr fontId="0"/>
  </si>
  <si>
    <r>
      <rPr>
        <sz val="10"/>
        <color theme="1"/>
        <rFont val="ＭＳ Ｐゴシック"/>
        <family val="3"/>
      </rPr>
      <t>表示単位</t>
    </r>
    <rPh sb="0" eb="4">
      <t>ヒョウジタンイ</t>
    </rPh>
    <phoneticPr fontId="0"/>
  </si>
  <si>
    <r>
      <rPr>
        <sz val="9"/>
        <color theme="1"/>
        <rFont val="ＭＳ Ｐゴシック"/>
        <family val="3"/>
      </rPr>
      <t>注）↓契約変更が予定されている場合に入力する。ただし、契約後に上記の「d.当期受注額」が確定するので、確定後はデータをゼロにすること。</t>
    </r>
    <rPh sb="0" eb="1">
      <t>チュウ</t>
    </rPh>
    <rPh sb="3" eb="5">
      <t>ケイヤク</t>
    </rPh>
    <rPh sb="5" eb="7">
      <t>ヘンコウ</t>
    </rPh>
    <rPh sb="8" eb="10">
      <t>ヨテイ</t>
    </rPh>
    <rPh sb="15" eb="17">
      <t>バアイ</t>
    </rPh>
    <rPh sb="18" eb="20">
      <t>ニュウリョク</t>
    </rPh>
    <rPh sb="27" eb="30">
      <t>ケイヤクゴ</t>
    </rPh>
    <rPh sb="31" eb="33">
      <t>ジョウキ</t>
    </rPh>
    <rPh sb="37" eb="42">
      <t>トウキジュチュウガク</t>
    </rPh>
    <rPh sb="44" eb="46">
      <t>カクテイ</t>
    </rPh>
    <rPh sb="51" eb="53">
      <t>カクテイ</t>
    </rPh>
    <rPh sb="53" eb="54">
      <t>アト</t>
    </rPh>
    <phoneticPr fontId="0"/>
  </si>
  <si>
    <r>
      <rPr>
        <sz val="10"/>
        <color theme="1"/>
        <rFont val="ＭＳ Ｐゴシック"/>
        <family val="3"/>
      </rPr>
      <t>費　目</t>
    </r>
    <rPh sb="0" eb="1">
      <t>ヒ</t>
    </rPh>
    <rPh sb="2" eb="3">
      <t>メ</t>
    </rPh>
    <phoneticPr fontId="0"/>
  </si>
  <si>
    <r>
      <rPr>
        <sz val="10"/>
        <color theme="1"/>
        <rFont val="ＭＳ Ｐゴシック"/>
        <family val="3"/>
      </rPr>
      <t>円換算額</t>
    </r>
    <rPh sb="0" eb="1">
      <t>エン</t>
    </rPh>
    <rPh sb="1" eb="4">
      <t>カンサンガク</t>
    </rPh>
    <phoneticPr fontId="0"/>
  </si>
  <si>
    <r>
      <rPr>
        <sz val="10"/>
        <color theme="1"/>
        <rFont val="ＭＳ Ｐゴシック"/>
        <family val="3"/>
      </rPr>
      <t xml:space="preserve">契約変更予定額
</t>
    </r>
    <r>
      <rPr>
        <sz val="9"/>
        <color theme="1"/>
        <rFont val="ＭＳ Ｐゴシック"/>
        <family val="3"/>
      </rPr>
      <t>（※1：上記のeに相当）</t>
    </r>
    <rPh sb="0" eb="2">
      <t>ケイヤク</t>
    </rPh>
    <rPh sb="2" eb="7">
      <t>ヘンコウヨテイガク</t>
    </rPh>
    <rPh sb="12" eb="14">
      <t>ジョウキ</t>
    </rPh>
    <rPh sb="17" eb="19">
      <t>ソウトウ</t>
    </rPh>
    <phoneticPr fontId="0"/>
  </si>
  <si>
    <r>
      <rPr>
        <sz val="10"/>
        <color theme="1"/>
        <rFont val="ＭＳ Ｐゴシック"/>
        <family val="3"/>
      </rPr>
      <t>報酬売上額</t>
    </r>
    <rPh sb="0" eb="2">
      <t>ホウシュウ</t>
    </rPh>
    <rPh sb="2" eb="5">
      <t>ウリアゲガク</t>
    </rPh>
    <phoneticPr fontId="0"/>
  </si>
  <si>
    <r>
      <rPr>
        <sz val="8"/>
        <color theme="1"/>
        <rFont val="ＭＳ Ｐゴシック"/>
        <family val="3"/>
      </rPr>
      <t>←特に、JICA等でダイレクトコストに未消化分があり、精算時に減額が見込まれるような場合に利用して下さい。この場合も、精算確定後は「d.当期受注額」が変更になります。「d.当期受注額」の変更後は、左のデータをゼロにして下さい。</t>
    </r>
    <rPh sb="1" eb="2">
      <t>トク</t>
    </rPh>
    <rPh sb="8" eb="9">
      <t>トウ</t>
    </rPh>
    <rPh sb="19" eb="23">
      <t>ミショウカブン</t>
    </rPh>
    <rPh sb="27" eb="30">
      <t>セイサンジ</t>
    </rPh>
    <rPh sb="31" eb="33">
      <t>ゲンガク</t>
    </rPh>
    <rPh sb="34" eb="36">
      <t>ミコ</t>
    </rPh>
    <rPh sb="42" eb="44">
      <t>バアイ</t>
    </rPh>
    <rPh sb="45" eb="47">
      <t>リヨウ</t>
    </rPh>
    <rPh sb="49" eb="50">
      <t>クダ</t>
    </rPh>
    <rPh sb="55" eb="57">
      <t>バアイ</t>
    </rPh>
    <rPh sb="59" eb="61">
      <t>セイサン</t>
    </rPh>
    <rPh sb="61" eb="64">
      <t>カクテイゴ</t>
    </rPh>
    <rPh sb="68" eb="73">
      <t>トウキジュチュウガク</t>
    </rPh>
    <rPh sb="75" eb="77">
      <t>ヘンコウ</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</si>
  <si>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</si>
  <si>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</si>
  <si>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</si>
  <si>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売上額計</t>
    </r>
    <rPh sb="0" eb="3">
      <t>ウリアゲガク</t>
    </rPh>
    <rPh sb="3" eb="4">
      <t>ケイ</t>
    </rPh>
    <phoneticPr fontId="0"/>
  </si>
  <si>
    <r>
      <rPr>
        <sz val="9"/>
        <color theme="1"/>
        <rFont val="ＭＳ Ｐゴシック"/>
        <family val="3"/>
      </rPr>
      <t>注）↓分担売上計画を完成予定高を確定して、その後、分担金額を入力して下さい。</t>
    </r>
    <rPh sb="0" eb="1">
      <t>チュウ</t>
    </rPh>
    <rPh sb="3" eb="5">
      <t>ブンタン</t>
    </rPh>
    <rPh sb="5" eb="7">
      <t>ウリアゲ</t>
    </rPh>
    <rPh sb="7" eb="9">
      <t>ケイカク</t>
    </rPh>
    <rPh sb="10" eb="15">
      <t>カンセイヨテイダカ</t>
    </rPh>
    <rPh sb="16" eb="18">
      <t>カクテイ</t>
    </rPh>
    <rPh sb="23" eb="24">
      <t>ゴ</t>
    </rPh>
    <rPh sb="25" eb="27">
      <t>ブンタン</t>
    </rPh>
    <rPh sb="27" eb="29">
      <t>キンガク</t>
    </rPh>
    <rPh sb="30" eb="32">
      <t>ニュウリョク</t>
    </rPh>
    <rPh sb="34" eb="35">
      <t>クダ</t>
    </rPh>
    <phoneticPr fontId="0"/>
  </si>
  <si>
    <r>
      <rPr>
        <sz val="10"/>
        <color theme="1"/>
        <rFont val="ＭＳ Ｐゴシック"/>
        <family val="3"/>
      </rPr>
      <t>費　目</t>
    </r>
    <rPh sb="0" eb="1">
      <t>ヒ</t>
    </rPh>
    <rPh sb="2" eb="3">
      <t>メ</t>
    </rPh>
    <phoneticPr fontId="0"/>
  </si>
  <si>
    <r>
      <rPr>
        <sz val="10"/>
        <color theme="1"/>
        <rFont val="ＭＳ Ｐゴシック"/>
        <family val="3"/>
      </rPr>
      <t>円換算額</t>
    </r>
    <rPh sb="0" eb="1">
      <t>エン</t>
    </rPh>
    <rPh sb="1" eb="4">
      <t>カンサンガク</t>
    </rPh>
    <phoneticPr fontId="0"/>
  </si>
  <si>
    <r>
      <rPr>
        <sz val="10"/>
        <color theme="1"/>
        <rFont val="ＭＳ Ｐゴシック"/>
        <family val="3"/>
      </rPr>
      <t>完成予定額
（※2）</t>
    </r>
    <rPh sb="0" eb="2">
      <t>カンセイ</t>
    </rPh>
    <rPh sb="2" eb="4">
      <t>ヨテイ</t>
    </rPh>
    <rPh sb="4" eb="5">
      <t>ガク</t>
    </rPh>
    <phoneticPr fontId="0"/>
  </si>
  <si>
    <r>
      <rPr>
        <sz val="10"/>
        <color theme="1"/>
        <rFont val="ＭＳ Ｐゴシック"/>
        <family val="3"/>
      </rPr>
      <t>報酬売上額</t>
    </r>
    <rPh sb="0" eb="2">
      <t>ホウシュウ</t>
    </rPh>
    <rPh sb="2" eb="5">
      <t>ウリアゲガク</t>
    </rPh>
    <phoneticPr fontId="0"/>
  </si>
  <si>
    <r>
      <rPr>
        <sz val="8"/>
        <color theme="1"/>
        <rFont val="ＭＳ Ｐゴシック"/>
        <family val="3"/>
      </rPr>
      <t>←当該年度（部分完成基準の場合は当該年度以降）に売上を予定している報酬額を入力して下さい。</t>
    </r>
    <rPh sb="1" eb="5">
      <t>トウガイネンド</t>
    </rPh>
    <rPh sb="6" eb="8">
      <t>ブブン</t>
    </rPh>
    <rPh sb="8" eb="10">
      <t>カンセイ</t>
    </rPh>
    <rPh sb="10" eb="12">
      <t>キジュン</t>
    </rPh>
    <rPh sb="13" eb="15">
      <t>バアイ</t>
    </rPh>
    <rPh sb="16" eb="18">
      <t>トウガイ</t>
    </rPh>
    <rPh sb="18" eb="20">
      <t>ネンド</t>
    </rPh>
    <rPh sb="20" eb="22">
      <t>イコウ</t>
    </rPh>
    <rPh sb="24" eb="26">
      <t>ウリアゲ</t>
    </rPh>
    <rPh sb="27" eb="29">
      <t>ヨテイ</t>
    </rPh>
    <rPh sb="33" eb="36">
      <t>ホウシュウガク</t>
    </rPh>
    <rPh sb="37" eb="39">
      <t>ニュウリョク</t>
    </rPh>
    <rPh sb="41" eb="42">
      <t>クダ</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</si>
  <si>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</si>
  <si>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　内、借上報酬額</t>
    </r>
    <rPh sb="1" eb="2">
      <t>ウチ</t>
    </rPh>
    <rPh sb="3" eb="8">
      <t>カリアゲホウシュウガク</t>
    </rPh>
    <phoneticPr fontId="0"/>
  </si>
  <si>
    <r>
      <rPr>
        <sz val="8"/>
        <color theme="1"/>
        <rFont val="ＭＳ Ｐゴシック"/>
        <family val="3"/>
      </rPr>
      <t>←報酬額の内、借上分の報酬額を入力して下さい。</t>
    </r>
    <rPh sb="1" eb="4">
      <t>ホウシュウガク</t>
    </rPh>
    <rPh sb="5" eb="6">
      <t>ウチ</t>
    </rPh>
    <rPh sb="7" eb="9">
      <t>カリアゲ</t>
    </rPh>
    <rPh sb="9" eb="10">
      <t>ブン</t>
    </rPh>
    <rPh sb="11" eb="14">
      <t>ホウシュウガク</t>
    </rPh>
    <rPh sb="15" eb="17">
      <t>ニュウリョク</t>
    </rPh>
    <rPh sb="19" eb="20">
      <t>クダ</t>
    </rPh>
    <phoneticPr fontId="0"/>
  </si>
  <si>
    <r>
      <rPr>
        <sz val="10"/>
        <color theme="1"/>
        <rFont val="ＭＳ Ｐゴシック"/>
        <family val="3"/>
      </rPr>
      <t>経費売上額</t>
    </r>
    <rPh sb="0" eb="5">
      <t>ケイヒウリアゲガク</t>
    </rPh>
    <phoneticPr fontId="0"/>
  </si>
  <si>
    <r>
      <rPr>
        <sz val="8"/>
        <color theme="1"/>
        <rFont val="ＭＳ Ｐゴシック"/>
        <family val="3"/>
      </rPr>
      <t>←当該年度（部分完成基準の場合は当該年度以降）に売上を予定している経費額を入力して下さい。</t>
    </r>
    <rPh sb="1" eb="5">
      <t>トウガイネンド</t>
    </rPh>
    <rPh sb="6" eb="8">
      <t>ブブン</t>
    </rPh>
    <rPh sb="8" eb="10">
      <t>カンセイ</t>
    </rPh>
    <rPh sb="10" eb="12">
      <t>キジュン</t>
    </rPh>
    <rPh sb="13" eb="15">
      <t>バアイ</t>
    </rPh>
    <rPh sb="16" eb="18">
      <t>トウガイ</t>
    </rPh>
    <rPh sb="18" eb="20">
      <t>ネンド</t>
    </rPh>
    <rPh sb="20" eb="22">
      <t>イコウ</t>
    </rPh>
    <rPh sb="24" eb="26">
      <t>ウリアゲ</t>
    </rPh>
    <rPh sb="27" eb="29">
      <t>ヨテイ</t>
    </rPh>
    <rPh sb="33" eb="36">
      <t>ケイヒガク</t>
    </rPh>
    <rPh sb="37" eb="39">
      <t>ニュウリョク</t>
    </rPh>
    <rPh sb="41" eb="42">
      <t>クダ</t>
    </rPh>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</si>
  <si>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</si>
  <si>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</si>
  <si>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8"/>
        <color theme="1"/>
        <rFont val="ＭＳ Ｐゴシック"/>
        <family val="3"/>
      </rPr>
      <t>←売上額の内、CITの見込み額を入力して下さい。</t>
    </r>
    <rPh sb="1" eb="4">
      <t>ウリアゲガク</t>
    </rPh>
    <rPh sb="5" eb="6">
      <t>ウチ</t>
    </rPh>
    <rPh sb="11" eb="13">
      <t>ミコ</t>
    </rPh>
    <rPh sb="14" eb="15">
      <t>ガク</t>
    </rPh>
    <rPh sb="16" eb="18">
      <t>ニュウリョク</t>
    </rPh>
    <rPh sb="20" eb="21">
      <t>クダ</t>
    </rPh>
    <phoneticPr fontId="0"/>
  </si>
  <si>
    <r>
      <rPr>
        <sz val="10"/>
        <color theme="1"/>
        <rFont val="ＭＳ Ｐゴシック"/>
        <family val="3"/>
      </rPr>
      <t>主管部略称</t>
    </r>
    <rPh sb="0" eb="3">
      <t>シュカンブ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</si>
  <si>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</si>
  <si>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</si>
  <si>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</si>
  <si>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</si>
  <si>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8"/>
        <color theme="1"/>
        <rFont val="ＭＳ Ｐゴシック"/>
        <family val="3"/>
      </rPr>
      <t>　　完成予定額－∑分担額　が自動で計算されます。</t>
    </r>
    <rPh sb="2" eb="4">
      <t>カンセイ</t>
    </rPh>
    <rPh sb="4" eb="6">
      <t>ヨテイ</t>
    </rPh>
    <rPh sb="6" eb="7">
      <t>ガク</t>
    </rPh>
    <rPh sb="9" eb="11">
      <t>ブンタン</t>
    </rPh>
    <rPh sb="11" eb="12">
      <t>ガク</t>
    </rPh>
    <rPh sb="14" eb="16">
      <t>ジドウ</t>
    </rPh>
    <rPh sb="17" eb="19">
      <t>ケイサン</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</si>
  <si>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</si>
  <si>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</si>
  <si>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</si>
  <si>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</si>
  <si>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</si>
  <si>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</si>
  <si>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</si>
  <si>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</si>
  <si>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</si>
  <si>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8"/>
        <color theme="1"/>
        <rFont val="ＭＳ Ｐゴシック"/>
        <family val="3"/>
      </rPr>
      <t>　　分担予定額を入力して下さい。</t>
    </r>
    <rPh sb="2" eb="7">
      <t>ブンタンヨテイガク</t>
    </rPh>
    <rPh sb="8" eb="10">
      <t>ニュウリョク</t>
    </rPh>
    <rPh sb="12" eb="13">
      <t>クダ</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</si>
  <si>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</si>
  <si>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</si>
  <si>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</si>
  <si>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</si>
  <si>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</si>
  <si>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</si>
  <si>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</si>
  <si>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</si>
  <si>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</si>
  <si>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</si>
  <si>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</si>
  <si>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</si>
  <si>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</si>
  <si>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</si>
  <si>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</si>
  <si>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</si>
  <si>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</si>
  <si>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</si>
  <si>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</si>
  <si>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</si>
  <si>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</si>
  <si>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</si>
  <si>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</si>
  <si>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</si>
  <si>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</si>
  <si>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</si>
  <si>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</si>
  <si>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</si>
  <si>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</si>
  <si>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</si>
  <si>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</si>
  <si>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</si>
  <si>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</si>
  <si>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</si>
  <si>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</si>
  <si>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</si>
  <si>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</si>
  <si>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</si>
  <si>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</si>
  <si>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</si>
  <si>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</si>
  <si>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</si>
  <si>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</si>
  <si>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</si>
  <si>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</si>
  <si>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</si>
  <si>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</si>
  <si>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</si>
  <si>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</si>
  <si>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</si>
  <si>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</si>
  <si>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</si>
  <si>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</si>
  <si>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</si>
  <si>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</si>
  <si>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</si>
  <si>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</si>
  <si>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</si>
  <si>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</si>
  <si>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</si>
  <si>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</si>
  <si>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</si>
  <si>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</si>
  <si>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</si>
  <si>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</si>
  <si>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</si>
  <si>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</si>
  <si>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</si>
  <si>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</si>
  <si>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</si>
  <si>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</si>
  <si>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</si>
  <si>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</si>
  <si>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</si>
  <si>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</si>
  <si>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</si>
  <si>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分担部略称</t>
    </r>
    <rPh sb="0" eb="2">
      <t>ブンタン</t>
    </rPh>
    <rPh sb="2" eb="3">
      <t>ブ</t>
    </rPh>
    <rPh sb="3" eb="5">
      <t>リャクショウ</t>
    </rPh>
    <phoneticPr fontId="0"/>
  </si>
  <si>
    <r>
      <rPr>
        <sz val="10"/>
        <color theme="1"/>
        <rFont val="ＭＳ Ｐゴシック"/>
        <family val="3"/>
      </rPr>
      <t>報酬売上額</t>
    </r>
    <rPh sb="0" eb="2">
      <t>ホウシュウ</t>
    </rPh>
    <rPh sb="2" eb="5">
      <t>ウリアゲガク</t>
    </rPh>
    <phoneticPr fontId="0"/>
  </si>
  <si>
    <r>
      <rPr>
        <sz val="10"/>
        <color theme="1"/>
        <rFont val="ＭＳ Ｐゴシック"/>
        <family val="3"/>
      </rPr>
      <t>　内、社員報酬額</t>
    </r>
    <rPh sb="1" eb="2">
      <t>ウチ</t>
    </rPh>
    <rPh sb="3" eb="8">
      <t>シャインホウシュウガク</t>
    </rPh>
    <phoneticPr fontId="0"/>
  </si>
  <si>
    <r>
      <rPr>
        <sz val="10"/>
        <color theme="1"/>
        <rFont val="ＭＳ Ｐゴシック"/>
        <family val="3"/>
      </rPr>
      <t>完成予定年度</t>
    </r>
    <rPh sb="0" eb="2">
      <t>カンセイ</t>
    </rPh>
    <rPh sb="2" eb="4">
      <t>ヨテイ</t>
    </rPh>
    <rPh sb="4" eb="6">
      <t>ネンド</t>
    </rPh>
    <phoneticPr fontId="0"/>
  </si>
  <si>
    <r>
      <rPr>
        <sz val="10"/>
        <color theme="1"/>
        <rFont val="ＭＳ Ｐゴシック"/>
        <family val="3"/>
      </rPr>
      <t>　内、借上報酬額</t>
    </r>
    <rPh sb="1" eb="2">
      <t>ウチ</t>
    </rPh>
    <rPh sb="3" eb="8">
      <t>カリアゲホウシュウガク</t>
    </rPh>
    <phoneticPr fontId="0"/>
  </si>
  <si>
    <r>
      <rPr>
        <sz val="10"/>
        <color theme="1"/>
        <rFont val="ＭＳ Ｐゴシック"/>
        <family val="3"/>
      </rPr>
      <t>経費売上額</t>
    </r>
    <rPh sb="0" eb="5">
      <t>ケイヒウリアゲガク</t>
    </rPh>
    <phoneticPr fontId="0"/>
  </si>
  <si>
    <r>
      <rPr>
        <sz val="10"/>
        <color theme="1"/>
        <rFont val="ＭＳ Ｐゴシック"/>
        <family val="3"/>
      </rPr>
      <t>WBS</t>
    </r>
    <phoneticPr fontId="0"/>
  </si>
  <si>
    <r>
      <rPr>
        <sz val="10"/>
        <color theme="1"/>
        <rFont val="ＭＳ Ｐゴシック"/>
        <family val="3"/>
      </rPr>
      <t>売上額計</t>
    </r>
    <rPh sb="0" eb="3">
      <t>ウリアゲガク</t>
    </rPh>
    <rPh sb="3" eb="4">
      <t>ケイ</t>
    </rPh>
    <phoneticPr fontId="0"/>
  </si>
  <si>
    <r>
      <rPr>
        <sz val="10"/>
        <color theme="1"/>
        <rFont val="ＭＳ Ｐゴシック"/>
        <family val="3"/>
      </rPr>
      <t>　内、CIT見込額</t>
    </r>
    <phoneticPr fontId="0"/>
  </si>
  <si>
    <r>
      <rPr>
        <sz val="10"/>
        <color theme="1"/>
        <rFont val="ＭＳ Ｐゴシック"/>
        <family val="3"/>
      </rPr>
      <t>通貨コード一覧</t>
    </r>
    <rPh sb="0" eb="2">
      <t>ツウカ</t>
    </rPh>
    <rPh sb="5" eb="7">
      <t>イチラン</t>
    </rPh>
    <phoneticPr fontId="0"/>
  </si>
  <si>
    <r>
      <rPr>
        <sz val="9"/>
        <color rgb="FF000000"/>
        <rFont val="ＭＳ 明朝"/>
        <family val="1"/>
      </rPr>
      <t>JPY</t>
    </r>
    <phoneticPr fontId="0"/>
  </si>
  <si>
    <r>
      <rPr>
        <b/>
        <sz val="14"/>
        <color theme="1"/>
        <rFont val="ＭＳ Ｐゴシック"/>
        <family val="3"/>
      </rPr>
      <t>売上計画</t>
    </r>
    <rPh sb="0" eb="2">
      <t>ウリアゲ</t>
    </rPh>
    <rPh sb="2" eb="4">
      <t>ケイカク</t>
    </rPh>
    <phoneticPr fontId="0"/>
  </si>
  <si>
    <r>
      <rPr>
        <sz val="10"/>
        <color theme="1"/>
        <rFont val="ＭＳ Ｐゴシック"/>
        <family val="3"/>
      </rPr>
      <t>分担部</t>
    </r>
    <rPh sb="0" eb="3">
      <t>ブンタンブ</t>
    </rPh>
    <phoneticPr fontId="0"/>
  </si>
  <si>
    <r>
      <rPr>
        <sz val="10"/>
        <color theme="1"/>
        <rFont val="ＭＳ Ｐゴシック"/>
        <family val="3"/>
      </rPr>
      <t>作業科目：</t>
    </r>
    <rPh sb="0" eb="2">
      <t>サギョウ</t>
    </rPh>
    <rPh sb="2" eb="4">
      <t>カモク</t>
    </rPh>
    <phoneticPr fontId="0"/>
  </si>
  <si>
    <r>
      <rPr>
        <sz val="10"/>
        <color theme="1"/>
        <rFont val="ＭＳ Ｐゴシック"/>
        <family val="3"/>
      </rPr>
      <t>件名：</t>
    </r>
    <rPh sb="0" eb="2">
      <t>ケンメイ</t>
    </rPh>
    <phoneticPr fontId="0"/>
  </si>
  <si>
    <r>
      <rPr>
        <sz val="9"/>
        <color rgb="FFFF0000"/>
        <rFont val="ＭＳ Ｐゴシック"/>
        <family val="3"/>
      </rPr>
      <t>※黄色のセルを入力してください。</t>
    </r>
    <phoneticPr fontId="0"/>
  </si>
  <si>
    <r>
      <rPr>
        <sz val="10"/>
        <color theme="1"/>
        <rFont val="ＭＳ Ｐゴシック"/>
        <family val="3"/>
      </rPr>
      <t>通貨1</t>
    </r>
    <phoneticPr fontId="0"/>
  </si>
  <si>
    <r>
      <rPr>
        <sz val="10"/>
        <color theme="1"/>
        <rFont val="ＭＳ Ｐゴシック"/>
        <family val="3"/>
      </rPr>
      <t>通貨2</t>
    </r>
    <phoneticPr fontId="0"/>
  </si>
  <si>
    <r>
      <rPr>
        <sz val="10"/>
        <color theme="1"/>
        <rFont val="ＭＳ Ｐゴシック"/>
        <family val="3"/>
      </rPr>
      <t>通貨3</t>
    </r>
    <phoneticPr fontId="0"/>
  </si>
  <si>
    <r>
      <rPr>
        <sz val="10"/>
        <color theme="1"/>
        <rFont val="ＭＳ Ｐゴシック"/>
        <family val="3"/>
      </rPr>
      <t>通貨4</t>
    </r>
    <phoneticPr fontId="0"/>
  </si>
  <si>
    <r>
      <rPr>
        <sz val="10"/>
        <color theme="1"/>
        <rFont val="ＭＳ Ｐゴシック"/>
        <family val="3"/>
      </rPr>
      <t>通貨種類</t>
    </r>
    <rPh sb="0" eb="2">
      <t>ツウカ</t>
    </rPh>
    <rPh sb="2" eb="4">
      <t>シュルイ</t>
    </rPh>
    <phoneticPr fontId="0"/>
  </si>
  <si>
    <r>
      <rPr>
        <sz val="10"/>
        <color theme="1"/>
        <rFont val="ＭＳ Ｐゴシック"/>
        <family val="3"/>
      </rPr>
      <t>レート</t>
    </r>
    <phoneticPr fontId="0"/>
  </si>
  <si>
    <r>
      <rPr>
        <sz val="10"/>
        <color theme="1"/>
        <rFont val="ＭＳ Ｐゴシック"/>
        <family val="3"/>
      </rPr>
      <t>表示単位</t>
    </r>
    <rPh sb="0" eb="4">
      <t>ヒョウジタンイ</t>
    </rPh>
    <phoneticPr fontId="0"/>
  </si>
  <si>
    <r>
      <rPr>
        <b/>
        <sz val="11"/>
        <color theme="1"/>
        <rFont val="ＭＳ Ｐゴシック"/>
        <family val="3"/>
      </rPr>
      <t>報酬内訳</t>
    </r>
    <rPh sb="0" eb="4">
      <t>ホウシュウウチワケ</t>
    </rPh>
    <phoneticPr fontId="0"/>
  </si>
  <si>
    <r>
      <rPr>
        <sz val="9"/>
        <color rgb="FFFF0000"/>
        <rFont val="ＭＳ Ｐゴシック"/>
        <family val="3"/>
      </rPr>
      <t>※報酬額を社員と借上要員分に分けて合計額を入力してください。</t>
    </r>
    <rPh sb="1" eb="3">
      <t>ホウシュウ</t>
    </rPh>
    <rPh sb="3" eb="4">
      <t>ガク</t>
    </rPh>
    <rPh sb="5" eb="7">
      <t>シャイン</t>
    </rPh>
    <rPh sb="8" eb="10">
      <t>カリアゲ</t>
    </rPh>
    <rPh sb="10" eb="12">
      <t>ヨウイン</t>
    </rPh>
    <rPh sb="12" eb="13">
      <t>ブン</t>
    </rPh>
    <rPh sb="14" eb="15">
      <t>ワ</t>
    </rPh>
    <rPh sb="17" eb="20">
      <t>ゴウケイガク</t>
    </rPh>
    <rPh sb="21" eb="23">
      <t>ニュウリョク</t>
    </rPh>
    <phoneticPr fontId="0"/>
  </si>
  <si>
    <t>No.</t>
  </si>
  <si>
    <r>
      <rPr>
        <sz val="10"/>
        <color theme="1"/>
        <rFont val="ＭＳ Ｐゴシック"/>
        <family val="3"/>
      </rPr>
      <t>項　　目</t>
    </r>
    <rPh sb="0" eb="1">
      <t>コウ</t>
    </rPh>
    <rPh sb="3" eb="4">
      <t>メ</t>
    </rPh>
    <phoneticPr fontId="0"/>
  </si>
  <si>
    <r>
      <rPr>
        <sz val="10"/>
        <color theme="1"/>
        <rFont val="ＭＳ Ｐゴシック"/>
        <family val="3"/>
      </rPr>
      <t>円換算額</t>
    </r>
    <rPh sb="3" eb="4">
      <t>ガク</t>
    </rPh>
    <phoneticPr fontId="0"/>
  </si>
  <si>
    <r>
      <rPr>
        <sz val="9"/>
        <color rgb="FFFF0000"/>
        <rFont val="ＭＳ Ｐゴシック"/>
        <family val="3"/>
      </rPr>
      <t/>
    </r>
    <phoneticPr fontId="0"/>
  </si>
  <si>
    <r>
      <rPr>
        <sz val="10"/>
        <color theme="1"/>
        <rFont val="ＭＳ Ｐゴシック"/>
        <family val="3"/>
      </rPr>
      <t>01</t>
    </r>
    <phoneticPr fontId="0"/>
  </si>
  <si>
    <r>
      <rPr>
        <sz val="10"/>
        <color theme="1"/>
        <rFont val="ＭＳ ゴシック"/>
        <family val="3"/>
      </rPr>
      <t>社員報酬額（人件費シートより）</t>
    </r>
    <rPh sb="0" eb="5">
      <t>シャインホウシュウガク</t>
    </rPh>
    <rPh sb="6" eb="9">
      <t>ジンケンヒ</t>
    </rPh>
    <phoneticPr fontId="0"/>
  </si>
  <si>
    <r>
      <rPr>
        <sz val="10"/>
        <color theme="1"/>
        <rFont val="ＭＳ Ｐゴシック"/>
        <family val="3"/>
      </rPr>
      <t>参考</t>
    </r>
    <rPh sb="0" eb="2">
      <t>サンコウ</t>
    </rPh>
    <phoneticPr fontId="0"/>
  </si>
  <si>
    <r>
      <rPr>
        <sz val="9"/>
        <color theme="1"/>
        <rFont val="ＭＳ ゴシック"/>
        <family val="3"/>
      </rPr>
      <t>社員報酬額（JICA用報酬計算シートより）
計算には加えていません、検算用です。</t>
    </r>
    <rPh sb="0" eb="5">
      <t>シャインホウシュウガク</t>
    </rPh>
    <rPh sb="10" eb="11">
      <t>ヨウ</t>
    </rPh>
    <rPh sb="11" eb="13">
      <t>ホウシュウ</t>
    </rPh>
    <rPh sb="13" eb="15">
      <t>ケイサン</t>
    </rPh>
    <rPh sb="22" eb="24">
      <t>ケイサン</t>
    </rPh>
    <rPh sb="26" eb="27">
      <t>クワ</t>
    </rPh>
    <rPh sb="34" eb="36">
      <t>ケンザン</t>
    </rPh>
    <rPh sb="36" eb="37">
      <t>ヨウ</t>
    </rPh>
    <phoneticPr fontId="0"/>
  </si>
  <si>
    <t>02</t>
  </si>
  <si>
    <r>
      <rPr>
        <sz val="10"/>
        <color theme="1"/>
        <rFont val="ＭＳ ゴシック"/>
        <family val="3"/>
      </rPr>
      <t>手入力</t>
    </r>
    <rPh sb="0" eb="1">
      <t>テ</t>
    </rPh>
    <rPh sb="1" eb="3">
      <t>ニュウリョク</t>
    </rPh>
    <phoneticPr fontId="0"/>
  </si>
  <si>
    <t>03</t>
  </si>
  <si>
    <r>
      <rPr>
        <sz val="10"/>
        <color theme="1"/>
        <rFont val="ＭＳ ゴシック"/>
        <family val="3"/>
      </rPr>
      <t>分担調整金（手入力してください）</t>
    </r>
    <rPh sb="0" eb="2">
      <t>ブンタン</t>
    </rPh>
    <rPh sb="2" eb="4">
      <t>チョウセイ</t>
    </rPh>
    <rPh sb="4" eb="5">
      <t>キン</t>
    </rPh>
    <rPh sb="6" eb="7">
      <t>テ</t>
    </rPh>
    <rPh sb="7" eb="9">
      <t>ニュウリョク</t>
    </rPh>
    <phoneticPr fontId="0"/>
  </si>
  <si>
    <t>04</t>
  </si>
  <si>
    <r>
      <rPr>
        <sz val="10"/>
        <color theme="1"/>
        <rFont val="ＭＳ ゴシック"/>
        <family val="3"/>
      </rPr>
      <t>端数調整</t>
    </r>
    <rPh sb="0" eb="2">
      <t>ハスウ</t>
    </rPh>
    <rPh sb="2" eb="4">
      <t>チョウセイ</t>
    </rPh>
    <phoneticPr fontId="0"/>
  </si>
  <si>
    <r>
      <rPr>
        <sz val="10"/>
        <color theme="1"/>
        <rFont val="ＭＳ Ｐゴシック"/>
        <family val="3"/>
      </rPr>
      <t>　</t>
    </r>
    <phoneticPr fontId="0"/>
  </si>
  <si>
    <r>
      <rPr>
        <sz val="10"/>
        <color theme="1"/>
        <rFont val="ＭＳ ゴシック"/>
        <family val="3"/>
      </rPr>
      <t>社員報酬額　計</t>
    </r>
    <rPh sb="0" eb="5">
      <t>シャインホウシュウガク</t>
    </rPh>
    <rPh sb="6" eb="7">
      <t>ケイ</t>
    </rPh>
    <phoneticPr fontId="0"/>
  </si>
  <si>
    <t>05</t>
  </si>
  <si>
    <r>
      <rPr>
        <sz val="10"/>
        <color theme="1"/>
        <rFont val="ＭＳ ゴシック"/>
        <family val="3"/>
      </rPr>
      <t>借上報酬額（借上費シートより）</t>
    </r>
    <rPh sb="0" eb="5">
      <t>カリアゲホウシュウガク</t>
    </rPh>
    <rPh sb="6" eb="8">
      <t>カリアゲ</t>
    </rPh>
    <rPh sb="8" eb="9">
      <t>ヒ</t>
    </rPh>
    <phoneticPr fontId="0"/>
  </si>
  <si>
    <r>
      <rPr>
        <sz val="10"/>
        <color theme="1"/>
        <rFont val="ＭＳ Ｐゴシック"/>
        <family val="3"/>
      </rPr>
      <t>参考</t>
    </r>
    <rPh sb="0" eb="2">
      <t>サンコウ</t>
    </rPh>
    <phoneticPr fontId="0"/>
  </si>
  <si>
    <r>
      <rPr>
        <sz val="9"/>
        <color theme="1"/>
        <rFont val="ＭＳ ゴシック"/>
        <family val="3"/>
      </rPr>
      <t>借上報酬額（JICA用報酬計算シートより）
計算には加えていません、検算用です。</t>
    </r>
    <rPh sb="0" eb="5">
      <t>カリアゲホウシュウガク</t>
    </rPh>
    <rPh sb="10" eb="11">
      <t>ヨウ</t>
    </rPh>
    <rPh sb="11" eb="13">
      <t>ホウシュウ</t>
    </rPh>
    <rPh sb="13" eb="15">
      <t>ケイサン</t>
    </rPh>
    <phoneticPr fontId="0"/>
  </si>
  <si>
    <t>06</t>
  </si>
  <si>
    <r>
      <rPr>
        <sz val="10"/>
        <color theme="1"/>
        <rFont val="ＭＳ ゴシック"/>
        <family val="3"/>
      </rPr>
      <t>手入力</t>
    </r>
    <rPh sb="0" eb="1">
      <t>テ</t>
    </rPh>
    <rPh sb="1" eb="3">
      <t>ニュウリョク</t>
    </rPh>
    <phoneticPr fontId="0"/>
  </si>
  <si>
    <t>07</t>
  </si>
  <si>
    <r>
      <rPr>
        <sz val="10"/>
        <color theme="1"/>
        <rFont val="ＭＳ ゴシック"/>
        <family val="3"/>
      </rPr>
      <t>分担調整金（手入力してください）</t>
    </r>
    <rPh sb="0" eb="2">
      <t>ブンタン</t>
    </rPh>
    <rPh sb="2" eb="4">
      <t>チョウセイ</t>
    </rPh>
    <rPh sb="4" eb="5">
      <t>キン</t>
    </rPh>
    <rPh sb="6" eb="7">
      <t>テ</t>
    </rPh>
    <rPh sb="7" eb="9">
      <t>ニュウリョク</t>
    </rPh>
    <phoneticPr fontId="0"/>
  </si>
  <si>
    <t>08</t>
  </si>
  <si>
    <r>
      <rPr>
        <sz val="10"/>
        <color theme="1"/>
        <rFont val="ＭＳ ゴシック"/>
        <family val="3"/>
      </rPr>
      <t>端数調整</t>
    </r>
    <rPh sb="0" eb="2">
      <t>ハスウ</t>
    </rPh>
    <rPh sb="2" eb="4">
      <t>チョウセイ</t>
    </rPh>
    <phoneticPr fontId="0"/>
  </si>
  <si>
    <r>
      <rPr>
        <sz val="10"/>
        <color theme="1"/>
        <rFont val="ＭＳ ゴシック"/>
        <family val="3"/>
      </rPr>
      <t>借上報酬額　計</t>
    </r>
    <rPh sb="0" eb="2">
      <t>カリアゲ</t>
    </rPh>
    <rPh sb="2" eb="4">
      <t>ホウシュウ</t>
    </rPh>
    <rPh sb="4" eb="5">
      <t>ガク</t>
    </rPh>
    <rPh sb="6" eb="7">
      <t>ケイ</t>
    </rPh>
    <phoneticPr fontId="0"/>
  </si>
  <si>
    <r>
      <rPr>
        <sz val="10"/>
        <color theme="1"/>
        <rFont val="ＭＳ ゴシック"/>
        <family val="3"/>
      </rPr>
      <t>報酬売上高　合計</t>
    </r>
    <rPh sb="0" eb="2">
      <t>ホウシュウ</t>
    </rPh>
    <rPh sb="2" eb="5">
      <t>ウリアゲダカ</t>
    </rPh>
    <rPh sb="6" eb="8">
      <t>ゴウケイ</t>
    </rPh>
    <phoneticPr fontId="0"/>
  </si>
  <si>
    <r>
      <rPr>
        <b/>
        <sz val="11"/>
        <color theme="1"/>
        <rFont val="ＭＳ Ｐゴシック"/>
        <family val="3"/>
      </rPr>
      <t>契約MM内訳</t>
    </r>
    <rPh sb="0" eb="2">
      <t>ケイヤク</t>
    </rPh>
    <rPh sb="4" eb="6">
      <t>ウチワケ</t>
    </rPh>
    <phoneticPr fontId="0"/>
  </si>
  <si>
    <r>
      <rPr>
        <sz val="9"/>
        <color rgb="FFFF0000"/>
        <rFont val="ＭＳ Ｐゴシック"/>
        <family val="3"/>
      </rPr>
      <t>※報酬に対応するMMを社員と借上要員に分けて入力してください。</t>
    </r>
    <rPh sb="1" eb="3">
      <t>ホウシュウ</t>
    </rPh>
    <rPh sb="4" eb="6">
      <t>タイオウ</t>
    </rPh>
    <rPh sb="11" eb="13">
      <t>シャイン</t>
    </rPh>
    <rPh sb="14" eb="18">
      <t>カリアゲヨウイン</t>
    </rPh>
    <rPh sb="19" eb="20">
      <t>ワ</t>
    </rPh>
    <rPh sb="22" eb="24">
      <t>ニュウリョク</t>
    </rPh>
    <phoneticPr fontId="0"/>
  </si>
  <si>
    <r>
      <rPr>
        <sz val="10"/>
        <color theme="1"/>
        <rFont val="ＭＳ Ｐゴシック"/>
        <family val="3"/>
      </rPr>
      <t>No.</t>
    </r>
    <phoneticPr fontId="0"/>
  </si>
  <si>
    <r>
      <rPr>
        <sz val="10"/>
        <color theme="1"/>
        <rFont val="ＭＳ Ｐゴシック"/>
        <family val="3"/>
      </rPr>
      <t>項　目</t>
    </r>
    <rPh sb="0" eb="1">
      <t>コウ</t>
    </rPh>
    <rPh sb="2" eb="3">
      <t>メ</t>
    </rPh>
    <phoneticPr fontId="0"/>
  </si>
  <si>
    <r>
      <rPr>
        <sz val="10"/>
        <color theme="1"/>
        <rFont val="ＭＳ Ｐゴシック"/>
        <family val="3"/>
      </rPr>
      <t>MM計</t>
    </r>
    <rPh sb="2" eb="3">
      <t>ケイ</t>
    </rPh>
    <phoneticPr fontId="0"/>
  </si>
  <si>
    <r>
      <rPr>
        <sz val="10"/>
        <color theme="1"/>
        <rFont val="ＭＳ Ｐゴシック"/>
        <family val="3"/>
      </rPr>
      <t>01</t>
    </r>
    <phoneticPr fontId="0"/>
  </si>
  <si>
    <r>
      <rPr>
        <sz val="10"/>
        <color theme="1"/>
        <rFont val="ＭＳ ゴシック"/>
        <family val="3"/>
      </rPr>
      <t>契約MM　社員分（人件費シートより）</t>
    </r>
    <rPh sb="0" eb="2">
      <t>ケイヤク</t>
    </rPh>
    <rPh sb="5" eb="7">
      <t>シャイン</t>
    </rPh>
    <rPh sb="7" eb="8">
      <t>ブン</t>
    </rPh>
    <rPh sb="9" eb="12">
      <t>ジンケンヒ</t>
    </rPh>
    <phoneticPr fontId="0"/>
  </si>
  <si>
    <r>
      <rPr>
        <sz val="10"/>
        <color theme="1"/>
        <rFont val="ＭＳ Ｐゴシック"/>
        <family val="3"/>
      </rPr>
      <t>02</t>
    </r>
    <phoneticPr fontId="0"/>
  </si>
  <si>
    <r>
      <rPr>
        <sz val="10"/>
        <color theme="1"/>
        <rFont val="ＭＳ ゴシック"/>
        <family val="3"/>
      </rPr>
      <t>契約MM　借上分（借上費シートより）</t>
    </r>
    <rPh sb="0" eb="2">
      <t>ケイヤク</t>
    </rPh>
    <rPh sb="5" eb="7">
      <t>カリア</t>
    </rPh>
    <rPh sb="7" eb="8">
      <t>ブン</t>
    </rPh>
    <rPh sb="9" eb="11">
      <t>カリアゲ</t>
    </rPh>
    <rPh sb="11" eb="12">
      <t>ヒ</t>
    </rPh>
    <phoneticPr fontId="0"/>
  </si>
  <si>
    <r>
      <rPr>
        <sz val="10"/>
        <color theme="1"/>
        <rFont val="ＭＳ ゴシック"/>
        <family val="3"/>
      </rPr>
      <t>契約MM　計</t>
    </r>
    <rPh sb="0" eb="2">
      <t>ケイヤク</t>
    </rPh>
    <phoneticPr fontId="0"/>
  </si>
  <si>
    <r>
      <rPr>
        <sz val="10"/>
        <color theme="1"/>
        <rFont val="ＭＳ ゴシック"/>
        <family val="3"/>
      </rPr>
      <t>非契約MM　社員分（人件費シートより）</t>
    </r>
    <rPh sb="0" eb="3">
      <t>ヒケイヤク</t>
    </rPh>
    <rPh sb="6" eb="8">
      <t>シャイン</t>
    </rPh>
    <rPh sb="8" eb="9">
      <t>ブン</t>
    </rPh>
    <rPh sb="10" eb="13">
      <t>ジンケンヒ</t>
    </rPh>
    <phoneticPr fontId="0"/>
  </si>
  <si>
    <r>
      <rPr>
        <sz val="10"/>
        <color theme="1"/>
        <rFont val="ＭＳ ゴシック"/>
        <family val="3"/>
      </rPr>
      <t>非契約MM　借上分（借上費シートより）</t>
    </r>
    <rPh sb="0" eb="3">
      <t>ヒケイヤク</t>
    </rPh>
    <rPh sb="6" eb="8">
      <t>カリア</t>
    </rPh>
    <rPh sb="8" eb="9">
      <t>ブン</t>
    </rPh>
    <rPh sb="10" eb="12">
      <t>カリアゲ</t>
    </rPh>
    <rPh sb="12" eb="13">
      <t>ヒ</t>
    </rPh>
    <phoneticPr fontId="0"/>
  </si>
  <si>
    <r>
      <rPr>
        <sz val="10"/>
        <color theme="1"/>
        <rFont val="ＭＳ ゴシック"/>
        <family val="3"/>
      </rPr>
      <t>非契約MM　計</t>
    </r>
    <rPh sb="0" eb="3">
      <t>ヒケイヤク</t>
    </rPh>
    <phoneticPr fontId="0"/>
  </si>
  <si>
    <r>
      <rPr>
        <b/>
        <sz val="11"/>
        <color theme="1"/>
        <rFont val="ＭＳ Ｐゴシック"/>
        <family val="3"/>
      </rPr>
      <t>経費内訳</t>
    </r>
    <rPh sb="0" eb="2">
      <t>ケイヒ</t>
    </rPh>
    <rPh sb="2" eb="4">
      <t>ウチワケ</t>
    </rPh>
    <phoneticPr fontId="0"/>
  </si>
  <si>
    <r>
      <rPr>
        <sz val="9"/>
        <color rgb="FFFF0000"/>
        <rFont val="ＭＳ Ｐゴシック"/>
        <family val="3"/>
      </rPr>
      <t>※売上の内、経費部分に相当する金額を入力してください。</t>
    </r>
    <rPh sb="1" eb="3">
      <t>ウリアゲ</t>
    </rPh>
    <rPh sb="4" eb="5">
      <t>ウチ</t>
    </rPh>
    <rPh sb="6" eb="11">
      <t>ケイヒブブンイ</t>
    </rPh>
    <rPh sb="11" eb="13">
      <t>ソウトウ</t>
    </rPh>
    <rPh sb="15" eb="17">
      <t>キンガク</t>
    </rPh>
    <rPh sb="18" eb="20">
      <t>ニュウリョク</t>
    </rPh>
    <phoneticPr fontId="0"/>
  </si>
  <si>
    <r>
      <rPr>
        <sz val="10"/>
        <color theme="1"/>
        <rFont val="ＭＳ Ｐゴシック"/>
        <family val="3"/>
      </rPr>
      <t>項　　目</t>
    </r>
    <rPh sb="0" eb="1">
      <t>コウ</t>
    </rPh>
    <rPh sb="3" eb="4">
      <t>メ</t>
    </rPh>
    <phoneticPr fontId="0"/>
  </si>
  <si>
    <r>
      <rPr>
        <sz val="10"/>
        <color theme="1"/>
        <rFont val="ＭＳ Ｐゴシック"/>
        <family val="3"/>
      </rPr>
      <t>円換算額</t>
    </r>
    <rPh sb="3" eb="4">
      <t>ガク</t>
    </rPh>
    <phoneticPr fontId="0"/>
  </si>
  <si>
    <r>
      <rPr>
        <sz val="10"/>
        <color theme="1"/>
        <rFont val="ＭＳ Ｐゴシック"/>
        <family val="3"/>
      </rPr>
      <t>01</t>
    </r>
    <phoneticPr fontId="0"/>
  </si>
  <si>
    <t>旅費（航空賃）</t>
  </si>
  <si>
    <r>
      <rPr>
        <sz val="10"/>
        <color theme="1"/>
        <rFont val="ＭＳ Ｐゴシック"/>
        <family val="3"/>
      </rPr>
      <t>02</t>
    </r>
    <phoneticPr fontId="0"/>
  </si>
  <si>
    <r>
      <rPr>
        <sz val="10"/>
        <color theme="1"/>
        <rFont val="ＭＳ Ｐゴシック"/>
        <family val="3"/>
      </rPr>
      <t>03</t>
    </r>
    <phoneticPr fontId="0"/>
  </si>
  <si>
    <t>09</t>
  </si>
  <si>
    <t>10</t>
  </si>
  <si>
    <t>11</t>
  </si>
  <si>
    <t>12</t>
  </si>
  <si>
    <t>13</t>
  </si>
  <si>
    <t>14</t>
  </si>
  <si>
    <t>15</t>
  </si>
  <si>
    <r>
      <rPr>
        <sz val="10"/>
        <color theme="1"/>
        <rFont val="ＭＳ ゴシック"/>
        <family val="3"/>
      </rPr>
      <t>合 計</t>
    </r>
    <rPh sb="0" eb="1">
      <t>ゴウ</t>
    </rPh>
    <rPh sb="2" eb="3">
      <t>ケイ</t>
    </rPh>
    <phoneticPr fontId="0"/>
  </si>
  <si>
    <r>
      <rPr>
        <b/>
        <sz val="11"/>
        <color theme="1"/>
        <rFont val="ＭＳ Ｐゴシック"/>
        <family val="3"/>
      </rPr>
      <t>CIT見込額</t>
    </r>
    <rPh sb="3" eb="6">
      <t>ミコミガク</t>
    </rPh>
    <phoneticPr fontId="0"/>
  </si>
  <si>
    <r>
      <rPr>
        <sz val="9"/>
        <color rgb="FFFF0000"/>
        <rFont val="ＭＳ Ｐゴシック"/>
        <family val="3"/>
      </rPr>
      <t>※CITの金額が分かる場合には、CITを入力してください。</t>
    </r>
    <rPh sb="5" eb="7">
      <t>キンガク</t>
    </rPh>
    <rPh sb="8" eb="9">
      <t>ワ</t>
    </rPh>
    <rPh sb="11" eb="13">
      <t>バアイ</t>
    </rPh>
    <rPh sb="20" eb="22">
      <t>ニュウリョク</t>
    </rPh>
    <phoneticPr fontId="0"/>
  </si>
  <si>
    <r>
      <rPr>
        <sz val="10"/>
        <color theme="1"/>
        <rFont val="ＭＳ Ｐゴシック"/>
        <family val="3"/>
      </rPr>
      <t>項　　目</t>
    </r>
    <rPh sb="0" eb="1">
      <t>コウ</t>
    </rPh>
    <rPh sb="3" eb="4">
      <t>メ</t>
    </rPh>
    <phoneticPr fontId="0"/>
  </si>
  <si>
    <r>
      <rPr>
        <sz val="10"/>
        <color theme="1"/>
        <rFont val="ＭＳ Ｐゴシック"/>
        <family val="3"/>
      </rPr>
      <t>円換算額</t>
    </r>
    <rPh sb="3" eb="4">
      <t>ガク</t>
    </rPh>
    <phoneticPr fontId="0"/>
  </si>
  <si>
    <r>
      <rPr>
        <sz val="10"/>
        <color theme="1"/>
        <rFont val="ＭＳ Ｐゴシック"/>
        <family val="3"/>
      </rPr>
      <t>01</t>
    </r>
    <phoneticPr fontId="0"/>
  </si>
  <si>
    <r>
      <rPr>
        <sz val="10"/>
        <color theme="1"/>
        <rFont val="ＭＳ Ｐゴシック"/>
        <family val="3"/>
      </rPr>
      <t>02</t>
    </r>
    <phoneticPr fontId="0"/>
  </si>
  <si>
    <r>
      <rPr>
        <sz val="10"/>
        <color theme="1"/>
        <rFont val="ＭＳ Ｐゴシック"/>
        <family val="3"/>
      </rPr>
      <t>03</t>
    </r>
    <phoneticPr fontId="0"/>
  </si>
  <si>
    <r>
      <rPr>
        <sz val="10"/>
        <color theme="1"/>
        <rFont val="ＭＳ ゴシック"/>
        <family val="3"/>
      </rPr>
      <t>合 計</t>
    </r>
    <rPh sb="0" eb="1">
      <t>ゴウ</t>
    </rPh>
    <rPh sb="2" eb="3">
      <t>ケイ</t>
    </rPh>
    <phoneticPr fontId="0"/>
  </si>
  <si>
    <r>
      <rPr>
        <sz val="10"/>
        <color theme="1"/>
        <rFont val="ＭＳ Ｐゴシック"/>
        <family val="3"/>
      </rPr>
      <t>報酬売上額</t>
    </r>
    <rPh sb="0" eb="5">
      <t>ホウシュウウリアゲガク</t>
    </rPh>
    <phoneticPr fontId="0"/>
  </si>
  <si>
    <r>
      <rPr>
        <sz val="10"/>
        <color theme="1"/>
        <rFont val="ＭＳ Ｐゴシック"/>
        <family val="3"/>
      </rPr>
      <t>経費売上額</t>
    </r>
    <rPh sb="0" eb="5">
      <t>ケイヒウリアゲガク</t>
    </rPh>
    <phoneticPr fontId="0"/>
  </si>
  <si>
    <r>
      <rPr>
        <sz val="9"/>
        <color theme="1"/>
        <rFont val="ＭＳ Ｐゴシック"/>
        <family val="3"/>
      </rPr>
      <t>内、CIT見込額</t>
    </r>
    <rPh sb="0" eb="1">
      <t>ウチ</t>
    </rPh>
    <rPh sb="5" eb="8">
      <t>ミコミガク</t>
    </rPh>
    <phoneticPr fontId="0"/>
  </si>
  <si>
    <r>
      <rPr>
        <sz val="10"/>
        <color theme="1"/>
        <rFont val="ＭＳ Ｐゴシック"/>
        <family val="3"/>
      </rPr>
      <t>売上高合計</t>
    </r>
    <rPh sb="0" eb="3">
      <t>ウリアゲダカ</t>
    </rPh>
    <rPh sb="3" eb="5">
      <t>ゴウケイ</t>
    </rPh>
    <phoneticPr fontId="0"/>
  </si>
  <si>
    <r>
      <rPr>
        <b/>
        <sz val="14"/>
        <color theme="1"/>
        <rFont val="ＭＳ Ｐゴシック"/>
        <family val="3"/>
      </rPr>
      <t>JICA用B/R計算シート</t>
    </r>
    <rPh sb="4" eb="5">
      <t>ヨウ</t>
    </rPh>
    <rPh sb="8" eb="10">
      <t>ケイサン</t>
    </rPh>
    <phoneticPr fontId="0"/>
  </si>
  <si>
    <r>
      <rPr>
        <sz val="9"/>
        <color theme="1"/>
        <rFont val="ＭＳ Ｐゴシック"/>
        <family val="3"/>
      </rPr>
      <t>分担部</t>
    </r>
    <rPh sb="0" eb="3">
      <t>ブンタンブ</t>
    </rPh>
    <phoneticPr fontId="0"/>
  </si>
  <si>
    <r>
      <rPr>
        <sz val="9"/>
        <color theme="1"/>
        <rFont val="ＭＳ Ｐゴシック"/>
        <family val="3"/>
      </rPr>
      <t>作業科目：</t>
    </r>
    <rPh sb="0" eb="2">
      <t>サギョウ</t>
    </rPh>
    <rPh sb="2" eb="4">
      <t>カモク</t>
    </rPh>
    <phoneticPr fontId="0"/>
  </si>
  <si>
    <r>
      <rPr>
        <sz val="9"/>
        <color theme="1"/>
        <rFont val="ＭＳ Ｐゴシック"/>
        <family val="3"/>
      </rPr>
      <t>件名：</t>
    </r>
    <rPh sb="0" eb="2">
      <t>ケンメイ</t>
    </rPh>
    <phoneticPr fontId="0"/>
  </si>
  <si>
    <r>
      <rPr>
        <sz val="9"/>
        <color theme="1"/>
        <rFont val="ＭＳ Ｐゴシック"/>
        <family val="3"/>
      </rPr>
      <t>氏名</t>
    </r>
    <rPh sb="0" eb="2">
      <t>シメイ</t>
    </rPh>
    <phoneticPr fontId="0"/>
  </si>
  <si>
    <r>
      <rPr>
        <sz val="9"/>
        <color theme="1"/>
        <rFont val="ＭＳ Ｐゴシック"/>
        <family val="3"/>
      </rPr>
      <t>社員・借上
等区分</t>
    </r>
    <rPh sb="0" eb="2">
      <t>シャイン</t>
    </rPh>
    <rPh sb="3" eb="5">
      <t>カリアゲ</t>
    </rPh>
    <rPh sb="6" eb="7">
      <t>ナド</t>
    </rPh>
    <rPh sb="7" eb="9">
      <t>クブン</t>
    </rPh>
    <phoneticPr fontId="0"/>
  </si>
  <si>
    <r>
      <rPr>
        <sz val="9"/>
        <color theme="1"/>
        <rFont val="ＭＳ Ｐゴシック"/>
        <family val="3"/>
      </rPr>
      <t>格付</t>
    </r>
    <rPh sb="0" eb="2">
      <t>カクヅ</t>
    </rPh>
    <phoneticPr fontId="0"/>
  </si>
  <si>
    <r>
      <rPr>
        <sz val="9"/>
        <color theme="1"/>
        <rFont val="ＭＳ Ｐゴシック"/>
        <family val="3"/>
      </rPr>
      <t>月額単価</t>
    </r>
    <rPh sb="0" eb="2">
      <t>ゲツガク</t>
    </rPh>
    <rPh sb="2" eb="4">
      <t>タンカ</t>
    </rPh>
    <phoneticPr fontId="0"/>
  </si>
  <si>
    <r>
      <rPr>
        <sz val="9"/>
        <color theme="1"/>
        <rFont val="ＭＳ Ｐゴシック"/>
        <family val="3"/>
      </rPr>
      <t>派遣
期間</t>
    </r>
    <rPh sb="0" eb="2">
      <t>ハケン</t>
    </rPh>
    <rPh sb="3" eb="5">
      <t>キカン</t>
    </rPh>
    <phoneticPr fontId="0"/>
  </si>
  <si>
    <r>
      <rPr>
        <sz val="9"/>
        <color theme="1"/>
        <rFont val="ＭＳ Ｐゴシック"/>
        <family val="3"/>
      </rPr>
      <t>直接人件費</t>
    </r>
    <rPh sb="0" eb="2">
      <t>チョクセツ</t>
    </rPh>
    <rPh sb="2" eb="5">
      <t>ジンケンヒ</t>
    </rPh>
    <phoneticPr fontId="0"/>
  </si>
  <si>
    <r>
      <rPr>
        <sz val="9"/>
        <color theme="1"/>
        <rFont val="ＭＳ Ｐゴシック"/>
        <family val="3"/>
      </rPr>
      <t>諸経
費率</t>
    </r>
    <rPh sb="0" eb="1">
      <t>ショ</t>
    </rPh>
    <rPh sb="1" eb="2">
      <t>キョウ</t>
    </rPh>
    <rPh sb="3" eb="4">
      <t>ヒ</t>
    </rPh>
    <rPh sb="4" eb="5">
      <t>リツ</t>
    </rPh>
    <phoneticPr fontId="0"/>
  </si>
  <si>
    <r>
      <rPr>
        <sz val="9"/>
        <color theme="1"/>
        <rFont val="ＭＳ Ｐゴシック"/>
        <family val="3"/>
      </rPr>
      <t>諸経費</t>
    </r>
    <rPh sb="0" eb="3">
      <t>ショケイヒ</t>
    </rPh>
    <phoneticPr fontId="0"/>
  </si>
  <si>
    <r>
      <rPr>
        <sz val="9"/>
        <color theme="1"/>
        <rFont val="ＭＳ Ｐゴシック"/>
        <family val="3"/>
      </rPr>
      <t>技術
経費率</t>
    </r>
    <rPh sb="0" eb="2">
      <t>ギジュツ</t>
    </rPh>
    <rPh sb="3" eb="5">
      <t>ケイヒ</t>
    </rPh>
    <rPh sb="5" eb="6">
      <t>リツ</t>
    </rPh>
    <phoneticPr fontId="0"/>
  </si>
  <si>
    <r>
      <rPr>
        <sz val="9"/>
        <color theme="1"/>
        <rFont val="ＭＳ Ｐゴシック"/>
        <family val="3"/>
      </rPr>
      <t>技術経費</t>
    </r>
    <rPh sb="0" eb="2">
      <t>ギジュツ</t>
    </rPh>
    <rPh sb="2" eb="4">
      <t>ケイヒ</t>
    </rPh>
    <phoneticPr fontId="0"/>
  </si>
  <si>
    <r>
      <rPr>
        <sz val="9"/>
        <color theme="1"/>
        <rFont val="ＭＳ Ｐゴシック"/>
        <family val="3"/>
      </rPr>
      <t>報酬額</t>
    </r>
    <rPh sb="0" eb="2">
      <t>ホウシュウ</t>
    </rPh>
    <rPh sb="2" eb="3">
      <t>ガク</t>
    </rPh>
    <phoneticPr fontId="0"/>
  </si>
  <si>
    <r>
      <rPr>
        <sz val="9"/>
        <color theme="1"/>
        <rFont val="ＭＳ Ｐゴシック"/>
        <family val="3"/>
      </rPr>
      <t>B/R</t>
    </r>
    <phoneticPr fontId="0"/>
  </si>
  <si>
    <r>
      <rPr>
        <sz val="9"/>
        <color theme="1"/>
        <rFont val="ＭＳ Ｐゴシック"/>
        <family val="3"/>
      </rPr>
      <t>↓プロジェクトで使用する年度の単価を右の表からコピーしてください。</t>
    </r>
    <rPh sb="8" eb="10">
      <t>シヨウ</t>
    </rPh>
    <rPh sb="12" eb="14">
      <t>ネンド</t>
    </rPh>
    <rPh sb="15" eb="17">
      <t>タンカ</t>
    </rPh>
    <rPh sb="18" eb="19">
      <t>ミギ</t>
    </rPh>
    <rPh sb="20" eb="21">
      <t>ヒョウ</t>
    </rPh>
    <phoneticPr fontId="0"/>
  </si>
  <si>
    <t>格 付</t>
  </si>
  <si>
    <r>
      <rPr>
        <sz val="8"/>
        <color theme="1"/>
        <rFont val="ＭＳ Ｐゴシック"/>
        <family val="3"/>
      </rPr>
      <t>このシートの採用単価</t>
    </r>
    <rPh sb="6" eb="8">
      <t>サイヨウ</t>
    </rPh>
    <rPh sb="8" eb="10">
      <t>タンカ</t>
    </rPh>
    <phoneticPr fontId="0"/>
  </si>
  <si>
    <r>
      <rPr>
        <sz val="9"/>
        <color theme="1"/>
        <rFont val="ＭＳ Ｐゴシック"/>
        <family val="3"/>
      </rPr>
      <t>【参考】基準月額（円）</t>
    </r>
    <rPh sb="1" eb="3">
      <t>サンコウ</t>
    </rPh>
    <phoneticPr fontId="0"/>
  </si>
  <si>
    <t>2011年度</t>
  </si>
  <si>
    <t>2012年度</t>
  </si>
  <si>
    <t>2013年度</t>
  </si>
  <si>
    <t>2014年度</t>
  </si>
  <si>
    <t>2015年度</t>
  </si>
  <si>
    <t>2016年度</t>
  </si>
  <si>
    <t>格付</t>
  </si>
  <si>
    <t>採用単価</t>
  </si>
  <si>
    <r>
      <rPr>
        <sz val="9"/>
        <color theme="1"/>
        <rFont val="ＭＳ Ｐゴシック"/>
        <family val="3"/>
      </rPr>
      <t>特</t>
    </r>
    <rPh sb="0" eb="1">
      <t>トク</t>
    </rPh>
    <phoneticPr fontId="0"/>
  </si>
  <si>
    <r>
      <rPr>
        <sz val="9"/>
        <color theme="1"/>
        <rFont val="ＭＳ Ｐゴシック"/>
        <family val="3"/>
      </rPr>
      <t>計</t>
    </r>
    <rPh sb="0" eb="1">
      <t>ケイ</t>
    </rPh>
    <phoneticPr fontId="0"/>
  </si>
  <si>
    <r>
      <rPr>
        <sz val="9"/>
        <color theme="1"/>
        <rFont val="ＭＳ Ｐゴシック"/>
        <family val="3"/>
      </rPr>
      <t>改め</t>
    </r>
    <rPh sb="0" eb="1">
      <t>アラタ</t>
    </rPh>
    <phoneticPr fontId="0"/>
  </si>
  <si>
    <r>
      <rPr>
        <sz val="9"/>
        <color theme="1"/>
        <rFont val="ＭＳ Ｐゴシック"/>
        <family val="3"/>
      </rPr>
      <t>端数切捨</t>
    </r>
    <rPh sb="0" eb="2">
      <t>ハスウ</t>
    </rPh>
    <rPh sb="2" eb="4">
      <t>キリス</t>
    </rPh>
    <phoneticPr fontId="0"/>
  </si>
  <si>
    <r>
      <rPr>
        <sz val="9"/>
        <color theme="1"/>
        <rFont val="ＭＳ Ｐゴシック"/>
        <family val="3"/>
      </rPr>
      <t>MM</t>
    </r>
    <phoneticPr fontId="0"/>
  </si>
  <si>
    <r>
      <rPr>
        <sz val="9"/>
        <color theme="1"/>
        <rFont val="ＭＳ Ｐゴシック"/>
        <family val="3"/>
      </rPr>
      <t>直接人件費</t>
    </r>
    <rPh sb="0" eb="2">
      <t>チョクセツ</t>
    </rPh>
    <rPh sb="2" eb="5">
      <t>ジンケンヒ</t>
    </rPh>
    <phoneticPr fontId="0"/>
  </si>
  <si>
    <r>
      <rPr>
        <sz val="9"/>
        <color theme="1"/>
        <rFont val="ＭＳ Ｐゴシック"/>
        <family val="3"/>
      </rPr>
      <t>諸経費</t>
    </r>
    <rPh sb="0" eb="3">
      <t>ショケイヒ</t>
    </rPh>
    <phoneticPr fontId="0"/>
  </si>
  <si>
    <r>
      <rPr>
        <sz val="9"/>
        <color theme="1"/>
        <rFont val="ＭＳ Ｐゴシック"/>
        <family val="3"/>
      </rPr>
      <t>技術経費</t>
    </r>
    <rPh sb="0" eb="2">
      <t>ギジュツ</t>
    </rPh>
    <rPh sb="2" eb="4">
      <t>ケイヒ</t>
    </rPh>
    <phoneticPr fontId="0"/>
  </si>
  <si>
    <r>
      <rPr>
        <sz val="9"/>
        <color theme="1"/>
        <rFont val="ＭＳ Ｐゴシック"/>
        <family val="3"/>
      </rPr>
      <t>報酬額</t>
    </r>
    <rPh sb="0" eb="3">
      <t>ホウシュウガク</t>
    </rPh>
    <phoneticPr fontId="0"/>
  </si>
  <si>
    <r>
      <rPr>
        <sz val="9"/>
        <color theme="1"/>
        <rFont val="ＭＳ Ｐゴシック"/>
        <family val="3"/>
      </rPr>
      <t>B/R</t>
    </r>
    <phoneticPr fontId="0"/>
  </si>
  <si>
    <r>
      <rPr>
        <sz val="9"/>
        <color theme="1"/>
        <rFont val="ＭＳ Ｐゴシック"/>
        <family val="3"/>
      </rPr>
      <t>間接費</t>
    </r>
    <rPh sb="0" eb="2">
      <t>カンセツ</t>
    </rPh>
    <rPh sb="2" eb="3">
      <t>ヒ</t>
    </rPh>
    <phoneticPr fontId="0"/>
  </si>
  <si>
    <r>
      <rPr>
        <sz val="9"/>
        <color theme="1"/>
        <rFont val="ＭＳ Ｐゴシック"/>
        <family val="3"/>
      </rPr>
      <t>社員</t>
    </r>
    <rPh sb="0" eb="2">
      <t>シャイン</t>
    </rPh>
    <phoneticPr fontId="0"/>
  </si>
  <si>
    <r>
      <rPr>
        <sz val="9"/>
        <color theme="1"/>
        <rFont val="ＭＳ Ｐゴシック"/>
        <family val="3"/>
      </rPr>
      <t>借上</t>
    </r>
    <rPh sb="0" eb="2">
      <t>カリアゲ</t>
    </rPh>
    <phoneticPr fontId="0"/>
  </si>
  <si>
    <r>
      <rPr>
        <sz val="9"/>
        <color theme="1"/>
        <rFont val="ＭＳ Ｐゴシック"/>
        <family val="3"/>
      </rPr>
      <t>JV先</t>
    </r>
    <rPh sb="2" eb="3">
      <t>サキ</t>
    </rPh>
    <phoneticPr fontId="0"/>
  </si>
  <si>
    <r>
      <rPr>
        <sz val="9"/>
        <color theme="1"/>
        <rFont val="ＭＳ Ｐゴシック"/>
        <family val="3"/>
      </rPr>
      <t>未記入</t>
    </r>
    <rPh sb="0" eb="3">
      <t>ミキニュウ</t>
    </rPh>
    <phoneticPr fontId="0"/>
  </si>
  <si>
    <r>
      <rPr>
        <sz val="9"/>
        <color theme="1"/>
        <rFont val="ＭＳ Ｐゴシック"/>
        <family val="3"/>
      </rPr>
      <t>合計</t>
    </r>
    <rPh sb="0" eb="2">
      <t>ゴウケイ</t>
    </rPh>
    <phoneticPr fontId="0"/>
  </si>
  <si>
    <r>
      <rPr>
        <b/>
        <sz val="14"/>
        <color theme="1"/>
        <rFont val="ＭＳ Ｐゴシック"/>
        <family val="3"/>
      </rPr>
      <t>社員人件費内訳表（円貨用）</t>
    </r>
    <rPh sb="0" eb="2">
      <t>シャイン</t>
    </rPh>
    <rPh sb="2" eb="5">
      <t>ジンケンヒ</t>
    </rPh>
    <rPh sb="5" eb="7">
      <t>ウチワケ</t>
    </rPh>
    <rPh sb="7" eb="8">
      <t>ヒョウ</t>
    </rPh>
    <rPh sb="9" eb="11">
      <t>エンカ</t>
    </rPh>
    <rPh sb="11" eb="12">
      <t>ヨウ</t>
    </rPh>
    <phoneticPr fontId="0"/>
  </si>
  <si>
    <r>
      <rPr>
        <b/>
        <sz val="9"/>
        <color theme="1"/>
        <rFont val="ＭＳ Ｐゴシック"/>
        <family val="3"/>
      </rPr>
      <t>分担部</t>
    </r>
    <rPh sb="0" eb="3">
      <t>ブンタンブ</t>
    </rPh>
    <phoneticPr fontId="0"/>
  </si>
  <si>
    <r>
      <rPr>
        <b/>
        <sz val="9"/>
        <color theme="1"/>
        <rFont val="ＭＳ Ｐゴシック"/>
        <family val="3"/>
      </rPr>
      <t>作業科目：</t>
    </r>
    <rPh sb="0" eb="2">
      <t>サギョウ</t>
    </rPh>
    <rPh sb="2" eb="4">
      <t>カモク</t>
    </rPh>
    <phoneticPr fontId="0"/>
  </si>
  <si>
    <r>
      <rPr>
        <b/>
        <sz val="9"/>
        <color theme="1"/>
        <rFont val="ＭＳ Ｐゴシック"/>
        <family val="3"/>
      </rPr>
      <t>件名：</t>
    </r>
    <rPh sb="0" eb="2">
      <t>ケンメイ</t>
    </rPh>
    <phoneticPr fontId="0"/>
  </si>
  <si>
    <r>
      <rPr>
        <sz val="9"/>
        <color rgb="FFFF0000"/>
        <rFont val="ＭＳ Ｐゴシック"/>
        <family val="3"/>
      </rPr>
      <t>※行を追加したい場合には、ロックを解除してから、行を追加してください。</t>
    </r>
    <rPh sb="1" eb="2">
      <t>ギョウ</t>
    </rPh>
    <rPh sb="3" eb="5">
      <t>ツイカ</t>
    </rPh>
    <rPh sb="8" eb="10">
      <t>バアイ</t>
    </rPh>
    <rPh sb="17" eb="19">
      <t>カイジョ</t>
    </rPh>
    <rPh sb="24" eb="25">
      <t>ギョウ</t>
    </rPh>
    <rPh sb="26" eb="28">
      <t>ツイカ</t>
    </rPh>
    <phoneticPr fontId="0"/>
  </si>
  <si>
    <r>
      <rPr>
        <b/>
        <sz val="9"/>
        <color theme="1"/>
        <rFont val="ＭＳ Ｐゴシック"/>
        <family val="3"/>
      </rPr>
      <t>通貨1：</t>
    </r>
    <rPh sb="0" eb="2">
      <t>ツウカ</t>
    </rPh>
    <phoneticPr fontId="0"/>
  </si>
  <si>
    <r>
      <rPr>
        <b/>
        <sz val="9"/>
        <color theme="1"/>
        <rFont val="ＭＳ Ｐゴシック"/>
        <family val="3"/>
      </rPr>
      <t>通貨1レート:</t>
    </r>
    <rPh sb="0" eb="2">
      <t>ツウカ</t>
    </rPh>
    <phoneticPr fontId="0"/>
  </si>
  <si>
    <r>
      <rPr>
        <b/>
        <sz val="9"/>
        <color theme="1"/>
        <rFont val="ＭＳ Ｐゴシック"/>
        <family val="3"/>
      </rPr>
      <t>通貨2表示単位:</t>
    </r>
    <rPh sb="0" eb="2">
      <t>ツウカ</t>
    </rPh>
    <rPh sb="3" eb="7">
      <t>ヒョウジタンイ</t>
    </rPh>
    <phoneticPr fontId="0"/>
  </si>
  <si>
    <r>
      <rPr>
        <b/>
        <sz val="9"/>
        <color theme="1"/>
        <rFont val="ＭＳ Ｐゴシック"/>
        <family val="3"/>
      </rPr>
      <t>番号</t>
    </r>
    <rPh sb="0" eb="2">
      <t>バンゴウ</t>
    </rPh>
    <phoneticPr fontId="0"/>
  </si>
  <si>
    <r>
      <rPr>
        <b/>
        <sz val="9"/>
        <color theme="1"/>
        <rFont val="ＭＳ Ｐゴシック"/>
        <family val="3"/>
      </rPr>
      <t>社員番号</t>
    </r>
    <rPh sb="0" eb="2">
      <t>シャイン</t>
    </rPh>
    <rPh sb="2" eb="4">
      <t>バンゴウ</t>
    </rPh>
    <phoneticPr fontId="0"/>
  </si>
  <si>
    <r>
      <rPr>
        <b/>
        <sz val="9"/>
        <color theme="1"/>
        <rFont val="ＭＳ Ｐゴシック"/>
        <family val="3"/>
      </rPr>
      <t>氏名</t>
    </r>
    <rPh sb="0" eb="2">
      <t>シメイ</t>
    </rPh>
    <phoneticPr fontId="0"/>
  </si>
  <si>
    <r>
      <rPr>
        <b/>
        <sz val="9"/>
        <color theme="1"/>
        <rFont val="ＭＳ Ｐゴシック"/>
        <family val="3"/>
      </rPr>
      <t>所属</t>
    </r>
    <rPh sb="0" eb="2">
      <t>ショゾク</t>
    </rPh>
    <phoneticPr fontId="0"/>
  </si>
  <si>
    <r>
      <rPr>
        <b/>
        <sz val="9"/>
        <color theme="1"/>
        <rFont val="ＭＳ Ｐゴシック"/>
        <family val="3"/>
      </rPr>
      <t>資格</t>
    </r>
    <rPh sb="0" eb="2">
      <t>シカク</t>
    </rPh>
    <phoneticPr fontId="0"/>
  </si>
  <si>
    <r>
      <rPr>
        <b/>
        <sz val="9"/>
        <color theme="1"/>
        <rFont val="ＭＳ Ｐゴシック"/>
        <family val="3"/>
      </rPr>
      <t>受注B/R</t>
    </r>
    <rPh sb="0" eb="2">
      <t>ジュチュウ</t>
    </rPh>
    <phoneticPr fontId="0"/>
  </si>
  <si>
    <t>受注通貨売上額</t>
  </si>
  <si>
    <r>
      <rPr>
        <b/>
        <sz val="9"/>
        <color theme="1"/>
        <rFont val="ＭＳ Ｐゴシック"/>
        <family val="3"/>
      </rPr>
      <t>社内賃率</t>
    </r>
    <rPh sb="0" eb="2">
      <t>シャナイ</t>
    </rPh>
    <rPh sb="2" eb="4">
      <t>チンリツ</t>
    </rPh>
    <phoneticPr fontId="0"/>
  </si>
  <si>
    <r>
      <rPr>
        <b/>
        <sz val="9"/>
        <color theme="1"/>
        <rFont val="ＭＳ Ｐゴシック"/>
        <family val="3"/>
      </rPr>
      <t>MM、人件費額</t>
    </r>
    <rPh sb="3" eb="6">
      <t>ジンケンヒ</t>
    </rPh>
    <rPh sb="6" eb="7">
      <t>ガク</t>
    </rPh>
    <phoneticPr fontId="0"/>
  </si>
  <si>
    <r>
      <rPr>
        <b/>
        <sz val="9"/>
        <color theme="1"/>
        <rFont val="ＭＳ Ｐゴシック"/>
        <family val="3"/>
      </rPr>
      <t>MM計</t>
    </r>
    <rPh sb="2" eb="3">
      <t>ケイ</t>
    </rPh>
    <phoneticPr fontId="0"/>
  </si>
  <si>
    <r>
      <rPr>
        <b/>
        <sz val="9"/>
        <color theme="1"/>
        <rFont val="ＭＳ Ｐゴシック"/>
        <family val="3"/>
      </rPr>
      <t>人件費計</t>
    </r>
    <rPh sb="0" eb="3">
      <t>ジンケンヒ</t>
    </rPh>
    <rPh sb="3" eb="4">
      <t>ケイ</t>
    </rPh>
    <phoneticPr fontId="0"/>
  </si>
  <si>
    <r>
      <rPr>
        <b/>
        <sz val="9"/>
        <color theme="1"/>
        <rFont val="ＭＳ Ｐゴシック"/>
        <family val="3"/>
      </rPr>
      <t>通貨選択</t>
    </r>
    <rPh sb="0" eb="2">
      <t>ツウカ</t>
    </rPh>
    <rPh sb="2" eb="4">
      <t>センタク</t>
    </rPh>
    <phoneticPr fontId="0"/>
  </si>
  <si>
    <r>
      <rPr>
        <b/>
        <sz val="9"/>
        <color theme="1"/>
        <rFont val="ＭＳ Ｐゴシック"/>
        <family val="3"/>
      </rPr>
      <t>受注通貨</t>
    </r>
    <rPh sb="0" eb="2">
      <t>ジュチュウ</t>
    </rPh>
    <rPh sb="2" eb="4">
      <t>ツウカ</t>
    </rPh>
    <phoneticPr fontId="0"/>
  </si>
  <si>
    <t>レート</t>
  </si>
  <si>
    <r>
      <rPr>
        <b/>
        <sz val="9"/>
        <color theme="1"/>
        <rFont val="ＭＳ Ｐゴシック"/>
        <family val="3"/>
      </rPr>
      <t>表示
単位</t>
    </r>
    <rPh sb="0" eb="2">
      <t>ヒョウジ</t>
    </rPh>
    <rPh sb="3" eb="5">
      <t>タンイ</t>
    </rPh>
    <phoneticPr fontId="0"/>
  </si>
  <si>
    <r>
      <rPr>
        <b/>
        <sz val="9"/>
        <color theme="1"/>
        <rFont val="ＭＳ Ｐゴシック"/>
        <family val="3"/>
      </rPr>
      <t>受注単価</t>
    </r>
    <rPh sb="0" eb="2">
      <t>ジュチュウ</t>
    </rPh>
    <rPh sb="2" eb="4">
      <t>タンカ</t>
    </rPh>
    <phoneticPr fontId="0"/>
  </si>
  <si>
    <r>
      <rPr>
        <b/>
        <sz val="9"/>
        <color theme="1"/>
        <rFont val="ＭＳ Ｐゴシック"/>
        <family val="3"/>
      </rPr>
      <t>円換算値</t>
    </r>
    <rPh sb="0" eb="1">
      <t>エン</t>
    </rPh>
    <rPh sb="1" eb="3">
      <t>カンサン</t>
    </rPh>
    <rPh sb="3" eb="4">
      <t>チ</t>
    </rPh>
    <phoneticPr fontId="0"/>
  </si>
  <si>
    <r>
      <rPr>
        <b/>
        <sz val="9"/>
        <color theme="1"/>
        <rFont val="ＭＳ Ｐゴシック"/>
        <family val="3"/>
      </rPr>
      <t>通貨1
換算値</t>
    </r>
    <rPh sb="0" eb="2">
      <t>ツウカ</t>
    </rPh>
    <rPh sb="4" eb="6">
      <t>カンサン</t>
    </rPh>
    <rPh sb="6" eb="7">
      <t>チ</t>
    </rPh>
    <phoneticPr fontId="0"/>
  </si>
  <si>
    <r>
      <rPr>
        <b/>
        <sz val="9"/>
        <color theme="1"/>
        <rFont val="ＭＳ Ｐゴシック"/>
        <family val="3"/>
      </rPr>
      <t>契約</t>
    </r>
    <rPh sb="0" eb="2">
      <t>ケイヤク</t>
    </rPh>
    <phoneticPr fontId="0"/>
  </si>
  <si>
    <r>
      <rPr>
        <b/>
        <sz val="9"/>
        <color theme="1"/>
        <rFont val="ＭＳ Ｐゴシック"/>
        <family val="3"/>
      </rPr>
      <t>金額</t>
    </r>
    <rPh sb="0" eb="2">
      <t>キンガク</t>
    </rPh>
    <phoneticPr fontId="0"/>
  </si>
  <si>
    <r>
      <rPr>
        <b/>
        <sz val="9"/>
        <color theme="1"/>
        <rFont val="ＭＳ Ｐゴシック"/>
        <family val="3"/>
      </rPr>
      <t>非契約</t>
    </r>
    <rPh sb="0" eb="1">
      <t>ヒ</t>
    </rPh>
    <rPh sb="1" eb="3">
      <t>ケイヤク</t>
    </rPh>
    <phoneticPr fontId="0"/>
  </si>
  <si>
    <r>
      <rPr>
        <b/>
        <sz val="9"/>
        <color theme="1"/>
        <rFont val="ＭＳ Ｐゴシック"/>
        <family val="3"/>
      </rPr>
      <t>金額</t>
    </r>
    <rPh sb="0" eb="2">
      <t>キンガク</t>
    </rPh>
    <phoneticPr fontId="0"/>
  </si>
  <si>
    <r>
      <rPr>
        <sz val="9"/>
        <color theme="1"/>
        <rFont val="ＭＳ Ｐゴシック"/>
        <family val="3"/>
      </rPr>
      <t>番号</t>
    </r>
    <rPh sb="0" eb="1">
      <t>バンゴウ</t>
    </rPh>
    <phoneticPr fontId="0"/>
  </si>
  <si>
    <r>
      <rPr>
        <sz val="9"/>
        <color theme="1"/>
        <rFont val="ＭＳ Ｐゴシック"/>
        <family val="3"/>
      </rPr>
      <t>社員番号</t>
    </r>
    <rPh sb="0" eb="4">
      <t>シャインバンゴウ</t>
    </rPh>
    <phoneticPr fontId="0"/>
  </si>
  <si>
    <r>
      <rPr>
        <sz val="9"/>
        <color theme="1"/>
        <rFont val="ＭＳ Ｐゴシック"/>
        <family val="3"/>
      </rPr>
      <t>氏名</t>
    </r>
    <rPh sb="0" eb="2">
      <t>シメイ</t>
    </rPh>
    <phoneticPr fontId="0"/>
  </si>
  <si>
    <r>
      <rPr>
        <sz val="9"/>
        <color theme="1"/>
        <rFont val="ＭＳ Ｐゴシック"/>
        <family val="3"/>
      </rPr>
      <t>所属</t>
    </r>
    <rPh sb="0" eb="2">
      <t>ショゾク</t>
    </rPh>
    <phoneticPr fontId="0"/>
  </si>
  <si>
    <r>
      <rPr>
        <sz val="9"/>
        <color theme="1"/>
        <rFont val="ＭＳ Ｐゴシック"/>
        <family val="3"/>
      </rPr>
      <t>資格</t>
    </r>
    <rPh sb="0" eb="2">
      <t>シカク</t>
    </rPh>
    <phoneticPr fontId="0"/>
  </si>
  <si>
    <r>
      <rPr>
        <sz val="9"/>
        <color theme="1"/>
        <rFont val="ＭＳ Ｐゴシック"/>
        <family val="3"/>
      </rPr>
      <t>通貨選択</t>
    </r>
    <rPh sb="0" eb="2">
      <t>ツウカ</t>
    </rPh>
    <rPh sb="2" eb="4">
      <t>センタク</t>
    </rPh>
    <phoneticPr fontId="0"/>
  </si>
  <si>
    <r>
      <rPr>
        <sz val="9"/>
        <color theme="1"/>
        <rFont val="ＭＳ Ｐゴシック"/>
        <family val="3"/>
      </rPr>
      <t>受注通貨</t>
    </r>
    <rPh sb="0" eb="2">
      <t>ジュチュウ</t>
    </rPh>
    <rPh sb="2" eb="4">
      <t>ツウカ</t>
    </rPh>
    <phoneticPr fontId="0"/>
  </si>
  <si>
    <t>列8</t>
  </si>
  <si>
    <t>列9</t>
  </si>
  <si>
    <r>
      <rPr>
        <sz val="9"/>
        <color theme="1"/>
        <rFont val="ＭＳ Ｐゴシック"/>
        <family val="3"/>
      </rPr>
      <t>受注BR</t>
    </r>
    <rPh sb="0" eb="2">
      <t>ジュチュウ</t>
    </rPh>
    <phoneticPr fontId="0"/>
  </si>
  <si>
    <t>列11</t>
  </si>
  <si>
    <r>
      <rPr>
        <sz val="9"/>
        <color theme="1"/>
        <rFont val="ＭＳ Ｐゴシック"/>
        <family val="3"/>
      </rPr>
      <t>BR通貨1換算値</t>
    </r>
    <rPh sb="2" eb="4">
      <t>ツウカ</t>
    </rPh>
    <rPh sb="5" eb="7">
      <t>カンサン</t>
    </rPh>
    <rPh sb="7" eb="8">
      <t>チ</t>
    </rPh>
    <phoneticPr fontId="0"/>
  </si>
  <si>
    <t>列13</t>
  </si>
  <si>
    <r>
      <rPr>
        <sz val="9"/>
        <color theme="1"/>
        <rFont val="ＭＳ Ｐゴシック"/>
        <family val="3"/>
      </rPr>
      <t>社内賃率</t>
    </r>
    <rPh sb="0" eb="2">
      <t>シャナイ</t>
    </rPh>
    <rPh sb="2" eb="4">
      <t>チンリツ</t>
    </rPh>
    <phoneticPr fontId="0"/>
  </si>
  <si>
    <r>
      <rPr>
        <sz val="9"/>
        <color theme="1"/>
        <rFont val="ＭＳ Ｐゴシック"/>
        <family val="3"/>
      </rPr>
      <t>契約MM</t>
    </r>
    <rPh sb="0" eb="2">
      <t>ケイヤク</t>
    </rPh>
    <phoneticPr fontId="0"/>
  </si>
  <si>
    <r>
      <rPr>
        <sz val="9"/>
        <color theme="1"/>
        <rFont val="ＭＳ Ｐゴシック"/>
        <family val="3"/>
      </rPr>
      <t>契約分人件費</t>
    </r>
    <rPh sb="0" eb="2">
      <t>ケイヤク</t>
    </rPh>
    <rPh sb="2" eb="3">
      <t>ブン</t>
    </rPh>
    <rPh sb="3" eb="6">
      <t>ジンケンヒ</t>
    </rPh>
    <phoneticPr fontId="0"/>
  </si>
  <si>
    <r>
      <rPr>
        <sz val="9"/>
        <color theme="1"/>
        <rFont val="ＭＳ Ｐゴシック"/>
        <family val="3"/>
      </rPr>
      <t>非契約MM</t>
    </r>
    <rPh sb="0" eb="3">
      <t>ヒケイヤク</t>
    </rPh>
    <phoneticPr fontId="0"/>
  </si>
  <si>
    <r>
      <rPr>
        <sz val="9"/>
        <color theme="1"/>
        <rFont val="ＭＳ Ｐゴシック"/>
        <family val="3"/>
      </rPr>
      <t>非契約分人件費</t>
    </r>
    <rPh sb="0" eb="1">
      <t>ヒ</t>
    </rPh>
    <rPh sb="1" eb="4">
      <t>ケイヤクブン</t>
    </rPh>
    <rPh sb="4" eb="7">
      <t>ジンケンヒ</t>
    </rPh>
    <phoneticPr fontId="0"/>
  </si>
  <si>
    <r>
      <rPr>
        <sz val="9"/>
        <color theme="1"/>
        <rFont val="ＭＳ Ｐゴシック"/>
        <family val="3"/>
      </rPr>
      <t>MM計</t>
    </r>
    <rPh sb="2" eb="3">
      <t>ケイ</t>
    </rPh>
    <phoneticPr fontId="0"/>
  </si>
  <si>
    <r>
      <rPr>
        <sz val="9"/>
        <color theme="1"/>
        <rFont val="ＭＳ Ｐゴシック"/>
        <family val="3"/>
      </rPr>
      <t>人件費計</t>
    </r>
    <rPh sb="0" eb="3">
      <t>ジンケンヒ</t>
    </rPh>
    <rPh sb="3" eb="4">
      <t>ケイ</t>
    </rPh>
    <phoneticPr fontId="0"/>
  </si>
  <si>
    <r>
      <rPr>
        <sz val="9"/>
        <color theme="1"/>
        <rFont val="ＭＳ Ｐゴシック"/>
        <family val="3"/>
      </rPr>
      <t>01</t>
    </r>
    <phoneticPr fontId="0"/>
  </si>
  <si>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</si>
  <si>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</si>
  <si>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</si>
  <si>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</si>
  <si>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</si>
  <si>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</si>
  <si>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</si>
  <si>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</si>
  <si>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</si>
  <si>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</si>
  <si>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</si>
  <si>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</si>
  <si>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</si>
  <si>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</si>
  <si>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</si>
  <si>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</si>
  <si>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</si>
  <si>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</si>
  <si>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</si>
  <si>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</si>
  <si>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</si>
  <si>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</si>
  <si>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</si>
  <si>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</si>
  <si>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</si>
  <si>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</si>
  <si>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</si>
  <si>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</si>
  <si>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</si>
  <si>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</si>
  <si>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</si>
  <si>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</si>
  <si>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</si>
  <si>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</si>
  <si>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</si>
  <si>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</si>
  <si>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合計</t>
    </r>
    <rPh sb="0" eb="2">
      <t>ゴウケイ</t>
    </rPh>
    <phoneticPr fontId="0"/>
  </si>
  <si>
    <r>
      <rPr>
        <sz val="9"/>
        <color theme="1"/>
        <rFont val="ＭＳ Ｐゴシック"/>
        <family val="3"/>
      </rPr>
      <t>受注通貨</t>
    </r>
    <rPh sb="0" eb="2">
      <t>ジュチュウ</t>
    </rPh>
    <rPh sb="2" eb="4">
      <t>ツウカ</t>
    </rPh>
    <phoneticPr fontId="0"/>
  </si>
  <si>
    <r>
      <rPr>
        <sz val="9"/>
        <color theme="1"/>
        <rFont val="ＭＳ Ｐゴシック"/>
        <family val="3"/>
      </rPr>
      <t>契約MM</t>
    </r>
    <rPh sb="0" eb="2">
      <t>ケイヤク</t>
    </rPh>
    <phoneticPr fontId="0"/>
  </si>
  <si>
    <r>
      <rPr>
        <sz val="9"/>
        <color theme="1"/>
        <rFont val="ＭＳ Ｐゴシック"/>
        <family val="3"/>
      </rPr>
      <t>非契約MM</t>
    </r>
    <rPh sb="0" eb="1">
      <t>ヒ</t>
    </rPh>
    <rPh sb="1" eb="3">
      <t>ケイヤク</t>
    </rPh>
    <phoneticPr fontId="0"/>
  </si>
  <si>
    <r>
      <rPr>
        <sz val="9"/>
        <color theme="1"/>
        <rFont val="ＭＳ Ｐゴシック"/>
        <family val="3"/>
      </rPr>
      <t>売上額</t>
    </r>
    <rPh sb="0" eb="2">
      <t>ウリアゲ</t>
    </rPh>
    <rPh sb="2" eb="3">
      <t>ガク</t>
    </rPh>
    <phoneticPr fontId="0"/>
  </si>
  <si>
    <r>
      <rPr>
        <sz val="9"/>
        <color theme="1"/>
        <rFont val="ＭＳ Ｐゴシック"/>
        <family val="3"/>
      </rPr>
      <t>円貨集計額</t>
    </r>
    <rPh sb="0" eb="2">
      <t>エンカ</t>
    </rPh>
    <rPh sb="2" eb="5">
      <t>シュウケイガク</t>
    </rPh>
    <phoneticPr fontId="0"/>
  </si>
  <si>
    <r>
      <rPr>
        <sz val="9"/>
        <color theme="1"/>
        <rFont val="ＭＳ Ｐゴシック"/>
        <family val="3"/>
      </rPr>
      <t>通貨1</t>
    </r>
    <rPh sb="0" eb="2">
      <t>ツウカ</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</si>
  <si>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</si>
  <si>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</si>
  <si>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社員報酬
利益率</t>
    </r>
    <phoneticPr fontId="0"/>
  </si>
  <si>
    <r>
      <rPr>
        <sz val="9"/>
        <color theme="1"/>
        <rFont val="ＭＳ Ｐゴシック"/>
        <family val="3"/>
      </rPr>
      <t>項目</t>
    </r>
    <rPh sb="0" eb="2">
      <t>コウモク</t>
    </rPh>
    <phoneticPr fontId="0"/>
  </si>
  <si>
    <r>
      <rPr>
        <sz val="9"/>
        <color theme="1"/>
        <rFont val="ＭＳ Ｐゴシック"/>
        <family val="3"/>
      </rPr>
      <t>MM</t>
    </r>
    <phoneticPr fontId="0"/>
  </si>
  <si>
    <r>
      <rPr>
        <sz val="9"/>
        <color theme="1"/>
        <rFont val="ＭＳ Ｐゴシック"/>
        <family val="3"/>
      </rPr>
      <t>人件費額</t>
    </r>
    <rPh sb="0" eb="3">
      <t>ジンケンヒ</t>
    </rPh>
    <rPh sb="3" eb="4">
      <t>ガク</t>
    </rPh>
    <phoneticPr fontId="0"/>
  </si>
  <si>
    <r>
      <rPr>
        <sz val="9"/>
        <color theme="1"/>
        <rFont val="ＭＳ Ｐゴシック"/>
        <family val="3"/>
      </rPr>
      <t>持出
MM率</t>
    </r>
    <rPh sb="0" eb="2">
      <t>モチダシ</t>
    </rPh>
    <rPh sb="5" eb="6">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</si>
  <si>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</si>
  <si>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</si>
  <si>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通貨2</t>
    </r>
    <rPh sb="0" eb="2">
      <t>ツウカ</t>
    </rPh>
    <phoneticPr fontId="0"/>
  </si>
  <si>
    <r>
      <rPr>
        <sz val="9"/>
        <color theme="1"/>
        <rFont val="ＭＳ Ｐゴシック"/>
        <family val="3"/>
      </rPr>
      <t>報酬売上</t>
    </r>
    <rPh sb="0" eb="2">
      <t>ホウシュウ</t>
    </rPh>
    <rPh sb="2" eb="4">
      <t>ウリアゲ</t>
    </rPh>
    <phoneticPr fontId="0"/>
  </si>
  <si>
    <r>
      <rPr>
        <sz val="9"/>
        <color theme="1"/>
        <rFont val="ＭＳ ゴシック"/>
        <family val="3"/>
      </rPr>
      <t>契　約</t>
    </r>
    <rPh sb="0" eb="1">
      <t>チギリ</t>
    </rPh>
    <rPh sb="2" eb="3">
      <t>ヤク</t>
    </rPh>
    <phoneticPr fontId="0"/>
  </si>
  <si>
    <r>
      <rPr>
        <sz val="9"/>
        <color theme="1"/>
        <rFont val="ＭＳ ゴシック"/>
        <family val="3"/>
      </rPr>
      <t>平均賃率</t>
    </r>
    <rPh sb="0" eb="2">
      <t>ヘイキン</t>
    </rPh>
    <rPh sb="2" eb="4">
      <t>チンリツ</t>
    </rPh>
    <phoneticPr fontId="0"/>
  </si>
  <si>
    <r>
      <rPr>
        <sz val="9"/>
        <color theme="1"/>
        <rFont val="ＭＳ ゴシック"/>
        <family val="3"/>
      </rPr>
      <t>契　約</t>
    </r>
    <rPh sb="0" eb="1">
      <t>チギリ</t>
    </rPh>
    <rPh sb="2" eb="3">
      <t>ヤク</t>
    </rPh>
    <phoneticPr fontId="0"/>
  </si>
  <si>
    <r>
      <rPr>
        <sz val="9"/>
        <color theme="1"/>
        <rFont val="ＭＳ Ｐゴシック"/>
        <family val="3"/>
      </rPr>
      <t>通貨3</t>
    </r>
    <rPh sb="0" eb="2">
      <t>ツウカ</t>
    </rPh>
    <phoneticPr fontId="0"/>
  </si>
  <si>
    <r>
      <rPr>
        <sz val="9"/>
        <color theme="1"/>
        <rFont val="ＭＳ Ｐゴシック"/>
        <family val="3"/>
      </rPr>
      <t>人件費</t>
    </r>
    <rPh sb="0" eb="3">
      <t>ジンケンヒ</t>
    </rPh>
    <phoneticPr fontId="0"/>
  </si>
  <si>
    <r>
      <rPr>
        <sz val="9"/>
        <color theme="1"/>
        <rFont val="ＭＳ ゴシック"/>
        <family val="3"/>
      </rPr>
      <t>非契約</t>
    </r>
    <rPh sb="0" eb="3">
      <t>ヒケイヤク</t>
    </rPh>
    <phoneticPr fontId="0"/>
  </si>
  <si>
    <r>
      <rPr>
        <sz val="9"/>
        <color theme="1"/>
        <rFont val="ＭＳ ゴシック"/>
        <family val="3"/>
      </rPr>
      <t>非契約</t>
    </r>
    <rPh sb="0" eb="1">
      <t>ヒ</t>
    </rPh>
    <rPh sb="1" eb="3">
      <t>ケイヤク</t>
    </rPh>
    <phoneticPr fontId="0"/>
  </si>
  <si>
    <r>
      <rPr>
        <sz val="9"/>
        <color theme="1"/>
        <rFont val="ＭＳ Ｐゴシック"/>
        <family val="3"/>
      </rPr>
      <t>通貨4</t>
    </r>
    <rPh sb="0" eb="2">
      <t>ツウカ</t>
    </rPh>
    <phoneticPr fontId="0"/>
  </si>
  <si>
    <r>
      <rPr>
        <sz val="9"/>
        <color theme="1"/>
        <rFont val="ＭＳ Ｐゴシック"/>
        <family val="3"/>
      </rPr>
      <t>報酬利益</t>
    </r>
    <rPh sb="0" eb="2">
      <t>ホウシュウ</t>
    </rPh>
    <rPh sb="2" eb="4">
      <t>リエキ</t>
    </rPh>
    <phoneticPr fontId="0"/>
  </si>
  <si>
    <r>
      <rPr>
        <sz val="9"/>
        <color theme="1"/>
        <rFont val="ＭＳ ゴシック"/>
        <family val="3"/>
      </rPr>
      <t>合　計</t>
    </r>
    <rPh sb="0" eb="1">
      <t>ゴウ</t>
    </rPh>
    <rPh sb="2" eb="3">
      <t>ケイ</t>
    </rPh>
    <phoneticPr fontId="0"/>
  </si>
  <si>
    <r>
      <rPr>
        <sz val="9"/>
        <color theme="1"/>
        <rFont val="ＭＳ ゴシック"/>
        <family val="3"/>
      </rPr>
      <t>全　体</t>
    </r>
    <rPh sb="0" eb="1">
      <t>ゼン</t>
    </rPh>
    <rPh sb="2" eb="3">
      <t>カラダ</t>
    </rPh>
    <phoneticPr fontId="0"/>
  </si>
  <si>
    <r>
      <rPr>
        <sz val="9"/>
        <color theme="1"/>
        <rFont val="ＭＳ Ｐゴシック"/>
        <family val="3"/>
      </rPr>
      <t>③JICA用報酬計算シートで入力した売上高は次のとおりです。</t>
    </r>
    <rPh sb="5" eb="6">
      <t>ヨウ</t>
    </rPh>
    <rPh sb="6" eb="10">
      <t>ホウシュウケイサン</t>
    </rPh>
    <rPh sb="14" eb="16">
      <t>ニュウリョク</t>
    </rPh>
    <rPh sb="18" eb="21">
      <t>ウリアゲダカ</t>
    </rPh>
    <rPh sb="22" eb="23">
      <t>ツギ</t>
    </rPh>
    <phoneticPr fontId="0"/>
  </si>
  <si>
    <r>
      <rPr>
        <b/>
        <sz val="14"/>
        <color theme="1"/>
        <rFont val="ＭＳ Ｐゴシック"/>
        <family val="3"/>
      </rPr>
      <t>社員人件費内訳表（外貨用）</t>
    </r>
    <rPh sb="0" eb="2">
      <t>シャイン</t>
    </rPh>
    <rPh sb="2" eb="5">
      <t>ジンケンヒ</t>
    </rPh>
    <rPh sb="5" eb="7">
      <t>ウチワケ</t>
    </rPh>
    <rPh sb="7" eb="8">
      <t>ヒョウ</t>
    </rPh>
    <rPh sb="9" eb="11">
      <t>ガイカ</t>
    </rPh>
    <rPh sb="11" eb="12">
      <t>ヨウ</t>
    </rPh>
    <phoneticPr fontId="0"/>
  </si>
  <si>
    <r>
      <rPr>
        <b/>
        <sz val="9"/>
        <color theme="1"/>
        <rFont val="ＭＳ Ｐゴシック"/>
        <family val="3"/>
      </rPr>
      <t>分担部</t>
    </r>
    <rPh sb="0" eb="3">
      <t>ブンタンブ</t>
    </rPh>
    <phoneticPr fontId="0"/>
  </si>
  <si>
    <r>
      <rPr>
        <b/>
        <sz val="9"/>
        <color theme="1"/>
        <rFont val="ＭＳ Ｐゴシック"/>
        <family val="3"/>
      </rPr>
      <t>作業科目：</t>
    </r>
    <rPh sb="0" eb="2">
      <t>サギョウ</t>
    </rPh>
    <rPh sb="2" eb="4">
      <t>カモク</t>
    </rPh>
    <phoneticPr fontId="0"/>
  </si>
  <si>
    <r>
      <rPr>
        <b/>
        <sz val="9"/>
        <color theme="1"/>
        <rFont val="ＭＳ Ｐゴシック"/>
        <family val="3"/>
      </rPr>
      <t>件名：</t>
    </r>
    <rPh sb="0" eb="2">
      <t>ケンメイ</t>
    </rPh>
    <phoneticPr fontId="0"/>
  </si>
  <si>
    <r>
      <rPr>
        <b/>
        <sz val="9"/>
        <color theme="1"/>
        <rFont val="ＭＳ Ｐゴシック"/>
        <family val="3"/>
      </rPr>
      <t>通貨2：</t>
    </r>
    <rPh sb="0" eb="2">
      <t>ツウカ</t>
    </rPh>
    <phoneticPr fontId="0"/>
  </si>
  <si>
    <r>
      <rPr>
        <b/>
        <sz val="9"/>
        <color theme="1"/>
        <rFont val="ＭＳ Ｐゴシック"/>
        <family val="3"/>
      </rPr>
      <t>通貨2レート:</t>
    </r>
    <rPh sb="0" eb="2">
      <t>ツウカ</t>
    </rPh>
    <phoneticPr fontId="0"/>
  </si>
  <si>
    <r>
      <rPr>
        <b/>
        <sz val="9"/>
        <color theme="1"/>
        <rFont val="ＭＳ Ｐゴシック"/>
        <family val="3"/>
      </rPr>
      <t>通貨2表示単位:</t>
    </r>
    <rPh sb="0" eb="2">
      <t>ツウカ</t>
    </rPh>
    <rPh sb="3" eb="7">
      <t>ヒョウジタンイ</t>
    </rPh>
    <phoneticPr fontId="0"/>
  </si>
  <si>
    <r>
      <rPr>
        <b/>
        <sz val="9"/>
        <color theme="1"/>
        <rFont val="ＭＳ Ｐゴシック"/>
        <family val="3"/>
      </rPr>
      <t>番号</t>
    </r>
    <rPh sb="0" eb="2">
      <t>バンゴウ</t>
    </rPh>
    <phoneticPr fontId="0"/>
  </si>
  <si>
    <r>
      <rPr>
        <b/>
        <sz val="9"/>
        <color theme="1"/>
        <rFont val="ＭＳ Ｐゴシック"/>
        <family val="3"/>
      </rPr>
      <t>社員番号</t>
    </r>
    <rPh sb="0" eb="2">
      <t>シャイン</t>
    </rPh>
    <rPh sb="2" eb="4">
      <t>バンゴウ</t>
    </rPh>
    <phoneticPr fontId="0"/>
  </si>
  <si>
    <r>
      <rPr>
        <b/>
        <sz val="9"/>
        <color theme="1"/>
        <rFont val="ＭＳ Ｐゴシック"/>
        <family val="3"/>
      </rPr>
      <t>氏名</t>
    </r>
    <rPh sb="0" eb="2">
      <t>シメイ</t>
    </rPh>
    <phoneticPr fontId="0"/>
  </si>
  <si>
    <r>
      <rPr>
        <b/>
        <sz val="9"/>
        <color theme="1"/>
        <rFont val="ＭＳ Ｐゴシック"/>
        <family val="3"/>
      </rPr>
      <t>所属</t>
    </r>
    <rPh sb="0" eb="2">
      <t>ショゾク</t>
    </rPh>
    <phoneticPr fontId="0"/>
  </si>
  <si>
    <r>
      <rPr>
        <b/>
        <sz val="9"/>
        <color theme="1"/>
        <rFont val="ＭＳ Ｐゴシック"/>
        <family val="3"/>
      </rPr>
      <t>資格</t>
    </r>
    <rPh sb="0" eb="2">
      <t>シカク</t>
    </rPh>
    <phoneticPr fontId="0"/>
  </si>
  <si>
    <r>
      <rPr>
        <b/>
        <sz val="9"/>
        <color theme="1"/>
        <rFont val="ＭＳ Ｐゴシック"/>
        <family val="3"/>
      </rPr>
      <t>受注B/R</t>
    </r>
    <rPh sb="0" eb="2">
      <t>ジュチュウ</t>
    </rPh>
    <phoneticPr fontId="0"/>
  </si>
  <si>
    <r>
      <rPr>
        <b/>
        <sz val="9"/>
        <color theme="1"/>
        <rFont val="ＭＳ Ｐゴシック"/>
        <family val="3"/>
      </rPr>
      <t xml:space="preserve">社内賃率
</t>
    </r>
    <r>
      <rPr>
        <b/>
        <sz val="8"/>
        <color theme="1"/>
        <rFont val="ＭＳ Ｐゴシック"/>
        <family val="3"/>
      </rPr>
      <t>（外貨換算）</t>
    </r>
    <rPh sb="0" eb="2">
      <t>シャナイ</t>
    </rPh>
    <rPh sb="2" eb="4">
      <t>チンリツ</t>
    </rPh>
    <rPh sb="6" eb="8">
      <t>ガイカ</t>
    </rPh>
    <rPh sb="8" eb="10">
      <t>カンサン</t>
    </rPh>
    <phoneticPr fontId="0"/>
  </si>
  <si>
    <r>
      <rPr>
        <b/>
        <sz val="9"/>
        <color theme="1"/>
        <rFont val="ＭＳ Ｐゴシック"/>
        <family val="3"/>
      </rPr>
      <t>MM、人件費額（外貨換算）</t>
    </r>
    <rPh sb="3" eb="6">
      <t>ジンケンヒ</t>
    </rPh>
    <rPh sb="6" eb="7">
      <t>ガク</t>
    </rPh>
    <phoneticPr fontId="0"/>
  </si>
  <si>
    <r>
      <rPr>
        <b/>
        <sz val="9"/>
        <color theme="1"/>
        <rFont val="ＭＳ Ｐゴシック"/>
        <family val="3"/>
      </rPr>
      <t>MM計</t>
    </r>
    <rPh sb="2" eb="3">
      <t>ケイ</t>
    </rPh>
    <phoneticPr fontId="0"/>
  </si>
  <si>
    <r>
      <rPr>
        <b/>
        <sz val="9"/>
        <color theme="1"/>
        <rFont val="ＭＳ Ｐゴシック"/>
        <family val="3"/>
      </rPr>
      <t xml:space="preserve">人件費計
</t>
    </r>
    <r>
      <rPr>
        <b/>
        <sz val="8"/>
        <color theme="1"/>
        <rFont val="ＭＳ Ｐゴシック"/>
        <family val="3"/>
      </rPr>
      <t>（外貨換算）</t>
    </r>
    <rPh sb="0" eb="3">
      <t>ジンケンヒ</t>
    </rPh>
    <rPh sb="3" eb="4">
      <t>ケイ</t>
    </rPh>
    <rPh sb="6" eb="8">
      <t>ガイカ</t>
    </rPh>
    <rPh sb="8" eb="10">
      <t>カンサン</t>
    </rPh>
    <phoneticPr fontId="0"/>
  </si>
  <si>
    <r>
      <rPr>
        <b/>
        <sz val="9"/>
        <color theme="1"/>
        <rFont val="ＭＳ Ｐゴシック"/>
        <family val="3"/>
      </rPr>
      <t>通貨選択</t>
    </r>
    <rPh sb="0" eb="2">
      <t>ツウカ</t>
    </rPh>
    <rPh sb="2" eb="4">
      <t>センタク</t>
    </rPh>
    <phoneticPr fontId="0"/>
  </si>
  <si>
    <r>
      <rPr>
        <b/>
        <sz val="9"/>
        <color theme="1"/>
        <rFont val="ＭＳ Ｐゴシック"/>
        <family val="3"/>
      </rPr>
      <t>受注通貨</t>
    </r>
    <rPh sb="0" eb="2">
      <t>ジュチュウ</t>
    </rPh>
    <rPh sb="2" eb="4">
      <t>ツウカ</t>
    </rPh>
    <phoneticPr fontId="0"/>
  </si>
  <si>
    <r>
      <rPr>
        <b/>
        <sz val="9"/>
        <color theme="1"/>
        <rFont val="ＭＳ Ｐゴシック"/>
        <family val="3"/>
      </rPr>
      <t>表示
単位</t>
    </r>
    <rPh sb="0" eb="2">
      <t>ヒョウジ</t>
    </rPh>
    <rPh sb="3" eb="5">
      <t>タンイ</t>
    </rPh>
    <phoneticPr fontId="0"/>
  </si>
  <si>
    <r>
      <rPr>
        <b/>
        <sz val="9"/>
        <color theme="1"/>
        <rFont val="ＭＳ Ｐゴシック"/>
        <family val="3"/>
      </rPr>
      <t>受注単価</t>
    </r>
    <rPh sb="0" eb="2">
      <t>ジュチュウ</t>
    </rPh>
    <rPh sb="2" eb="4">
      <t>タンカ</t>
    </rPh>
    <phoneticPr fontId="0"/>
  </si>
  <si>
    <r>
      <rPr>
        <b/>
        <sz val="9"/>
        <color theme="1"/>
        <rFont val="ＭＳ Ｐゴシック"/>
        <family val="3"/>
      </rPr>
      <t>円換算値</t>
    </r>
    <rPh sb="0" eb="1">
      <t>エン</t>
    </rPh>
    <rPh sb="1" eb="3">
      <t>カンサン</t>
    </rPh>
    <rPh sb="3" eb="4">
      <t>チ</t>
    </rPh>
    <phoneticPr fontId="0"/>
  </si>
  <si>
    <r>
      <rPr>
        <b/>
        <sz val="9"/>
        <color theme="1"/>
        <rFont val="ＭＳ Ｐゴシック"/>
        <family val="3"/>
      </rPr>
      <t>通貨2
換算値</t>
    </r>
    <rPh sb="0" eb="2">
      <t>ツウカ</t>
    </rPh>
    <rPh sb="4" eb="6">
      <t>カンサン</t>
    </rPh>
    <rPh sb="6" eb="7">
      <t>チ</t>
    </rPh>
    <phoneticPr fontId="0"/>
  </si>
  <si>
    <r>
      <rPr>
        <b/>
        <sz val="9"/>
        <color theme="1"/>
        <rFont val="ＭＳ Ｐゴシック"/>
        <family val="3"/>
      </rPr>
      <t>契約</t>
    </r>
    <rPh sb="0" eb="2">
      <t>ケイヤク</t>
    </rPh>
    <phoneticPr fontId="0"/>
  </si>
  <si>
    <r>
      <rPr>
        <b/>
        <sz val="9"/>
        <color theme="1"/>
        <rFont val="ＭＳ Ｐゴシック"/>
        <family val="3"/>
      </rPr>
      <t>金額</t>
    </r>
    <rPh sb="0" eb="2">
      <t>キンガク</t>
    </rPh>
    <phoneticPr fontId="0"/>
  </si>
  <si>
    <r>
      <rPr>
        <b/>
        <sz val="9"/>
        <color theme="1"/>
        <rFont val="ＭＳ Ｐゴシック"/>
        <family val="3"/>
      </rPr>
      <t>非契約</t>
    </r>
    <rPh sb="0" eb="1">
      <t>ヒ</t>
    </rPh>
    <rPh sb="1" eb="3">
      <t>ケイヤク</t>
    </rPh>
    <phoneticPr fontId="0"/>
  </si>
  <si>
    <r>
      <rPr>
        <b/>
        <sz val="9"/>
        <color theme="1"/>
        <rFont val="ＭＳ Ｐゴシック"/>
        <family val="3"/>
      </rPr>
      <t>金額</t>
    </r>
    <rPh sb="0" eb="2">
      <t>キンガク</t>
    </rPh>
    <phoneticPr fontId="0"/>
  </si>
  <si>
    <r>
      <rPr>
        <sz val="9"/>
        <color theme="1"/>
        <rFont val="ＭＳ Ｐゴシック"/>
        <family val="3"/>
      </rPr>
      <t>番号</t>
    </r>
    <rPh sb="0" eb="1">
      <t>バンゴウ</t>
    </rPh>
    <phoneticPr fontId="0"/>
  </si>
  <si>
    <r>
      <rPr>
        <sz val="9"/>
        <color theme="1"/>
        <rFont val="ＭＳ Ｐゴシック"/>
        <family val="3"/>
      </rPr>
      <t>社員番号</t>
    </r>
    <rPh sb="0" eb="4">
      <t>シャインバンゴウ</t>
    </rPh>
    <phoneticPr fontId="0"/>
  </si>
  <si>
    <r>
      <rPr>
        <sz val="9"/>
        <color theme="1"/>
        <rFont val="ＭＳ Ｐゴシック"/>
        <family val="3"/>
      </rPr>
      <t>氏名</t>
    </r>
    <rPh sb="0" eb="2">
      <t>シメイ</t>
    </rPh>
    <phoneticPr fontId="0"/>
  </si>
  <si>
    <r>
      <rPr>
        <sz val="9"/>
        <color theme="1"/>
        <rFont val="ＭＳ Ｐゴシック"/>
        <family val="3"/>
      </rPr>
      <t>所属</t>
    </r>
    <rPh sb="0" eb="2">
      <t>ショゾク</t>
    </rPh>
    <phoneticPr fontId="0"/>
  </si>
  <si>
    <r>
      <rPr>
        <sz val="9"/>
        <color theme="1"/>
        <rFont val="ＭＳ Ｐゴシック"/>
        <family val="3"/>
      </rPr>
      <t>資格</t>
    </r>
    <rPh sb="0" eb="2">
      <t>シカク</t>
    </rPh>
    <phoneticPr fontId="0"/>
  </si>
  <si>
    <r>
      <rPr>
        <sz val="9"/>
        <color theme="1"/>
        <rFont val="ＭＳ Ｐゴシック"/>
        <family val="3"/>
      </rPr>
      <t>通貨選択</t>
    </r>
    <rPh sb="0" eb="2">
      <t>ツウカ</t>
    </rPh>
    <rPh sb="2" eb="4">
      <t>センタク</t>
    </rPh>
    <phoneticPr fontId="0"/>
  </si>
  <si>
    <r>
      <rPr>
        <sz val="9"/>
        <color theme="1"/>
        <rFont val="ＭＳ Ｐゴシック"/>
        <family val="3"/>
      </rPr>
      <t>受注通貨</t>
    </r>
    <rPh sb="0" eb="2">
      <t>ジュチュウ</t>
    </rPh>
    <rPh sb="2" eb="4">
      <t>ツウカ</t>
    </rPh>
    <phoneticPr fontId="0"/>
  </si>
  <si>
    <r>
      <rPr>
        <sz val="9"/>
        <color theme="1"/>
        <rFont val="ＭＳ Ｐゴシック"/>
        <family val="3"/>
      </rPr>
      <t>受注BR</t>
    </r>
    <rPh sb="0" eb="2">
      <t>ジュチュウ</t>
    </rPh>
    <phoneticPr fontId="0"/>
  </si>
  <si>
    <r>
      <rPr>
        <sz val="9"/>
        <color theme="1"/>
        <rFont val="ＭＳ Ｐゴシック"/>
        <family val="3"/>
      </rPr>
      <t>BR通貨1換算値</t>
    </r>
    <rPh sb="2" eb="4">
      <t>ツウカ</t>
    </rPh>
    <rPh sb="5" eb="7">
      <t>カンサン</t>
    </rPh>
    <rPh sb="7" eb="8">
      <t>チ</t>
    </rPh>
    <phoneticPr fontId="0"/>
  </si>
  <si>
    <r>
      <rPr>
        <sz val="9"/>
        <color theme="1"/>
        <rFont val="ＭＳ Ｐゴシック"/>
        <family val="3"/>
      </rPr>
      <t>社内賃率</t>
    </r>
    <rPh sb="0" eb="2">
      <t>シャナイ</t>
    </rPh>
    <rPh sb="2" eb="4">
      <t>チンリツ</t>
    </rPh>
    <phoneticPr fontId="0"/>
  </si>
  <si>
    <r>
      <rPr>
        <sz val="9"/>
        <color theme="1"/>
        <rFont val="ＭＳ Ｐゴシック"/>
        <family val="3"/>
      </rPr>
      <t>契約MM</t>
    </r>
    <rPh sb="0" eb="2">
      <t>ケイヤク</t>
    </rPh>
    <phoneticPr fontId="0"/>
  </si>
  <si>
    <r>
      <rPr>
        <sz val="9"/>
        <color theme="1"/>
        <rFont val="ＭＳ Ｐゴシック"/>
        <family val="3"/>
      </rPr>
      <t>契約分人件費</t>
    </r>
    <rPh sb="0" eb="2">
      <t>ケイヤク</t>
    </rPh>
    <rPh sb="2" eb="3">
      <t>ブン</t>
    </rPh>
    <rPh sb="3" eb="6">
      <t>ジンケンヒ</t>
    </rPh>
    <phoneticPr fontId="0"/>
  </si>
  <si>
    <r>
      <rPr>
        <sz val="9"/>
        <color theme="1"/>
        <rFont val="ＭＳ Ｐゴシック"/>
        <family val="3"/>
      </rPr>
      <t>非契約MM</t>
    </r>
    <rPh sb="0" eb="3">
      <t>ヒケイヤク</t>
    </rPh>
    <phoneticPr fontId="0"/>
  </si>
  <si>
    <r>
      <rPr>
        <sz val="9"/>
        <color theme="1"/>
        <rFont val="ＭＳ Ｐゴシック"/>
        <family val="3"/>
      </rPr>
      <t>非契約分人件費</t>
    </r>
    <rPh sb="0" eb="1">
      <t>ヒ</t>
    </rPh>
    <rPh sb="1" eb="4">
      <t>ケイヤクブン</t>
    </rPh>
    <rPh sb="4" eb="7">
      <t>ジンケンヒ</t>
    </rPh>
    <phoneticPr fontId="0"/>
  </si>
  <si>
    <r>
      <rPr>
        <sz val="9"/>
        <color theme="1"/>
        <rFont val="ＭＳ Ｐゴシック"/>
        <family val="3"/>
      </rPr>
      <t>MM計</t>
    </r>
    <rPh sb="2" eb="3">
      <t>ケイ</t>
    </rPh>
    <phoneticPr fontId="0"/>
  </si>
  <si>
    <r>
      <rPr>
        <sz val="9"/>
        <color theme="1"/>
        <rFont val="ＭＳ Ｐゴシック"/>
        <family val="3"/>
      </rPr>
      <t>人件費計</t>
    </r>
    <rPh sb="0" eb="3">
      <t>ジンケンヒ</t>
    </rPh>
    <rPh sb="3" eb="4">
      <t>ケイ</t>
    </rPh>
    <phoneticPr fontId="0"/>
  </si>
  <si>
    <r>
      <rPr>
        <sz val="9"/>
        <color theme="1"/>
        <rFont val="ＭＳ Ｐゴシック"/>
        <family val="3"/>
      </rPr>
      <t>01</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</si>
  <si>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</si>
  <si>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合計</t>
    </r>
    <rPh sb="0" eb="2">
      <t>ゴウケイ</t>
    </rPh>
    <phoneticPr fontId="0"/>
  </si>
  <si>
    <r>
      <rPr>
        <sz val="9"/>
        <color theme="1"/>
        <rFont val="ＭＳ Ｐゴシック"/>
        <family val="3"/>
      </rPr>
      <t>受注通貨</t>
    </r>
    <rPh sb="0" eb="2">
      <t>ジュチュウ</t>
    </rPh>
    <rPh sb="2" eb="4">
      <t>ツウカ</t>
    </rPh>
    <phoneticPr fontId="0"/>
  </si>
  <si>
    <r>
      <rPr>
        <sz val="9"/>
        <color theme="1"/>
        <rFont val="ＭＳ Ｐゴシック"/>
        <family val="3"/>
      </rPr>
      <t>契約MM</t>
    </r>
    <rPh sb="0" eb="2">
      <t>ケイヤク</t>
    </rPh>
    <phoneticPr fontId="0"/>
  </si>
  <si>
    <r>
      <rPr>
        <sz val="9"/>
        <color theme="1"/>
        <rFont val="ＭＳ Ｐゴシック"/>
        <family val="3"/>
      </rPr>
      <t>非契約MM</t>
    </r>
    <rPh sb="0" eb="1">
      <t>ヒ</t>
    </rPh>
    <rPh sb="1" eb="3">
      <t>ケイヤク</t>
    </rPh>
    <phoneticPr fontId="0"/>
  </si>
  <si>
    <r>
      <rPr>
        <sz val="9"/>
        <color theme="1"/>
        <rFont val="ＭＳ Ｐゴシック"/>
        <family val="3"/>
      </rPr>
      <t>売上額</t>
    </r>
    <rPh sb="0" eb="2">
      <t>ウリアゲ</t>
    </rPh>
    <rPh sb="2" eb="3">
      <t>ガク</t>
    </rPh>
    <phoneticPr fontId="0"/>
  </si>
  <si>
    <r>
      <rPr>
        <sz val="9"/>
        <color theme="1"/>
        <rFont val="ＭＳ Ｐゴシック"/>
        <family val="3"/>
      </rPr>
      <t>外貨集計額</t>
    </r>
    <rPh sb="0" eb="2">
      <t>ガイカ</t>
    </rPh>
    <rPh sb="2" eb="5">
      <t>シュウケイガク</t>
    </rPh>
    <phoneticPr fontId="0"/>
  </si>
  <si>
    <r>
      <rPr>
        <sz val="9"/>
        <color theme="1"/>
        <rFont val="ＭＳ Ｐゴシック"/>
        <family val="3"/>
      </rPr>
      <t>通貨1</t>
    </r>
    <rPh sb="0" eb="2">
      <t>ツウカ</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</si>
  <si>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</si>
  <si>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</si>
  <si>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社員報酬
利益率</t>
    </r>
    <phoneticPr fontId="0"/>
  </si>
  <si>
    <r>
      <rPr>
        <sz val="9"/>
        <color theme="1"/>
        <rFont val="ＭＳ Ｐゴシック"/>
        <family val="3"/>
      </rPr>
      <t>項目</t>
    </r>
    <rPh sb="0" eb="2">
      <t>コウモク</t>
    </rPh>
    <phoneticPr fontId="0"/>
  </si>
  <si>
    <r>
      <rPr>
        <sz val="9"/>
        <color theme="1"/>
        <rFont val="ＭＳ Ｐゴシック"/>
        <family val="3"/>
      </rPr>
      <t>MM</t>
    </r>
    <phoneticPr fontId="0"/>
  </si>
  <si>
    <r>
      <rPr>
        <sz val="9"/>
        <color theme="1"/>
        <rFont val="ＭＳ Ｐゴシック"/>
        <family val="3"/>
      </rPr>
      <t>人件費額</t>
    </r>
    <rPh sb="0" eb="3">
      <t>ジンケンヒ</t>
    </rPh>
    <rPh sb="3" eb="4">
      <t>ガク</t>
    </rPh>
    <phoneticPr fontId="0"/>
  </si>
  <si>
    <r>
      <rPr>
        <sz val="9"/>
        <color theme="1"/>
        <rFont val="ＭＳ Ｐゴシック"/>
        <family val="3"/>
      </rPr>
      <t>持出
MM率</t>
    </r>
    <rPh sb="0" eb="2">
      <t>モチダシ</t>
    </rPh>
    <rPh sb="5" eb="6">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</si>
  <si>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</si>
  <si>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</si>
  <si>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通貨2</t>
    </r>
    <rPh sb="0" eb="2">
      <t>ツウカ</t>
    </rPh>
    <phoneticPr fontId="0"/>
  </si>
  <si>
    <r>
      <rPr>
        <sz val="9"/>
        <color theme="1"/>
        <rFont val="ＭＳ Ｐゴシック"/>
        <family val="3"/>
      </rPr>
      <t>報酬売上</t>
    </r>
    <rPh sb="0" eb="2">
      <t>ホウシュウ</t>
    </rPh>
    <rPh sb="2" eb="4">
      <t>ウリアゲ</t>
    </rPh>
    <phoneticPr fontId="0"/>
  </si>
  <si>
    <r>
      <rPr>
        <sz val="9"/>
        <color theme="1"/>
        <rFont val="ＭＳ ゴシック"/>
        <family val="3"/>
      </rPr>
      <t>契　約</t>
    </r>
    <rPh sb="0" eb="1">
      <t>チギリ</t>
    </rPh>
    <rPh sb="2" eb="3">
      <t>ヤク</t>
    </rPh>
    <phoneticPr fontId="0"/>
  </si>
  <si>
    <r>
      <rPr>
        <sz val="9"/>
        <color theme="1"/>
        <rFont val="ＭＳ ゴシック"/>
        <family val="3"/>
      </rPr>
      <t>平均賃率</t>
    </r>
    <rPh sb="0" eb="2">
      <t>ヘイキン</t>
    </rPh>
    <rPh sb="2" eb="4">
      <t>チンリツ</t>
    </rPh>
    <phoneticPr fontId="0"/>
  </si>
  <si>
    <r>
      <rPr>
        <sz val="9"/>
        <color theme="1"/>
        <rFont val="ＭＳ ゴシック"/>
        <family val="3"/>
      </rPr>
      <t>契　約</t>
    </r>
    <rPh sb="0" eb="1">
      <t>チギリ</t>
    </rPh>
    <rPh sb="2" eb="3">
      <t>ヤク</t>
    </rPh>
    <phoneticPr fontId="0"/>
  </si>
  <si>
    <r>
      <rPr>
        <sz val="9"/>
        <color theme="1"/>
        <rFont val="ＭＳ Ｐゴシック"/>
        <family val="3"/>
      </rPr>
      <t>通貨3</t>
    </r>
    <rPh sb="0" eb="2">
      <t>ツウカ</t>
    </rPh>
    <phoneticPr fontId="0"/>
  </si>
  <si>
    <r>
      <rPr>
        <sz val="9"/>
        <color theme="1"/>
        <rFont val="ＭＳ Ｐゴシック"/>
        <family val="3"/>
      </rPr>
      <t>人件費</t>
    </r>
    <rPh sb="0" eb="3">
      <t>ジンケンヒ</t>
    </rPh>
    <phoneticPr fontId="0"/>
  </si>
  <si>
    <r>
      <rPr>
        <sz val="9"/>
        <color theme="1"/>
        <rFont val="ＭＳ ゴシック"/>
        <family val="3"/>
      </rPr>
      <t>非契約</t>
    </r>
    <rPh sb="0" eb="3">
      <t>ヒケイヤク</t>
    </rPh>
    <phoneticPr fontId="0"/>
  </si>
  <si>
    <r>
      <rPr>
        <sz val="9"/>
        <color theme="1"/>
        <rFont val="ＭＳ ゴシック"/>
        <family val="3"/>
      </rPr>
      <t>非契約</t>
    </r>
    <rPh sb="0" eb="1">
      <t>ヒ</t>
    </rPh>
    <rPh sb="1" eb="3">
      <t>ケイヤク</t>
    </rPh>
    <phoneticPr fontId="0"/>
  </si>
  <si>
    <r>
      <rPr>
        <sz val="9"/>
        <color theme="1"/>
        <rFont val="ＭＳ Ｐゴシック"/>
        <family val="3"/>
      </rPr>
      <t>通貨4</t>
    </r>
    <rPh sb="0" eb="2">
      <t>ツウカ</t>
    </rPh>
    <phoneticPr fontId="0"/>
  </si>
  <si>
    <r>
      <rPr>
        <sz val="9"/>
        <color theme="1"/>
        <rFont val="ＭＳ Ｐゴシック"/>
        <family val="3"/>
      </rPr>
      <t>報酬利益</t>
    </r>
    <rPh sb="0" eb="2">
      <t>ホウシュウ</t>
    </rPh>
    <rPh sb="2" eb="4">
      <t>リエキ</t>
    </rPh>
    <phoneticPr fontId="0"/>
  </si>
  <si>
    <r>
      <rPr>
        <sz val="9"/>
        <color theme="1"/>
        <rFont val="ＭＳ ゴシック"/>
        <family val="3"/>
      </rPr>
      <t>合　計</t>
    </r>
    <rPh sb="0" eb="1">
      <t>ゴウ</t>
    </rPh>
    <rPh sb="2" eb="3">
      <t>ケイ</t>
    </rPh>
    <phoneticPr fontId="0"/>
  </si>
  <si>
    <r>
      <rPr>
        <sz val="9"/>
        <color theme="1"/>
        <rFont val="ＭＳ ゴシック"/>
        <family val="3"/>
      </rPr>
      <t>全　体</t>
    </r>
    <rPh sb="0" eb="1">
      <t>ゼン</t>
    </rPh>
    <rPh sb="2" eb="3">
      <t>カラダ</t>
    </rPh>
    <phoneticPr fontId="0"/>
  </si>
  <si>
    <r>
      <rPr>
        <sz val="9"/>
        <color theme="1"/>
        <rFont val="ＭＳ Ｐゴシック"/>
        <family val="3"/>
      </rPr>
      <t>外貨集計額（円換算額）</t>
    </r>
    <rPh sb="0" eb="2">
      <t>ガイカ</t>
    </rPh>
    <rPh sb="2" eb="5">
      <t>シュウケイガク</t>
    </rPh>
    <rPh sb="6" eb="9">
      <t>エンカンサン</t>
    </rPh>
    <rPh sb="9" eb="10">
      <t>ガク</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</si>
  <si>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</si>
  <si>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</si>
  <si>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社員報酬
利益率</t>
    </r>
    <phoneticPr fontId="0"/>
  </si>
  <si>
    <r>
      <rPr>
        <sz val="9"/>
        <color theme="1"/>
        <rFont val="ＭＳ Ｐゴシック"/>
        <family val="3"/>
      </rPr>
      <t>項目</t>
    </r>
    <rPh sb="0" eb="2">
      <t>コウモク</t>
    </rPh>
    <phoneticPr fontId="0"/>
  </si>
  <si>
    <r>
      <rPr>
        <sz val="9"/>
        <color theme="1"/>
        <rFont val="ＭＳ Ｐゴシック"/>
        <family val="3"/>
      </rPr>
      <t>MM</t>
    </r>
    <phoneticPr fontId="0"/>
  </si>
  <si>
    <r>
      <rPr>
        <sz val="9"/>
        <color theme="1"/>
        <rFont val="ＭＳ Ｐゴシック"/>
        <family val="3"/>
      </rPr>
      <t>人件費額</t>
    </r>
    <rPh sb="0" eb="3">
      <t>ジンケンヒ</t>
    </rPh>
    <rPh sb="3" eb="4">
      <t>ガク</t>
    </rPh>
    <phoneticPr fontId="0"/>
  </si>
  <si>
    <r>
      <rPr>
        <sz val="9"/>
        <color theme="1"/>
        <rFont val="ＭＳ Ｐゴシック"/>
        <family val="3"/>
      </rPr>
      <t>持出
MM率</t>
    </r>
    <rPh sb="0" eb="2">
      <t>モチダシ</t>
    </rPh>
    <rPh sb="5" eb="6">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</si>
  <si>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</si>
  <si>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</si>
  <si>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報酬売上</t>
    </r>
    <rPh sb="0" eb="2">
      <t>ホウシュウ</t>
    </rPh>
    <rPh sb="2" eb="4">
      <t>ウリアゲ</t>
    </rPh>
    <phoneticPr fontId="0"/>
  </si>
  <si>
    <r>
      <rPr>
        <sz val="9"/>
        <color theme="1"/>
        <rFont val="ＭＳ ゴシック"/>
        <family val="3"/>
      </rPr>
      <t>契　約</t>
    </r>
    <rPh sb="0" eb="1">
      <t>チギリ</t>
    </rPh>
    <rPh sb="2" eb="3">
      <t>ヤク</t>
    </rPh>
    <phoneticPr fontId="0"/>
  </si>
  <si>
    <r>
      <rPr>
        <sz val="9"/>
        <color theme="1"/>
        <rFont val="ＭＳ ゴシック"/>
        <family val="3"/>
      </rPr>
      <t>平均賃率</t>
    </r>
    <rPh sb="0" eb="2">
      <t>ヘイキン</t>
    </rPh>
    <rPh sb="2" eb="4">
      <t>チンリツ</t>
    </rPh>
    <phoneticPr fontId="0"/>
  </si>
  <si>
    <r>
      <rPr>
        <sz val="9"/>
        <color theme="1"/>
        <rFont val="ＭＳ ゴシック"/>
        <family val="3"/>
      </rPr>
      <t>契　約</t>
    </r>
    <rPh sb="0" eb="1">
      <t>チギリ</t>
    </rPh>
    <rPh sb="2" eb="3">
      <t>ヤク</t>
    </rPh>
    <phoneticPr fontId="0"/>
  </si>
  <si>
    <r>
      <rPr>
        <sz val="9"/>
        <color theme="1"/>
        <rFont val="ＭＳ Ｐゴシック"/>
        <family val="3"/>
      </rPr>
      <t>人件費</t>
    </r>
    <rPh sb="0" eb="3">
      <t>ジンケンヒ</t>
    </rPh>
    <phoneticPr fontId="0"/>
  </si>
  <si>
    <r>
      <rPr>
        <sz val="9"/>
        <color theme="1"/>
        <rFont val="ＭＳ ゴシック"/>
        <family val="3"/>
      </rPr>
      <t>非契約</t>
    </r>
    <rPh sb="0" eb="3">
      <t>ヒケイヤク</t>
    </rPh>
    <phoneticPr fontId="0"/>
  </si>
  <si>
    <r>
      <rPr>
        <sz val="9"/>
        <color theme="1"/>
        <rFont val="ＭＳ ゴシック"/>
        <family val="3"/>
      </rPr>
      <t>非契約</t>
    </r>
    <rPh sb="0" eb="1">
      <t>ヒ</t>
    </rPh>
    <rPh sb="1" eb="3">
      <t>ケイヤク</t>
    </rPh>
    <phoneticPr fontId="0"/>
  </si>
  <si>
    <r>
      <rPr>
        <sz val="9"/>
        <color theme="1"/>
        <rFont val="ＭＳ Ｐゴシック"/>
        <family val="3"/>
      </rPr>
      <t>報酬利益</t>
    </r>
    <rPh sb="0" eb="2">
      <t>ホウシュウ</t>
    </rPh>
    <rPh sb="2" eb="4">
      <t>リエキ</t>
    </rPh>
    <phoneticPr fontId="0"/>
  </si>
  <si>
    <r>
      <rPr>
        <sz val="9"/>
        <color theme="1"/>
        <rFont val="ＭＳ ゴシック"/>
        <family val="3"/>
      </rPr>
      <t>合　計</t>
    </r>
    <rPh sb="0" eb="1">
      <t>ゴウ</t>
    </rPh>
    <rPh sb="2" eb="3">
      <t>ケイ</t>
    </rPh>
    <phoneticPr fontId="0"/>
  </si>
  <si>
    <r>
      <rPr>
        <sz val="9"/>
        <color theme="1"/>
        <rFont val="ＭＳ ゴシック"/>
        <family val="3"/>
      </rPr>
      <t>全　体</t>
    </r>
    <rPh sb="0" eb="1">
      <t>ゼン</t>
    </rPh>
    <rPh sb="2" eb="3">
      <t>カラダ</t>
    </rPh>
    <phoneticPr fontId="0"/>
  </si>
  <si>
    <r>
      <rPr>
        <sz val="9"/>
        <color theme="1"/>
        <rFont val="ＭＳ Ｐゴシック"/>
        <family val="3"/>
      </rPr>
      <t>受注通貨</t>
    </r>
    <rPh sb="0" eb="2">
      <t>ジュチュウ</t>
    </rPh>
    <rPh sb="2" eb="4">
      <t>ツウカ</t>
    </rPh>
    <phoneticPr fontId="0"/>
  </si>
  <si>
    <r>
      <rPr>
        <sz val="9"/>
        <color theme="1"/>
        <rFont val="ＭＳ Ｐゴシック"/>
        <family val="3"/>
      </rPr>
      <t>契約MM</t>
    </r>
    <rPh sb="0" eb="2">
      <t>ケイヤク</t>
    </rPh>
    <phoneticPr fontId="0"/>
  </si>
  <si>
    <r>
      <rPr>
        <sz val="9"/>
        <color theme="1"/>
        <rFont val="ＭＳ Ｐゴシック"/>
        <family val="3"/>
      </rPr>
      <t>非契約MM</t>
    </r>
    <rPh sb="0" eb="1">
      <t>ヒ</t>
    </rPh>
    <rPh sb="1" eb="3">
      <t>ケイヤク</t>
    </rPh>
    <phoneticPr fontId="0"/>
  </si>
  <si>
    <r>
      <rPr>
        <sz val="9"/>
        <color theme="1"/>
        <rFont val="ＭＳ Ｐゴシック"/>
        <family val="3"/>
      </rPr>
      <t>売上額</t>
    </r>
    <rPh sb="0" eb="2">
      <t>ウリアゲ</t>
    </rPh>
    <rPh sb="2" eb="3">
      <t>ガク</t>
    </rPh>
    <phoneticPr fontId="0"/>
  </si>
  <si>
    <r>
      <rPr>
        <sz val="9"/>
        <color theme="1"/>
        <rFont val="ＭＳ Ｐゴシック"/>
        <family val="3"/>
      </rPr>
      <t>円貨＋外貨（円換算額）</t>
    </r>
    <rPh sb="0" eb="2">
      <t>エンカ</t>
    </rPh>
    <rPh sb="3" eb="5">
      <t>ガイカ</t>
    </rPh>
    <rPh sb="6" eb="10">
      <t>エンカンサンガク</t>
    </rPh>
    <phoneticPr fontId="0"/>
  </si>
  <si>
    <r>
      <rPr>
        <sz val="9"/>
        <color theme="1"/>
        <rFont val="ＭＳ Ｐゴシック"/>
        <family val="3"/>
      </rPr>
      <t>通貨1</t>
    </r>
    <rPh sb="0" eb="2">
      <t>ツウカ</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</si>
  <si>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</si>
  <si>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</si>
  <si>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社員報酬
利益率</t>
    </r>
    <phoneticPr fontId="0"/>
  </si>
  <si>
    <r>
      <rPr>
        <sz val="9"/>
        <color theme="1"/>
        <rFont val="ＭＳ Ｐゴシック"/>
        <family val="3"/>
      </rPr>
      <t>項目</t>
    </r>
    <rPh sb="0" eb="2">
      <t>コウモク</t>
    </rPh>
    <phoneticPr fontId="0"/>
  </si>
  <si>
    <r>
      <rPr>
        <sz val="9"/>
        <color theme="1"/>
        <rFont val="ＭＳ Ｐゴシック"/>
        <family val="3"/>
      </rPr>
      <t>MM</t>
    </r>
    <phoneticPr fontId="0"/>
  </si>
  <si>
    <r>
      <rPr>
        <sz val="9"/>
        <color theme="1"/>
        <rFont val="ＭＳ Ｐゴシック"/>
        <family val="3"/>
      </rPr>
      <t>人件費額</t>
    </r>
    <rPh sb="0" eb="3">
      <t>ジンケンヒ</t>
    </rPh>
    <rPh sb="3" eb="4">
      <t>ガク</t>
    </rPh>
    <phoneticPr fontId="0"/>
  </si>
  <si>
    <r>
      <rPr>
        <sz val="9"/>
        <color theme="1"/>
        <rFont val="ＭＳ Ｐゴシック"/>
        <family val="3"/>
      </rPr>
      <t>持出
MM率</t>
    </r>
    <rPh sb="0" eb="2">
      <t>モチダシ</t>
    </rPh>
    <rPh sb="5" eb="6">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</si>
  <si>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</si>
  <si>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</si>
  <si>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通貨2</t>
    </r>
    <rPh sb="0" eb="2">
      <t>ツウカ</t>
    </rPh>
    <phoneticPr fontId="0"/>
  </si>
  <si>
    <r>
      <rPr>
        <sz val="9"/>
        <color theme="1"/>
        <rFont val="ＭＳ Ｐゴシック"/>
        <family val="3"/>
      </rPr>
      <t>報酬売上</t>
    </r>
    <rPh sb="0" eb="2">
      <t>ホウシュウ</t>
    </rPh>
    <rPh sb="2" eb="4">
      <t>ウリアゲ</t>
    </rPh>
    <phoneticPr fontId="0"/>
  </si>
  <si>
    <r>
      <rPr>
        <sz val="9"/>
        <color theme="1"/>
        <rFont val="ＭＳ ゴシック"/>
        <family val="3"/>
      </rPr>
      <t>契　約</t>
    </r>
    <rPh sb="0" eb="1">
      <t>チギリ</t>
    </rPh>
    <rPh sb="2" eb="3">
      <t>ヤク</t>
    </rPh>
    <phoneticPr fontId="0"/>
  </si>
  <si>
    <r>
      <rPr>
        <sz val="9"/>
        <color theme="1"/>
        <rFont val="ＭＳ ゴシック"/>
        <family val="3"/>
      </rPr>
      <t>平均賃率</t>
    </r>
    <rPh sb="0" eb="2">
      <t>ヘイキン</t>
    </rPh>
    <rPh sb="2" eb="4">
      <t>チンリツ</t>
    </rPh>
    <phoneticPr fontId="0"/>
  </si>
  <si>
    <r>
      <rPr>
        <sz val="9"/>
        <color theme="1"/>
        <rFont val="ＭＳ ゴシック"/>
        <family val="3"/>
      </rPr>
      <t>契　約</t>
    </r>
    <rPh sb="0" eb="1">
      <t>チギリ</t>
    </rPh>
    <rPh sb="2" eb="3">
      <t>ヤク</t>
    </rPh>
    <phoneticPr fontId="0"/>
  </si>
  <si>
    <r>
      <rPr>
        <sz val="9"/>
        <color theme="1"/>
        <rFont val="ＭＳ Ｐゴシック"/>
        <family val="3"/>
      </rPr>
      <t>通貨3</t>
    </r>
    <rPh sb="0" eb="2">
      <t>ツウカ</t>
    </rPh>
    <phoneticPr fontId="0"/>
  </si>
  <si>
    <r>
      <rPr>
        <sz val="9"/>
        <color theme="1"/>
        <rFont val="ＭＳ Ｐゴシック"/>
        <family val="3"/>
      </rPr>
      <t>人件費</t>
    </r>
    <rPh sb="0" eb="3">
      <t>ジンケンヒ</t>
    </rPh>
    <phoneticPr fontId="0"/>
  </si>
  <si>
    <r>
      <rPr>
        <sz val="9"/>
        <color theme="1"/>
        <rFont val="ＭＳ ゴシック"/>
        <family val="3"/>
      </rPr>
      <t>非契約</t>
    </r>
    <rPh sb="0" eb="3">
      <t>ヒケイヤク</t>
    </rPh>
    <phoneticPr fontId="0"/>
  </si>
  <si>
    <r>
      <rPr>
        <sz val="9"/>
        <color theme="1"/>
        <rFont val="ＭＳ ゴシック"/>
        <family val="3"/>
      </rPr>
      <t>非契約</t>
    </r>
    <rPh sb="0" eb="1">
      <t>ヒ</t>
    </rPh>
    <rPh sb="1" eb="3">
      <t>ケイヤク</t>
    </rPh>
    <phoneticPr fontId="0"/>
  </si>
  <si>
    <r>
      <rPr>
        <sz val="9"/>
        <color theme="1"/>
        <rFont val="ＭＳ Ｐゴシック"/>
        <family val="3"/>
      </rPr>
      <t>通貨4</t>
    </r>
    <rPh sb="0" eb="2">
      <t>ツウカ</t>
    </rPh>
    <phoneticPr fontId="0"/>
  </si>
  <si>
    <r>
      <rPr>
        <sz val="9"/>
        <color theme="1"/>
        <rFont val="ＭＳ Ｐゴシック"/>
        <family val="3"/>
      </rPr>
      <t>報酬利益</t>
    </r>
    <rPh sb="0" eb="2">
      <t>ホウシュウ</t>
    </rPh>
    <rPh sb="2" eb="4">
      <t>リエキ</t>
    </rPh>
    <phoneticPr fontId="0"/>
  </si>
  <si>
    <r>
      <rPr>
        <sz val="9"/>
        <color theme="1"/>
        <rFont val="ＭＳ ゴシック"/>
        <family val="3"/>
      </rPr>
      <t>合　計</t>
    </r>
    <rPh sb="0" eb="1">
      <t>ゴウ</t>
    </rPh>
    <rPh sb="2" eb="3">
      <t>ケイ</t>
    </rPh>
    <phoneticPr fontId="0"/>
  </si>
  <si>
    <r>
      <rPr>
        <sz val="9"/>
        <color theme="1"/>
        <rFont val="ＭＳ ゴシック"/>
        <family val="3"/>
      </rPr>
      <t>全　体</t>
    </r>
    <rPh sb="0" eb="1">
      <t>ゼン</t>
    </rPh>
    <rPh sb="2" eb="3">
      <t>カラダ</t>
    </rPh>
    <phoneticPr fontId="0"/>
  </si>
  <si>
    <r>
      <rPr>
        <sz val="9"/>
        <color theme="1"/>
        <rFont val="ＭＳ Ｐゴシック"/>
        <family val="3"/>
      </rPr>
      <t>通貨1</t>
    </r>
    <rPh sb="0" eb="2">
      <t>ツウカ</t>
    </rPh>
    <phoneticPr fontId="0"/>
  </si>
  <si>
    <r>
      <rPr>
        <sz val="9"/>
        <color theme="1"/>
        <rFont val="ＭＳ Ｐゴシック"/>
        <family val="3"/>
      </rPr>
      <t>通貨2</t>
    </r>
    <rPh sb="0" eb="2">
      <t>ツウカ</t>
    </rPh>
    <phoneticPr fontId="0"/>
  </si>
  <si>
    <r>
      <rPr>
        <sz val="9"/>
        <color theme="1"/>
        <rFont val="ＭＳ Ｐゴシック"/>
        <family val="3"/>
      </rPr>
      <t>通貨3</t>
    </r>
    <rPh sb="0" eb="2">
      <t>ツウカ</t>
    </rPh>
    <phoneticPr fontId="0"/>
  </si>
  <si>
    <r>
      <rPr>
        <sz val="9"/>
        <color theme="1"/>
        <rFont val="ＭＳ Ｐゴシック"/>
        <family val="3"/>
      </rPr>
      <t>通貨4</t>
    </r>
    <rPh sb="0" eb="2">
      <t>ツウカ</t>
    </rPh>
    <phoneticPr fontId="0"/>
  </si>
  <si>
    <r>
      <rPr>
        <b/>
        <sz val="14"/>
        <color theme="1"/>
        <rFont val="ＭＳ Ｐゴシック"/>
        <family val="3"/>
      </rPr>
      <t>借上費内訳表</t>
    </r>
    <rPh sb="0" eb="2">
      <t>カリア</t>
    </rPh>
    <rPh sb="2" eb="3">
      <t>ヒ</t>
    </rPh>
    <rPh sb="3" eb="5">
      <t>ウチワケ</t>
    </rPh>
    <rPh sb="5" eb="6">
      <t>ヒョウ</t>
    </rPh>
    <phoneticPr fontId="0"/>
  </si>
  <si>
    <r>
      <rPr>
        <sz val="9"/>
        <color theme="1"/>
        <rFont val="ＭＳ Ｐゴシック"/>
        <family val="3"/>
      </rPr>
      <t>分担部</t>
    </r>
    <rPh sb="0" eb="3">
      <t>ブンタンブ</t>
    </rPh>
    <phoneticPr fontId="0"/>
  </si>
  <si>
    <r>
      <rPr>
        <sz val="9"/>
        <color theme="1"/>
        <rFont val="ＭＳ Ｐゴシック"/>
        <family val="3"/>
      </rPr>
      <t>作業科目：</t>
    </r>
    <rPh sb="0" eb="2">
      <t>サギョウ</t>
    </rPh>
    <rPh sb="2" eb="4">
      <t>カモク</t>
    </rPh>
    <phoneticPr fontId="0"/>
  </si>
  <si>
    <r>
      <rPr>
        <sz val="9"/>
        <color theme="1"/>
        <rFont val="ＭＳ Ｐゴシック"/>
        <family val="3"/>
      </rPr>
      <t>件名：</t>
    </r>
    <rPh sb="0" eb="2">
      <t>ケンメイ</t>
    </rPh>
    <phoneticPr fontId="0"/>
  </si>
  <si>
    <r>
      <rPr>
        <sz val="9"/>
        <color rgb="FFFF0000"/>
        <rFont val="ＭＳ Ｐゴシック"/>
        <family val="3"/>
      </rPr>
      <t>※行を追加したい場合には、ロックを解除してから、行を追加してください。</t>
    </r>
    <rPh sb="1" eb="2">
      <t>ギョウ</t>
    </rPh>
    <rPh sb="3" eb="5">
      <t>ツイカ</t>
    </rPh>
    <rPh sb="8" eb="10">
      <t>バアイ</t>
    </rPh>
    <rPh sb="17" eb="19">
      <t>カイジョ</t>
    </rPh>
    <rPh sb="24" eb="25">
      <t>ギョウ</t>
    </rPh>
    <rPh sb="26" eb="28">
      <t>ツイカ</t>
    </rPh>
    <phoneticPr fontId="0"/>
  </si>
  <si>
    <r>
      <rPr>
        <b/>
        <sz val="11"/>
        <color theme="1"/>
        <rFont val="ＭＳ Ｐゴシック"/>
        <family val="3"/>
      </rPr>
      <t>借上費内訳（通貨1）</t>
    </r>
    <rPh sb="0" eb="2">
      <t>カリアゲ</t>
    </rPh>
    <rPh sb="2" eb="3">
      <t>ヒ</t>
    </rPh>
    <rPh sb="3" eb="5">
      <t>ウチワケ</t>
    </rPh>
    <rPh sb="6" eb="8">
      <t>ツウカ</t>
    </rPh>
    <phoneticPr fontId="0"/>
  </si>
  <si>
    <r>
      <rPr>
        <b/>
        <sz val="9"/>
        <color theme="1"/>
        <rFont val="ＭＳ Ｐゴシック"/>
        <family val="3"/>
      </rPr>
      <t>通貨1:</t>
    </r>
    <rPh sb="0" eb="2">
      <t>ツウカ</t>
    </rPh>
    <phoneticPr fontId="0"/>
  </si>
  <si>
    <r>
      <rPr>
        <b/>
        <sz val="9"/>
        <color theme="1"/>
        <rFont val="ＭＳ Ｐゴシック"/>
        <family val="3"/>
      </rPr>
      <t>通貨1レート:</t>
    </r>
    <rPh sb="0" eb="2">
      <t>ツウカ</t>
    </rPh>
    <phoneticPr fontId="0"/>
  </si>
  <si>
    <r>
      <rPr>
        <b/>
        <sz val="9"/>
        <color theme="1"/>
        <rFont val="ＭＳ Ｐゴシック"/>
        <family val="3"/>
      </rPr>
      <t>通貨1表示単位:</t>
    </r>
    <rPh sb="0" eb="2">
      <t>ツウカ</t>
    </rPh>
    <rPh sb="3" eb="7">
      <t>ヒョウジタンイ</t>
    </rPh>
    <phoneticPr fontId="0"/>
  </si>
  <si>
    <r>
      <rPr>
        <b/>
        <sz val="9"/>
        <color theme="1"/>
        <rFont val="ＭＳ Ｐゴシック"/>
        <family val="3"/>
      </rPr>
      <t>番号</t>
    </r>
    <rPh sb="0" eb="2">
      <t>バンゴウ</t>
    </rPh>
    <phoneticPr fontId="0"/>
  </si>
  <si>
    <r>
      <rPr>
        <b/>
        <sz val="9"/>
        <color theme="1"/>
        <rFont val="ＭＳ Ｐゴシック"/>
        <family val="3"/>
      </rPr>
      <t>氏名</t>
    </r>
    <rPh sb="0" eb="2">
      <t>シメイ</t>
    </rPh>
    <phoneticPr fontId="0"/>
  </si>
  <si>
    <r>
      <rPr>
        <b/>
        <sz val="9"/>
        <color theme="1"/>
        <rFont val="ＭＳ Ｐゴシック"/>
        <family val="3"/>
      </rPr>
      <t>所属</t>
    </r>
    <rPh sb="0" eb="2">
      <t>ショゾク</t>
    </rPh>
    <phoneticPr fontId="0"/>
  </si>
  <si>
    <r>
      <rPr>
        <b/>
        <sz val="9"/>
        <color theme="1"/>
        <rFont val="ＭＳ Ｐゴシック"/>
        <family val="3"/>
      </rPr>
      <t>受注B/R</t>
    </r>
    <rPh sb="0" eb="2">
      <t>ジュチュウ</t>
    </rPh>
    <phoneticPr fontId="0"/>
  </si>
  <si>
    <r>
      <rPr>
        <b/>
        <sz val="9"/>
        <color theme="1"/>
        <rFont val="ＭＳ Ｐゴシック"/>
        <family val="3"/>
      </rPr>
      <t>受注通貨売上額</t>
    </r>
    <rPh sb="0" eb="2">
      <t>ジュチュウ</t>
    </rPh>
    <rPh sb="2" eb="4">
      <t>ツウカ</t>
    </rPh>
    <rPh sb="4" eb="6">
      <t>ウリアゲ</t>
    </rPh>
    <rPh sb="6" eb="7">
      <t>ガク</t>
    </rPh>
    <phoneticPr fontId="0"/>
  </si>
  <si>
    <r>
      <rPr>
        <b/>
        <sz val="9"/>
        <color theme="1"/>
        <rFont val="ＭＳ Ｐゴシック"/>
        <family val="3"/>
      </rPr>
      <t>契約MM</t>
    </r>
    <rPh sb="0" eb="2">
      <t>ケイヤク</t>
    </rPh>
    <phoneticPr fontId="0"/>
  </si>
  <si>
    <r>
      <rPr>
        <b/>
        <sz val="9"/>
        <color theme="1"/>
        <rFont val="ＭＳ Ｐゴシック"/>
        <family val="3"/>
      </rPr>
      <t>非契約MM</t>
    </r>
    <rPh sb="0" eb="1">
      <t>ヒ</t>
    </rPh>
    <rPh sb="1" eb="3">
      <t>ケイヤク</t>
    </rPh>
    <phoneticPr fontId="0"/>
  </si>
  <si>
    <r>
      <rPr>
        <b/>
        <sz val="9"/>
        <color theme="1"/>
        <rFont val="ＭＳ Ｐゴシック"/>
        <family val="3"/>
      </rPr>
      <t>発注額計</t>
    </r>
    <rPh sb="0" eb="3">
      <t>ハッチュウガク</t>
    </rPh>
    <rPh sb="3" eb="4">
      <t>ケイ</t>
    </rPh>
    <phoneticPr fontId="0"/>
  </si>
  <si>
    <r>
      <rPr>
        <b/>
        <sz val="9"/>
        <color theme="1"/>
        <rFont val="ＭＳ Ｐゴシック"/>
        <family val="3"/>
      </rPr>
      <t>通貨
選択</t>
    </r>
    <rPh sb="0" eb="2">
      <t>ツウカ</t>
    </rPh>
    <rPh sb="3" eb="5">
      <t>センタク</t>
    </rPh>
    <phoneticPr fontId="0"/>
  </si>
  <si>
    <r>
      <rPr>
        <b/>
        <sz val="9"/>
        <color theme="1"/>
        <rFont val="ＭＳ Ｐゴシック"/>
        <family val="3"/>
      </rPr>
      <t>受注
通貨</t>
    </r>
    <rPh sb="0" eb="2">
      <t>ジュチュウ</t>
    </rPh>
    <rPh sb="3" eb="5">
      <t>ツウカ</t>
    </rPh>
    <phoneticPr fontId="0"/>
  </si>
  <si>
    <r>
      <rPr>
        <b/>
        <sz val="9"/>
        <color theme="1"/>
        <rFont val="ＭＳ Ｐゴシック"/>
        <family val="3"/>
      </rPr>
      <t>レート</t>
    </r>
    <phoneticPr fontId="0"/>
  </si>
  <si>
    <r>
      <rPr>
        <b/>
        <sz val="9"/>
        <color theme="1"/>
        <rFont val="ＭＳ Ｐゴシック"/>
        <family val="3"/>
      </rPr>
      <t>表示
単位</t>
    </r>
    <rPh sb="0" eb="2">
      <t>ヒョウジ</t>
    </rPh>
    <rPh sb="3" eb="5">
      <t>タンイ</t>
    </rPh>
    <phoneticPr fontId="0"/>
  </si>
  <si>
    <r>
      <rPr>
        <b/>
        <sz val="9"/>
        <color theme="1"/>
        <rFont val="ＭＳ Ｐゴシック"/>
        <family val="3"/>
      </rPr>
      <t>受注単価</t>
    </r>
    <rPh sb="0" eb="2">
      <t>ジュチュウ</t>
    </rPh>
    <rPh sb="2" eb="4">
      <t>タンカ</t>
    </rPh>
    <phoneticPr fontId="0"/>
  </si>
  <si>
    <r>
      <rPr>
        <b/>
        <sz val="9"/>
        <color theme="1"/>
        <rFont val="ＭＳ Ｐゴシック"/>
        <family val="3"/>
      </rPr>
      <t>円換算値</t>
    </r>
    <rPh sb="0" eb="1">
      <t>エン</t>
    </rPh>
    <rPh sb="1" eb="3">
      <t>カンサン</t>
    </rPh>
    <rPh sb="3" eb="4">
      <t>チ</t>
    </rPh>
    <phoneticPr fontId="0"/>
  </si>
  <si>
    <r>
      <rPr>
        <b/>
        <sz val="9"/>
        <color theme="1"/>
        <rFont val="ＭＳ Ｐゴシック"/>
        <family val="3"/>
      </rPr>
      <t>通貨1
換算値</t>
    </r>
    <rPh sb="0" eb="2">
      <t>ツウカ</t>
    </rPh>
    <rPh sb="4" eb="6">
      <t>カンサン</t>
    </rPh>
    <rPh sb="6" eb="7">
      <t>チ</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</si>
  <si>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</si>
  <si>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</si>
  <si>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</si>
  <si>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発注率</t>
    </r>
    <rPh sb="0" eb="2">
      <t>ハッチュウ</t>
    </rPh>
    <rPh sb="2" eb="3">
      <t>リツ</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</si>
  <si>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</si>
  <si>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</si>
  <si>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</si>
  <si>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MM</t>
    </r>
    <phoneticPr fontId="0"/>
  </si>
  <si>
    <r>
      <rPr>
        <b/>
        <sz val="9"/>
        <color theme="1"/>
        <rFont val="ＭＳ Ｐゴシック"/>
        <family val="3"/>
      </rPr>
      <t>発注金額計</t>
    </r>
    <rPh sb="0" eb="2">
      <t>ハッチュウ</t>
    </rPh>
    <rPh sb="2" eb="4">
      <t>キンガク</t>
    </rPh>
    <rPh sb="4" eb="5">
      <t>ケイ</t>
    </rPh>
    <phoneticPr fontId="0"/>
  </si>
  <si>
    <r>
      <rPr>
        <b/>
        <sz val="9"/>
        <color theme="1"/>
        <rFont val="ＭＳ Ｐゴシック"/>
        <family val="3"/>
      </rPr>
      <t>実質
発注単価</t>
    </r>
    <rPh sb="0" eb="2">
      <t>ジッシツ</t>
    </rPh>
    <rPh sb="3" eb="7">
      <t>ハッチュウタンカ</t>
    </rPh>
    <phoneticPr fontId="0"/>
  </si>
  <si>
    <r>
      <rPr>
        <b/>
        <sz val="9"/>
        <color theme="1"/>
        <rFont val="ＭＳ Ｐゴシック"/>
        <family val="3"/>
      </rPr>
      <t>実質
発注率</t>
    </r>
    <rPh sb="0" eb="2">
      <t>ジッシツ</t>
    </rPh>
    <rPh sb="3" eb="6">
      <t>ハッチュウリツ</t>
    </rPh>
    <phoneticPr fontId="0"/>
  </si>
  <si>
    <r>
      <rPr>
        <sz val="9"/>
        <color theme="1"/>
        <rFont val="ＭＳ Ｐゴシック"/>
        <family val="3"/>
      </rPr>
      <t>番号</t>
    </r>
    <rPh sb="0" eb="1">
      <t>バンゴウ</t>
    </rPh>
    <phoneticPr fontId="0"/>
  </si>
  <si>
    <r>
      <rPr>
        <sz val="9"/>
        <color theme="1"/>
        <rFont val="ＭＳ Ｐゴシック"/>
        <family val="3"/>
      </rPr>
      <t>氏名</t>
    </r>
    <rPh sb="0" eb="2">
      <t>シメイ</t>
    </rPh>
    <phoneticPr fontId="0"/>
  </si>
  <si>
    <r>
      <rPr>
        <sz val="9"/>
        <color theme="1"/>
        <rFont val="ＭＳ Ｐゴシック"/>
        <family val="3"/>
      </rPr>
      <t>所属</t>
    </r>
    <rPh sb="0" eb="2">
      <t>ショゾク</t>
    </rPh>
    <phoneticPr fontId="0"/>
  </si>
  <si>
    <r>
      <rPr>
        <sz val="9"/>
        <color theme="1"/>
        <rFont val="ＭＳ Ｐゴシック"/>
        <family val="3"/>
      </rPr>
      <t>通貨選択</t>
    </r>
    <rPh sb="0" eb="2">
      <t>ツウカ</t>
    </rPh>
    <rPh sb="2" eb="4">
      <t>センタク</t>
    </rPh>
    <phoneticPr fontId="0"/>
  </si>
  <si>
    <r>
      <rPr>
        <sz val="9"/>
        <color theme="1"/>
        <rFont val="ＭＳ Ｐゴシック"/>
        <family val="3"/>
      </rPr>
      <t>受注通貨</t>
    </r>
    <rPh sb="0" eb="2">
      <t>ジュチュウ</t>
    </rPh>
    <rPh sb="2" eb="4">
      <t>ツウカ</t>
    </rPh>
    <phoneticPr fontId="0"/>
  </si>
  <si>
    <t>列6</t>
  </si>
  <si>
    <t>列7</t>
  </si>
  <si>
    <r>
      <rPr>
        <sz val="9"/>
        <color theme="1"/>
        <rFont val="ＭＳ Ｐゴシック"/>
        <family val="3"/>
      </rPr>
      <t>受注BR</t>
    </r>
    <rPh sb="0" eb="2">
      <t>ジュチュウ</t>
    </rPh>
    <phoneticPr fontId="0"/>
  </si>
  <si>
    <r>
      <rPr>
        <sz val="9"/>
        <color theme="1"/>
        <rFont val="ＭＳ Ｐゴシック"/>
        <family val="3"/>
      </rPr>
      <t>BR通貨1換算値</t>
    </r>
    <rPh sb="2" eb="4">
      <t>ツウカ</t>
    </rPh>
    <rPh sb="5" eb="8">
      <t>カンサンチ</t>
    </rPh>
    <phoneticPr fontId="0"/>
  </si>
  <si>
    <r>
      <rPr>
        <sz val="9"/>
        <color theme="1"/>
        <rFont val="ＭＳ Ｐゴシック"/>
        <family val="3"/>
      </rPr>
      <t>発注単価_契約</t>
    </r>
    <rPh sb="0" eb="2">
      <t>ハッチュウ</t>
    </rPh>
    <rPh sb="2" eb="4">
      <t>タンカ</t>
    </rPh>
    <phoneticPr fontId="0"/>
  </si>
  <si>
    <r>
      <rPr>
        <sz val="9"/>
        <color theme="1"/>
        <rFont val="ＭＳ Ｐゴシック"/>
        <family val="3"/>
      </rPr>
      <t>発注MM_契約</t>
    </r>
    <rPh sb="0" eb="2">
      <t>ハッチュウ</t>
    </rPh>
    <phoneticPr fontId="0"/>
  </si>
  <si>
    <r>
      <rPr>
        <sz val="9"/>
        <color theme="1"/>
        <rFont val="ＭＳ Ｐゴシック"/>
        <family val="3"/>
      </rPr>
      <t>発注金額_契約</t>
    </r>
    <rPh sb="0" eb="2">
      <t>ハッチュウ</t>
    </rPh>
    <rPh sb="2" eb="4">
      <t>キンガク</t>
    </rPh>
    <phoneticPr fontId="0"/>
  </si>
  <si>
    <r>
      <rPr>
        <sz val="9"/>
        <color theme="1"/>
        <rFont val="ＭＳ Ｐゴシック"/>
        <family val="3"/>
      </rPr>
      <t>発注率_契約</t>
    </r>
    <rPh sb="0" eb="3">
      <t>ハッチュウリツ</t>
    </rPh>
    <phoneticPr fontId="0"/>
  </si>
  <si>
    <r>
      <rPr>
        <sz val="9"/>
        <color theme="1"/>
        <rFont val="ＭＳ Ｐゴシック"/>
        <family val="3"/>
      </rPr>
      <t>発注単価_非契約</t>
    </r>
    <rPh sb="0" eb="2">
      <t>ハッチュウ</t>
    </rPh>
    <rPh sb="2" eb="4">
      <t>タンカ</t>
    </rPh>
    <phoneticPr fontId="0"/>
  </si>
  <si>
    <r>
      <rPr>
        <sz val="9"/>
        <color theme="1"/>
        <rFont val="ＭＳ Ｐゴシック"/>
        <family val="3"/>
      </rPr>
      <t>発注MM_非契約</t>
    </r>
    <rPh sb="0" eb="2">
      <t>ハッチュウ</t>
    </rPh>
    <phoneticPr fontId="0"/>
  </si>
  <si>
    <r>
      <rPr>
        <sz val="9"/>
        <color theme="1"/>
        <rFont val="ＭＳ Ｐゴシック"/>
        <family val="3"/>
      </rPr>
      <t>発注金額_非契約</t>
    </r>
    <rPh sb="0" eb="2">
      <t>ハッチュウ</t>
    </rPh>
    <rPh sb="2" eb="4">
      <t>キンガク</t>
    </rPh>
    <rPh sb="5" eb="6">
      <t>ヒ</t>
    </rPh>
    <rPh sb="6" eb="8">
      <t>ケイヤク</t>
    </rPh>
    <phoneticPr fontId="0"/>
  </si>
  <si>
    <r>
      <rPr>
        <sz val="9"/>
        <color theme="1"/>
        <rFont val="ＭＳ Ｐゴシック"/>
        <family val="3"/>
      </rPr>
      <t>発注MM_計</t>
    </r>
    <rPh sb="0" eb="2">
      <t>ハッチュウ</t>
    </rPh>
    <rPh sb="5" eb="6">
      <t>ケイ</t>
    </rPh>
    <phoneticPr fontId="0"/>
  </si>
  <si>
    <r>
      <rPr>
        <sz val="9"/>
        <color theme="1"/>
        <rFont val="ＭＳ Ｐゴシック"/>
        <family val="3"/>
      </rPr>
      <t>発注金額_計</t>
    </r>
    <rPh sb="0" eb="2">
      <t>ハッチュウ</t>
    </rPh>
    <rPh sb="2" eb="4">
      <t>キンガク</t>
    </rPh>
    <rPh sb="5" eb="6">
      <t>ケイ</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</si>
  <si>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</si>
  <si>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実質発注率</t>
    </r>
    <rPh sb="0" eb="2">
      <t>ジッシツ</t>
    </rPh>
    <rPh sb="2" eb="5">
      <t>ハッチュウリツ</t>
    </rPh>
    <phoneticPr fontId="0"/>
  </si>
  <si>
    <r>
      <rPr>
        <sz val="9"/>
        <color theme="1"/>
        <rFont val="ＭＳ Ｐゴシック"/>
        <family val="3"/>
      </rPr>
      <t>01</t>
    </r>
    <phoneticPr fontId="0"/>
  </si>
  <si>
    <r>
      <rPr>
        <sz val="9"/>
        <color theme="1"/>
        <rFont val="ＭＳ Ｐゴシック"/>
        <family val="3"/>
      </rPr>
      <t>26</t>
    </r>
    <phoneticPr fontId="0"/>
  </si>
  <si>
    <r>
      <rPr>
        <sz val="9"/>
        <color theme="1"/>
        <rFont val="ＭＳ Ｐゴシック"/>
        <family val="3"/>
      </rPr>
      <t>27</t>
    </r>
    <phoneticPr fontId="0"/>
  </si>
  <si>
    <r>
      <rPr>
        <sz val="9"/>
        <color theme="1"/>
        <rFont val="ＭＳ Ｐゴシック"/>
        <family val="3"/>
      </rPr>
      <t>28</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</si>
  <si>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</si>
  <si>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合計</t>
    </r>
    <rPh sb="0" eb="2">
      <t>ゴウケイ</t>
    </rPh>
    <phoneticPr fontId="0"/>
  </si>
  <si>
    <r>
      <rPr>
        <sz val="9"/>
        <color theme="1"/>
        <rFont val="ＭＳ Ｐゴシック"/>
        <family val="3"/>
      </rPr>
      <t>通貨1</t>
    </r>
    <rPh sb="0" eb="2">
      <t>ツウカ</t>
    </rPh>
    <phoneticPr fontId="0"/>
  </si>
  <si>
    <r>
      <rPr>
        <sz val="9"/>
        <color theme="1"/>
        <rFont val="ＭＳ Ｐゴシック"/>
        <family val="3"/>
      </rPr>
      <t>合計</t>
    </r>
    <rPh sb="0" eb="2">
      <t>ゴウケイ</t>
    </rPh>
    <phoneticPr fontId="0"/>
  </si>
  <si>
    <r>
      <rPr>
        <sz val="9"/>
        <color theme="1"/>
        <rFont val="ＭＳ Ｐゴシック"/>
        <family val="3"/>
      </rPr>
      <t>円換算値</t>
    </r>
    <rPh sb="0" eb="3">
      <t>エンカンサン</t>
    </rPh>
    <rPh sb="3" eb="4">
      <t>チ</t>
    </rPh>
    <phoneticPr fontId="0"/>
  </si>
  <si>
    <r>
      <rPr>
        <sz val="9"/>
        <color theme="1"/>
        <rFont val="ＭＳ Ｐゴシック"/>
        <family val="3"/>
      </rPr>
      <t>通貨1</t>
    </r>
    <rPh sb="0" eb="2">
      <t>ツウカ</t>
    </rPh>
    <phoneticPr fontId="0"/>
  </si>
  <si>
    <r>
      <rPr>
        <sz val="9"/>
        <color theme="1"/>
        <rFont val="ＭＳ Ｐゴシック"/>
        <family val="3"/>
      </rPr>
      <t>項目</t>
    </r>
    <rPh sb="0" eb="2">
      <t>コウモク</t>
    </rPh>
    <phoneticPr fontId="0"/>
  </si>
  <si>
    <r>
      <rPr>
        <sz val="9"/>
        <color theme="1"/>
        <rFont val="ＭＳ Ｐゴシック"/>
        <family val="3"/>
      </rPr>
      <t>通貨1</t>
    </r>
    <rPh sb="0" eb="2">
      <t>ツウカ</t>
    </rPh>
    <phoneticPr fontId="0"/>
  </si>
  <si>
    <r>
      <rPr>
        <sz val="9"/>
        <color theme="1"/>
        <rFont val="ＭＳ Ｐゴシック"/>
        <family val="3"/>
      </rPr>
      <t>円貨</t>
    </r>
    <rPh sb="0" eb="2">
      <t>エンカ</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</si>
  <si>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</si>
  <si>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</si>
  <si>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</si>
  <si>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</si>
  <si>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</si>
  <si>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金額等</t>
    </r>
    <rPh sb="0" eb="2">
      <t>キンガク</t>
    </rPh>
    <rPh sb="2" eb="3">
      <t>トウ</t>
    </rPh>
    <phoneticPr fontId="0"/>
  </si>
  <si>
    <r>
      <rPr>
        <sz val="9"/>
        <color theme="1"/>
        <rFont val="ＭＳ Ｐゴシック"/>
        <family val="3"/>
      </rPr>
      <t>通貨2</t>
    </r>
    <rPh sb="0" eb="2">
      <t>ツウカ</t>
    </rPh>
    <phoneticPr fontId="0"/>
  </si>
  <si>
    <r>
      <rPr>
        <sz val="9"/>
        <color theme="1"/>
        <rFont val="ＭＳ Ｐゴシック"/>
        <family val="3"/>
      </rPr>
      <t>売上総額</t>
    </r>
    <rPh sb="0" eb="2">
      <t>ウリアゲ</t>
    </rPh>
    <rPh sb="2" eb="4">
      <t>ソウガク</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</si>
  <si>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</si>
  <si>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</si>
  <si>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通貨3</t>
    </r>
    <rPh sb="0" eb="2">
      <t>ツウカ</t>
    </rPh>
    <phoneticPr fontId="0"/>
  </si>
  <si>
    <r>
      <rPr>
        <sz val="9"/>
        <color theme="1"/>
        <rFont val="ＭＳ Ｐゴシック"/>
        <family val="3"/>
      </rPr>
      <t>発注総額</t>
    </r>
    <rPh sb="0" eb="4">
      <t>ハッチュウソウガク</t>
    </rPh>
    <phoneticPr fontId="0"/>
  </si>
  <si>
    <r>
      <rPr>
        <sz val="9"/>
        <color theme="1"/>
        <rFont val="ＭＳ Ｐゴシック"/>
        <family val="3"/>
      </rPr>
      <t>契約平均発注単価</t>
    </r>
    <rPh sb="0" eb="2">
      <t>ケイヤク</t>
    </rPh>
    <rPh sb="2" eb="4">
      <t>ヘイキン</t>
    </rPh>
    <rPh sb="4" eb="6">
      <t>ハッチュウ</t>
    </rPh>
    <rPh sb="6" eb="8">
      <t>タンカ</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</si>
  <si>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</si>
  <si>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通貨4</t>
    </r>
    <rPh sb="0" eb="2">
      <t>ツウカ</t>
    </rPh>
    <phoneticPr fontId="0"/>
  </si>
  <si>
    <r>
      <rPr>
        <sz val="9"/>
        <color theme="1"/>
        <rFont val="ＭＳ Ｐゴシック"/>
        <family val="3"/>
      </rPr>
      <t>売上利益</t>
    </r>
    <rPh sb="0" eb="2">
      <t>ウリアゲ</t>
    </rPh>
    <rPh sb="2" eb="4">
      <t>リエキ</t>
    </rPh>
    <phoneticPr fontId="0"/>
  </si>
  <si>
    <r>
      <rPr>
        <sz val="9"/>
        <color theme="1"/>
        <rFont val="ＭＳ Ｐゴシック"/>
        <family val="3"/>
      </rPr>
      <t>非契約平均発注単価</t>
    </r>
    <rPh sb="0" eb="3">
      <t>ヒケイヤク</t>
    </rPh>
    <rPh sb="3" eb="5">
      <t>ヘイキン</t>
    </rPh>
    <rPh sb="5" eb="9">
      <t>ハッチュウタンカ</t>
    </rPh>
    <phoneticPr fontId="0"/>
  </si>
  <si>
    <r>
      <rPr>
        <sz val="9"/>
        <color theme="1"/>
        <rFont val="ＭＳ Ｐゴシック"/>
        <family val="3"/>
      </rPr>
      <t>実質発注率</t>
    </r>
    <rPh sb="0" eb="2">
      <t>ジッシツ</t>
    </rPh>
    <rPh sb="2" eb="4">
      <t>ハッチュウ</t>
    </rPh>
    <rPh sb="4" eb="5">
      <t>リツ</t>
    </rPh>
    <phoneticPr fontId="0"/>
  </si>
  <si>
    <r>
      <rPr>
        <b/>
        <sz val="11"/>
        <color theme="1"/>
        <rFont val="ＭＳ Ｐゴシック"/>
        <family val="3"/>
      </rPr>
      <t>借上費内訳（通貨2）</t>
    </r>
    <rPh sb="0" eb="2">
      <t>カリアゲ</t>
    </rPh>
    <rPh sb="2" eb="3">
      <t>ヒ</t>
    </rPh>
    <rPh sb="3" eb="5">
      <t>ウチワケ</t>
    </rPh>
    <rPh sb="6" eb="8">
      <t>ツウカ</t>
    </rPh>
    <phoneticPr fontId="0"/>
  </si>
  <si>
    <r>
      <rPr>
        <b/>
        <sz val="9"/>
        <color theme="1"/>
        <rFont val="ＭＳ Ｐゴシック"/>
        <family val="3"/>
      </rPr>
      <t>通貨2：</t>
    </r>
    <rPh sb="0" eb="2">
      <t>ツウカ</t>
    </rPh>
    <phoneticPr fontId="0"/>
  </si>
  <si>
    <r>
      <rPr>
        <b/>
        <sz val="9"/>
        <color theme="1"/>
        <rFont val="ＭＳ Ｐゴシック"/>
        <family val="3"/>
      </rPr>
      <t>通貨2レート:</t>
    </r>
    <rPh sb="0" eb="2">
      <t>ツウカ</t>
    </rPh>
    <phoneticPr fontId="0"/>
  </si>
  <si>
    <r>
      <rPr>
        <b/>
        <sz val="9"/>
        <color theme="1"/>
        <rFont val="ＭＳ Ｐゴシック"/>
        <family val="3"/>
      </rPr>
      <t>通貨2表示単位:</t>
    </r>
    <rPh sb="0" eb="2">
      <t>ツウカ</t>
    </rPh>
    <rPh sb="3" eb="7">
      <t>ヒョウジタンイ</t>
    </rPh>
    <phoneticPr fontId="0"/>
  </si>
  <si>
    <r>
      <rPr>
        <b/>
        <sz val="9"/>
        <color theme="1"/>
        <rFont val="ＭＳ Ｐゴシック"/>
        <family val="3"/>
      </rPr>
      <t>番号</t>
    </r>
    <rPh sb="0" eb="2">
      <t>バンゴウ</t>
    </rPh>
    <phoneticPr fontId="0"/>
  </si>
  <si>
    <r>
      <rPr>
        <b/>
        <sz val="9"/>
        <color theme="1"/>
        <rFont val="ＭＳ Ｐゴシック"/>
        <family val="3"/>
      </rPr>
      <t>氏名</t>
    </r>
    <rPh sb="0" eb="2">
      <t>シメイ</t>
    </rPh>
    <phoneticPr fontId="0"/>
  </si>
  <si>
    <r>
      <rPr>
        <b/>
        <sz val="9"/>
        <color theme="1"/>
        <rFont val="ＭＳ Ｐゴシック"/>
        <family val="3"/>
      </rPr>
      <t>所属</t>
    </r>
    <rPh sb="0" eb="2">
      <t>ショゾク</t>
    </rPh>
    <phoneticPr fontId="0"/>
  </si>
  <si>
    <r>
      <rPr>
        <b/>
        <sz val="9"/>
        <color theme="1"/>
        <rFont val="ＭＳ Ｐゴシック"/>
        <family val="3"/>
      </rPr>
      <t>受注B/R</t>
    </r>
    <rPh sb="0" eb="2">
      <t>ジュチュウ</t>
    </rPh>
    <phoneticPr fontId="0"/>
  </si>
  <si>
    <r>
      <rPr>
        <b/>
        <sz val="9"/>
        <color theme="1"/>
        <rFont val="ＭＳ Ｐゴシック"/>
        <family val="3"/>
      </rPr>
      <t>受注通貨売上額</t>
    </r>
    <rPh sb="0" eb="2">
      <t>ジュチュウ</t>
    </rPh>
    <rPh sb="2" eb="4">
      <t>ツウカ</t>
    </rPh>
    <rPh sb="4" eb="6">
      <t>ウリアゲ</t>
    </rPh>
    <rPh sb="6" eb="7">
      <t>ガク</t>
    </rPh>
    <phoneticPr fontId="0"/>
  </si>
  <si>
    <r>
      <rPr>
        <b/>
        <sz val="9"/>
        <color theme="1"/>
        <rFont val="ＭＳ Ｐゴシック"/>
        <family val="3"/>
      </rPr>
      <t>契約MM</t>
    </r>
    <rPh sb="0" eb="2">
      <t>ケイヤク</t>
    </rPh>
    <phoneticPr fontId="0"/>
  </si>
  <si>
    <r>
      <rPr>
        <b/>
        <sz val="9"/>
        <color theme="1"/>
        <rFont val="ＭＳ Ｐゴシック"/>
        <family val="3"/>
      </rPr>
      <t>非契約MM</t>
    </r>
    <rPh sb="0" eb="1">
      <t>ヒ</t>
    </rPh>
    <rPh sb="1" eb="3">
      <t>ケイヤク</t>
    </rPh>
    <phoneticPr fontId="0"/>
  </si>
  <si>
    <r>
      <rPr>
        <b/>
        <sz val="9"/>
        <color theme="1"/>
        <rFont val="ＭＳ Ｐゴシック"/>
        <family val="3"/>
      </rPr>
      <t>発注額計</t>
    </r>
    <rPh sb="0" eb="3">
      <t>ハッチュウガク</t>
    </rPh>
    <rPh sb="3" eb="4">
      <t>ケイ</t>
    </rPh>
    <phoneticPr fontId="0"/>
  </si>
  <si>
    <r>
      <rPr>
        <b/>
        <sz val="9"/>
        <color theme="1"/>
        <rFont val="ＭＳ Ｐゴシック"/>
        <family val="3"/>
      </rPr>
      <t>通貨
選択</t>
    </r>
    <rPh sb="0" eb="2">
      <t>ツウカ</t>
    </rPh>
    <rPh sb="3" eb="5">
      <t>センタク</t>
    </rPh>
    <phoneticPr fontId="0"/>
  </si>
  <si>
    <r>
      <rPr>
        <b/>
        <sz val="9"/>
        <color theme="1"/>
        <rFont val="ＭＳ Ｐゴシック"/>
        <family val="3"/>
      </rPr>
      <t>受注
通貨</t>
    </r>
    <rPh sb="0" eb="2">
      <t>ジュチュウ</t>
    </rPh>
    <rPh sb="3" eb="5">
      <t>ツウカ</t>
    </rPh>
    <phoneticPr fontId="0"/>
  </si>
  <si>
    <r>
      <rPr>
        <b/>
        <sz val="9"/>
        <color theme="1"/>
        <rFont val="ＭＳ Ｐゴシック"/>
        <family val="3"/>
      </rPr>
      <t>レート</t>
    </r>
    <phoneticPr fontId="0"/>
  </si>
  <si>
    <r>
      <rPr>
        <b/>
        <sz val="9"/>
        <color theme="1"/>
        <rFont val="ＭＳ Ｐゴシック"/>
        <family val="3"/>
      </rPr>
      <t>表示
単位</t>
    </r>
    <rPh sb="0" eb="2">
      <t>ヒョウジ</t>
    </rPh>
    <rPh sb="3" eb="5">
      <t>タンイ</t>
    </rPh>
    <phoneticPr fontId="0"/>
  </si>
  <si>
    <r>
      <rPr>
        <b/>
        <sz val="9"/>
        <color theme="1"/>
        <rFont val="ＭＳ Ｐゴシック"/>
        <family val="3"/>
      </rPr>
      <t>受注単価</t>
    </r>
    <rPh sb="0" eb="2">
      <t>ジュチュウ</t>
    </rPh>
    <rPh sb="2" eb="4">
      <t>タンカ</t>
    </rPh>
    <phoneticPr fontId="0"/>
  </si>
  <si>
    <r>
      <rPr>
        <b/>
        <sz val="9"/>
        <color theme="1"/>
        <rFont val="ＭＳ Ｐゴシック"/>
        <family val="3"/>
      </rPr>
      <t>円換算値</t>
    </r>
    <rPh sb="0" eb="1">
      <t>エン</t>
    </rPh>
    <rPh sb="1" eb="3">
      <t>カンサン</t>
    </rPh>
    <rPh sb="3" eb="4">
      <t>チ</t>
    </rPh>
    <phoneticPr fontId="0"/>
  </si>
  <si>
    <r>
      <rPr>
        <b/>
        <sz val="9"/>
        <color theme="1"/>
        <rFont val="ＭＳ Ｐゴシック"/>
        <family val="3"/>
      </rPr>
      <t>通貨2
換算値</t>
    </r>
    <rPh sb="0" eb="2">
      <t>ツウカ</t>
    </rPh>
    <rPh sb="4" eb="6">
      <t>カンサン</t>
    </rPh>
    <rPh sb="6" eb="7">
      <t>チ</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</si>
  <si>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</si>
  <si>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</si>
  <si>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</si>
  <si>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発注率</t>
    </r>
    <rPh sb="0" eb="2">
      <t>ハッチュウ</t>
    </rPh>
    <rPh sb="2" eb="3">
      <t>リツ</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</si>
  <si>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</si>
  <si>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</si>
  <si>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</si>
  <si>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MM</t>
    </r>
    <phoneticPr fontId="0"/>
  </si>
  <si>
    <r>
      <rPr>
        <b/>
        <sz val="9"/>
        <color theme="1"/>
        <rFont val="ＭＳ Ｐゴシック"/>
        <family val="3"/>
      </rPr>
      <t>発注金額計</t>
    </r>
    <rPh sb="0" eb="2">
      <t>ハッチュウ</t>
    </rPh>
    <rPh sb="2" eb="4">
      <t>キンガク</t>
    </rPh>
    <rPh sb="4" eb="5">
      <t>ケイ</t>
    </rPh>
    <phoneticPr fontId="0"/>
  </si>
  <si>
    <r>
      <rPr>
        <b/>
        <sz val="9"/>
        <color theme="1"/>
        <rFont val="ＭＳ Ｐゴシック"/>
        <family val="3"/>
      </rPr>
      <t>実質
発注単価</t>
    </r>
    <rPh sb="0" eb="2">
      <t>ジッシツ</t>
    </rPh>
    <rPh sb="3" eb="7">
      <t>ハッチュウタンカ</t>
    </rPh>
    <phoneticPr fontId="0"/>
  </si>
  <si>
    <r>
      <rPr>
        <b/>
        <sz val="9"/>
        <color theme="1"/>
        <rFont val="ＭＳ Ｐゴシック"/>
        <family val="3"/>
      </rPr>
      <t>実質
発注率</t>
    </r>
    <rPh sb="0" eb="2">
      <t>ジッシツ</t>
    </rPh>
    <rPh sb="3" eb="6">
      <t>ハッチュウリツ</t>
    </rPh>
    <phoneticPr fontId="0"/>
  </si>
  <si>
    <r>
      <rPr>
        <sz val="9"/>
        <color theme="1"/>
        <rFont val="ＭＳ Ｐゴシック"/>
        <family val="3"/>
      </rPr>
      <t>番号</t>
    </r>
    <rPh sb="0" eb="1">
      <t>バンゴウ</t>
    </rPh>
    <phoneticPr fontId="0"/>
  </si>
  <si>
    <r>
      <rPr>
        <sz val="9"/>
        <color theme="1"/>
        <rFont val="ＭＳ Ｐゴシック"/>
        <family val="3"/>
      </rPr>
      <t>氏名</t>
    </r>
    <rPh sb="0" eb="2">
      <t>シメイ</t>
    </rPh>
    <phoneticPr fontId="0"/>
  </si>
  <si>
    <r>
      <rPr>
        <sz val="9"/>
        <color theme="1"/>
        <rFont val="ＭＳ Ｐゴシック"/>
        <family val="3"/>
      </rPr>
      <t>所属</t>
    </r>
    <rPh sb="0" eb="2">
      <t>ショゾク</t>
    </rPh>
    <phoneticPr fontId="0"/>
  </si>
  <si>
    <r>
      <rPr>
        <sz val="9"/>
        <color theme="1"/>
        <rFont val="ＭＳ Ｐゴシック"/>
        <family val="3"/>
      </rPr>
      <t>通貨選択</t>
    </r>
    <rPh sb="0" eb="2">
      <t>ツウカ</t>
    </rPh>
    <rPh sb="2" eb="4">
      <t>センタク</t>
    </rPh>
    <phoneticPr fontId="0"/>
  </si>
  <si>
    <r>
      <rPr>
        <sz val="9"/>
        <color theme="1"/>
        <rFont val="ＭＳ Ｐゴシック"/>
        <family val="3"/>
      </rPr>
      <t>受注通貨</t>
    </r>
    <rPh sb="0" eb="2">
      <t>ジュチュウ</t>
    </rPh>
    <rPh sb="2" eb="4">
      <t>ツウカ</t>
    </rPh>
    <phoneticPr fontId="0"/>
  </si>
  <si>
    <r>
      <rPr>
        <sz val="9"/>
        <color theme="1"/>
        <rFont val="ＭＳ Ｐゴシック"/>
        <family val="3"/>
      </rPr>
      <t>受注BR</t>
    </r>
    <rPh sb="0" eb="2">
      <t>ジュチュウ</t>
    </rPh>
    <phoneticPr fontId="0"/>
  </si>
  <si>
    <r>
      <rPr>
        <sz val="9"/>
        <color theme="1"/>
        <rFont val="ＭＳ Ｐゴシック"/>
        <family val="3"/>
      </rPr>
      <t>BR通貨2換算値</t>
    </r>
    <rPh sb="2" eb="4">
      <t>ツウカ</t>
    </rPh>
    <rPh sb="5" eb="8">
      <t>カンサンチ</t>
    </rPh>
    <phoneticPr fontId="0"/>
  </si>
  <si>
    <r>
      <rPr>
        <sz val="9"/>
        <color theme="1"/>
        <rFont val="ＭＳ Ｐゴシック"/>
        <family val="3"/>
      </rPr>
      <t>発注単価_契約</t>
    </r>
    <rPh sb="0" eb="2">
      <t>ハッチュウ</t>
    </rPh>
    <rPh sb="2" eb="4">
      <t>タンカ</t>
    </rPh>
    <phoneticPr fontId="0"/>
  </si>
  <si>
    <r>
      <rPr>
        <sz val="9"/>
        <color theme="1"/>
        <rFont val="ＭＳ Ｐゴシック"/>
        <family val="3"/>
      </rPr>
      <t>発注MM_契約</t>
    </r>
    <rPh sb="0" eb="2">
      <t>ハッチュウ</t>
    </rPh>
    <phoneticPr fontId="0"/>
  </si>
  <si>
    <r>
      <rPr>
        <sz val="9"/>
        <color theme="1"/>
        <rFont val="ＭＳ Ｐゴシック"/>
        <family val="3"/>
      </rPr>
      <t>発注金額_契約</t>
    </r>
    <rPh sb="0" eb="2">
      <t>ハッチュウ</t>
    </rPh>
    <rPh sb="2" eb="4">
      <t>キンガク</t>
    </rPh>
    <phoneticPr fontId="0"/>
  </si>
  <si>
    <r>
      <rPr>
        <sz val="9"/>
        <color theme="1"/>
        <rFont val="ＭＳ Ｐゴシック"/>
        <family val="3"/>
      </rPr>
      <t>発注率_契約</t>
    </r>
    <rPh sb="0" eb="3">
      <t>ハッチュウリツ</t>
    </rPh>
    <phoneticPr fontId="0"/>
  </si>
  <si>
    <r>
      <rPr>
        <sz val="9"/>
        <color theme="1"/>
        <rFont val="ＭＳ Ｐゴシック"/>
        <family val="3"/>
      </rPr>
      <t>発注単価_非契約</t>
    </r>
    <rPh sb="0" eb="2">
      <t>ハッチュウ</t>
    </rPh>
    <rPh sb="2" eb="4">
      <t>タンカ</t>
    </rPh>
    <phoneticPr fontId="0"/>
  </si>
  <si>
    <r>
      <rPr>
        <sz val="9"/>
        <color theme="1"/>
        <rFont val="ＭＳ Ｐゴシック"/>
        <family val="3"/>
      </rPr>
      <t>発注MM_非契約</t>
    </r>
    <rPh sb="0" eb="2">
      <t>ハッチュウ</t>
    </rPh>
    <phoneticPr fontId="0"/>
  </si>
  <si>
    <r>
      <rPr>
        <sz val="9"/>
        <color theme="1"/>
        <rFont val="ＭＳ Ｐゴシック"/>
        <family val="3"/>
      </rPr>
      <t>発注金額_非契約</t>
    </r>
    <rPh sb="0" eb="2">
      <t>ハッチュウ</t>
    </rPh>
    <rPh sb="2" eb="4">
      <t>キンガク</t>
    </rPh>
    <rPh sb="5" eb="6">
      <t>ヒ</t>
    </rPh>
    <rPh sb="6" eb="8">
      <t>ケイヤク</t>
    </rPh>
    <phoneticPr fontId="0"/>
  </si>
  <si>
    <r>
      <rPr>
        <sz val="9"/>
        <color theme="1"/>
        <rFont val="ＭＳ Ｐゴシック"/>
        <family val="3"/>
      </rPr>
      <t>発注MM_計</t>
    </r>
    <rPh sb="0" eb="2">
      <t>ハッチュウ</t>
    </rPh>
    <rPh sb="5" eb="6">
      <t>ケイ</t>
    </rPh>
    <phoneticPr fontId="0"/>
  </si>
  <si>
    <r>
      <rPr>
        <sz val="9"/>
        <color theme="1"/>
        <rFont val="ＭＳ Ｐゴシック"/>
        <family val="3"/>
      </rPr>
      <t>発注金額_計</t>
    </r>
    <rPh sb="0" eb="2">
      <t>ハッチュウ</t>
    </rPh>
    <rPh sb="2" eb="4">
      <t>キンガク</t>
    </rPh>
    <rPh sb="5" eb="6">
      <t>ケイ</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</si>
  <si>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</si>
  <si>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実質発注率</t>
    </r>
    <rPh sb="0" eb="2">
      <t>ジッシツ</t>
    </rPh>
    <rPh sb="2" eb="5">
      <t>ハッチュウリツ</t>
    </rPh>
    <phoneticPr fontId="0"/>
  </si>
  <si>
    <r>
      <rPr>
        <sz val="9"/>
        <color theme="1"/>
        <rFont val="ＭＳ Ｐゴシック"/>
        <family val="3"/>
      </rPr>
      <t>01</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</si>
  <si>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</si>
  <si>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合計</t>
    </r>
    <rPh sb="0" eb="2">
      <t>ゴウケイ</t>
    </rPh>
    <phoneticPr fontId="0"/>
  </si>
  <si>
    <r>
      <rPr>
        <sz val="9"/>
        <color theme="1"/>
        <rFont val="ＭＳ Ｐゴシック"/>
        <family val="3"/>
      </rPr>
      <t>通貨2</t>
    </r>
    <rPh sb="0" eb="2">
      <t>ツウカ</t>
    </rPh>
    <phoneticPr fontId="0"/>
  </si>
  <si>
    <r>
      <rPr>
        <sz val="9"/>
        <color theme="1"/>
        <rFont val="ＭＳ Ｐゴシック"/>
        <family val="3"/>
      </rPr>
      <t>合計</t>
    </r>
    <rPh sb="0" eb="2">
      <t>ゴウケイ</t>
    </rPh>
    <phoneticPr fontId="0"/>
  </si>
  <si>
    <r>
      <rPr>
        <sz val="9"/>
        <color theme="1"/>
        <rFont val="ＭＳ Ｐゴシック"/>
        <family val="3"/>
      </rPr>
      <t>円換算値</t>
    </r>
    <rPh sb="0" eb="3">
      <t>エンカンサン</t>
    </rPh>
    <rPh sb="3" eb="4">
      <t>チ</t>
    </rPh>
    <phoneticPr fontId="0"/>
  </si>
  <si>
    <r>
      <rPr>
        <sz val="9"/>
        <color theme="1"/>
        <rFont val="ＭＳ Ｐゴシック"/>
        <family val="3"/>
      </rPr>
      <t>通貨1</t>
    </r>
    <rPh sb="0" eb="2">
      <t>ツウカ</t>
    </rPh>
    <phoneticPr fontId="0"/>
  </si>
  <si>
    <r>
      <rPr>
        <sz val="9"/>
        <color theme="1"/>
        <rFont val="ＭＳ Ｐゴシック"/>
        <family val="3"/>
      </rPr>
      <t>項目</t>
    </r>
    <rPh sb="0" eb="2">
      <t>コウモク</t>
    </rPh>
    <phoneticPr fontId="0"/>
  </si>
  <si>
    <r>
      <rPr>
        <sz val="9"/>
        <color theme="1"/>
        <rFont val="ＭＳ Ｐゴシック"/>
        <family val="3"/>
      </rPr>
      <t>通貨2</t>
    </r>
    <rPh sb="0" eb="2">
      <t>ツウカ</t>
    </rPh>
    <phoneticPr fontId="0"/>
  </si>
  <si>
    <r>
      <rPr>
        <sz val="9"/>
        <color theme="1"/>
        <rFont val="ＭＳ Ｐゴシック"/>
        <family val="3"/>
      </rPr>
      <t>円貨</t>
    </r>
    <rPh sb="0" eb="2">
      <t>エンカ</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</si>
  <si>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</si>
  <si>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</si>
  <si>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</si>
  <si>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</si>
  <si>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</si>
  <si>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金額等</t>
    </r>
    <rPh sb="0" eb="2">
      <t>キンガク</t>
    </rPh>
    <rPh sb="2" eb="3">
      <t>トウ</t>
    </rPh>
    <phoneticPr fontId="0"/>
  </si>
  <si>
    <r>
      <rPr>
        <sz val="9"/>
        <color theme="1"/>
        <rFont val="ＭＳ Ｐゴシック"/>
        <family val="3"/>
      </rPr>
      <t>通貨2</t>
    </r>
    <rPh sb="0" eb="2">
      <t>ツウカ</t>
    </rPh>
    <phoneticPr fontId="0"/>
  </si>
  <si>
    <r>
      <rPr>
        <sz val="9"/>
        <color theme="1"/>
        <rFont val="ＭＳ Ｐゴシック"/>
        <family val="3"/>
      </rPr>
      <t>売上総額</t>
    </r>
    <rPh sb="0" eb="2">
      <t>ウリアゲ</t>
    </rPh>
    <rPh sb="2" eb="4">
      <t>ソウガク</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</si>
  <si>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</si>
  <si>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</si>
  <si>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通貨3</t>
    </r>
    <rPh sb="0" eb="2">
      <t>ツウカ</t>
    </rPh>
    <phoneticPr fontId="0"/>
  </si>
  <si>
    <r>
      <rPr>
        <sz val="9"/>
        <color theme="1"/>
        <rFont val="ＭＳ Ｐゴシック"/>
        <family val="3"/>
      </rPr>
      <t>発注総額</t>
    </r>
    <rPh sb="0" eb="4">
      <t>ハッチュウソウガク</t>
    </rPh>
    <phoneticPr fontId="0"/>
  </si>
  <si>
    <r>
      <rPr>
        <sz val="9"/>
        <color theme="1"/>
        <rFont val="ＭＳ Ｐゴシック"/>
        <family val="3"/>
      </rPr>
      <t>契約平均発注単価</t>
    </r>
    <rPh sb="0" eb="2">
      <t>ケイヤク</t>
    </rPh>
    <rPh sb="2" eb="4">
      <t>ヘイキン</t>
    </rPh>
    <rPh sb="4" eb="6">
      <t>ハッチュウ</t>
    </rPh>
    <rPh sb="6" eb="8">
      <t>タンカ</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</si>
  <si>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</si>
  <si>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通貨4</t>
    </r>
    <rPh sb="0" eb="2">
      <t>ツウカ</t>
    </rPh>
    <phoneticPr fontId="0"/>
  </si>
  <si>
    <r>
      <rPr>
        <sz val="9"/>
        <color theme="1"/>
        <rFont val="ＭＳ Ｐゴシック"/>
        <family val="3"/>
      </rPr>
      <t>売上利益</t>
    </r>
    <rPh sb="0" eb="2">
      <t>ウリアゲ</t>
    </rPh>
    <rPh sb="2" eb="4">
      <t>リエキ</t>
    </rPh>
    <phoneticPr fontId="0"/>
  </si>
  <si>
    <r>
      <rPr>
        <sz val="9"/>
        <color theme="1"/>
        <rFont val="ＭＳ Ｐゴシック"/>
        <family val="3"/>
      </rPr>
      <t>非契約平均発注単価</t>
    </r>
    <rPh sb="0" eb="3">
      <t>ヒケイヤク</t>
    </rPh>
    <rPh sb="3" eb="5">
      <t>ヘイキン</t>
    </rPh>
    <rPh sb="5" eb="9">
      <t>ハッチュウタンカ</t>
    </rPh>
    <phoneticPr fontId="0"/>
  </si>
  <si>
    <r>
      <rPr>
        <sz val="9"/>
        <color theme="1"/>
        <rFont val="ＭＳ Ｐゴシック"/>
        <family val="3"/>
      </rPr>
      <t>実質発注率</t>
    </r>
    <rPh sb="0" eb="2">
      <t>ジッシツ</t>
    </rPh>
    <rPh sb="2" eb="4">
      <t>ハッチュウ</t>
    </rPh>
    <rPh sb="4" eb="5">
      <t>リツ</t>
    </rPh>
    <phoneticPr fontId="0"/>
  </si>
  <si>
    <r>
      <rPr>
        <b/>
        <sz val="11"/>
        <color theme="1"/>
        <rFont val="ＭＳ Ｐゴシック"/>
        <family val="3"/>
      </rPr>
      <t>借上費内訳（外貨3）</t>
    </r>
    <rPh sb="0" eb="2">
      <t>カリアゲ</t>
    </rPh>
    <rPh sb="2" eb="3">
      <t>ヒ</t>
    </rPh>
    <rPh sb="3" eb="5">
      <t>ウチワケ</t>
    </rPh>
    <rPh sb="6" eb="8">
      <t>ガイカ</t>
    </rPh>
    <phoneticPr fontId="0"/>
  </si>
  <si>
    <r>
      <rPr>
        <b/>
        <sz val="9"/>
        <color theme="1"/>
        <rFont val="ＭＳ Ｐゴシック"/>
        <family val="3"/>
      </rPr>
      <t>通貨3：</t>
    </r>
    <rPh sb="0" eb="2">
      <t>ツウカ</t>
    </rPh>
    <phoneticPr fontId="0"/>
  </si>
  <si>
    <r>
      <rPr>
        <b/>
        <sz val="9"/>
        <color theme="1"/>
        <rFont val="ＭＳ Ｐゴシック"/>
        <family val="3"/>
      </rPr>
      <t>通貨3レート:</t>
    </r>
    <rPh sb="0" eb="2">
      <t>ツウカ</t>
    </rPh>
    <phoneticPr fontId="0"/>
  </si>
  <si>
    <r>
      <rPr>
        <b/>
        <sz val="9"/>
        <color theme="1"/>
        <rFont val="ＭＳ Ｐゴシック"/>
        <family val="3"/>
      </rPr>
      <t>通貨3表示単位:</t>
    </r>
    <rPh sb="0" eb="2">
      <t>ツウカ</t>
    </rPh>
    <rPh sb="3" eb="7">
      <t>ヒョウジタンイ</t>
    </rPh>
    <phoneticPr fontId="0"/>
  </si>
  <si>
    <r>
      <rPr>
        <b/>
        <sz val="9"/>
        <color theme="1"/>
        <rFont val="ＭＳ Ｐゴシック"/>
        <family val="3"/>
      </rPr>
      <t>番号</t>
    </r>
    <rPh sb="0" eb="2">
      <t>バンゴウ</t>
    </rPh>
    <phoneticPr fontId="0"/>
  </si>
  <si>
    <r>
      <rPr>
        <b/>
        <sz val="9"/>
        <color theme="1"/>
        <rFont val="ＭＳ Ｐゴシック"/>
        <family val="3"/>
      </rPr>
      <t>氏名</t>
    </r>
    <rPh sb="0" eb="2">
      <t>シメイ</t>
    </rPh>
    <phoneticPr fontId="0"/>
  </si>
  <si>
    <r>
      <rPr>
        <b/>
        <sz val="9"/>
        <color theme="1"/>
        <rFont val="ＭＳ Ｐゴシック"/>
        <family val="3"/>
      </rPr>
      <t>所属</t>
    </r>
    <rPh sb="0" eb="2">
      <t>ショゾク</t>
    </rPh>
    <phoneticPr fontId="0"/>
  </si>
  <si>
    <r>
      <rPr>
        <b/>
        <sz val="9"/>
        <color theme="1"/>
        <rFont val="ＭＳ Ｐゴシック"/>
        <family val="3"/>
      </rPr>
      <t>受注B/R</t>
    </r>
    <rPh sb="0" eb="2">
      <t>ジュチュウ</t>
    </rPh>
    <phoneticPr fontId="0"/>
  </si>
  <si>
    <r>
      <rPr>
        <b/>
        <sz val="9"/>
        <color theme="1"/>
        <rFont val="ＭＳ Ｐゴシック"/>
        <family val="3"/>
      </rPr>
      <t>受注通貨売上額</t>
    </r>
    <rPh sb="0" eb="2">
      <t>ジュチュウ</t>
    </rPh>
    <rPh sb="2" eb="4">
      <t>ツウカ</t>
    </rPh>
    <rPh sb="4" eb="6">
      <t>ウリアゲ</t>
    </rPh>
    <rPh sb="6" eb="7">
      <t>ガク</t>
    </rPh>
    <phoneticPr fontId="0"/>
  </si>
  <si>
    <r>
      <rPr>
        <b/>
        <sz val="9"/>
        <color theme="1"/>
        <rFont val="ＭＳ Ｐゴシック"/>
        <family val="3"/>
      </rPr>
      <t>契約MM</t>
    </r>
    <rPh sb="0" eb="2">
      <t>ケイヤク</t>
    </rPh>
    <phoneticPr fontId="0"/>
  </si>
  <si>
    <r>
      <rPr>
        <b/>
        <sz val="9"/>
        <color theme="1"/>
        <rFont val="ＭＳ Ｐゴシック"/>
        <family val="3"/>
      </rPr>
      <t>非契約MM</t>
    </r>
    <rPh sb="0" eb="1">
      <t>ヒ</t>
    </rPh>
    <rPh sb="1" eb="3">
      <t>ケイヤク</t>
    </rPh>
    <phoneticPr fontId="0"/>
  </si>
  <si>
    <r>
      <rPr>
        <b/>
        <sz val="9"/>
        <color theme="1"/>
        <rFont val="ＭＳ Ｐゴシック"/>
        <family val="3"/>
      </rPr>
      <t>発注額計</t>
    </r>
    <rPh sb="0" eb="3">
      <t>ハッチュウガク</t>
    </rPh>
    <rPh sb="3" eb="4">
      <t>ケイ</t>
    </rPh>
    <phoneticPr fontId="0"/>
  </si>
  <si>
    <r>
      <rPr>
        <b/>
        <sz val="9"/>
        <color theme="1"/>
        <rFont val="ＭＳ Ｐゴシック"/>
        <family val="3"/>
      </rPr>
      <t>通貨
選択</t>
    </r>
    <rPh sb="0" eb="2">
      <t>ツウカ</t>
    </rPh>
    <rPh sb="3" eb="5">
      <t>センタク</t>
    </rPh>
    <phoneticPr fontId="0"/>
  </si>
  <si>
    <r>
      <rPr>
        <b/>
        <sz val="9"/>
        <color theme="1"/>
        <rFont val="ＭＳ Ｐゴシック"/>
        <family val="3"/>
      </rPr>
      <t>受注
通貨</t>
    </r>
    <rPh sb="0" eb="2">
      <t>ジュチュウ</t>
    </rPh>
    <rPh sb="3" eb="5">
      <t>ツウカ</t>
    </rPh>
    <phoneticPr fontId="0"/>
  </si>
  <si>
    <r>
      <rPr>
        <b/>
        <sz val="9"/>
        <color theme="1"/>
        <rFont val="ＭＳ Ｐゴシック"/>
        <family val="3"/>
      </rPr>
      <t>レート</t>
    </r>
    <phoneticPr fontId="0"/>
  </si>
  <si>
    <r>
      <rPr>
        <b/>
        <sz val="9"/>
        <color theme="1"/>
        <rFont val="ＭＳ Ｐゴシック"/>
        <family val="3"/>
      </rPr>
      <t>表示
単位</t>
    </r>
    <rPh sb="0" eb="2">
      <t>ヒョウジ</t>
    </rPh>
    <rPh sb="3" eb="5">
      <t>タンイ</t>
    </rPh>
    <phoneticPr fontId="0"/>
  </si>
  <si>
    <r>
      <rPr>
        <b/>
        <sz val="9"/>
        <color theme="1"/>
        <rFont val="ＭＳ Ｐゴシック"/>
        <family val="3"/>
      </rPr>
      <t>受注単価</t>
    </r>
    <rPh sb="0" eb="2">
      <t>ジュチュウ</t>
    </rPh>
    <rPh sb="2" eb="4">
      <t>タンカ</t>
    </rPh>
    <phoneticPr fontId="0"/>
  </si>
  <si>
    <r>
      <rPr>
        <b/>
        <sz val="9"/>
        <color theme="1"/>
        <rFont val="ＭＳ Ｐゴシック"/>
        <family val="3"/>
      </rPr>
      <t>円換算値</t>
    </r>
    <rPh sb="0" eb="1">
      <t>エン</t>
    </rPh>
    <rPh sb="1" eb="3">
      <t>カンサン</t>
    </rPh>
    <rPh sb="3" eb="4">
      <t>チ</t>
    </rPh>
    <phoneticPr fontId="0"/>
  </si>
  <si>
    <r>
      <rPr>
        <b/>
        <sz val="9"/>
        <color theme="1"/>
        <rFont val="ＭＳ Ｐゴシック"/>
        <family val="3"/>
      </rPr>
      <t>通貨3
換算値</t>
    </r>
    <rPh sb="0" eb="2">
      <t>ツウカ</t>
    </rPh>
    <rPh sb="4" eb="6">
      <t>カンサン</t>
    </rPh>
    <rPh sb="6" eb="7">
      <t>チ</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</si>
  <si>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</si>
  <si>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</si>
  <si>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</si>
  <si>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発注率</t>
    </r>
    <rPh sb="0" eb="2">
      <t>ハッチュウ</t>
    </rPh>
    <rPh sb="2" eb="3">
      <t>リツ</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</si>
  <si>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</si>
  <si>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</si>
  <si>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</si>
  <si>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MM</t>
    </r>
    <phoneticPr fontId="0"/>
  </si>
  <si>
    <r>
      <rPr>
        <b/>
        <sz val="9"/>
        <color theme="1"/>
        <rFont val="ＭＳ Ｐゴシック"/>
        <family val="3"/>
      </rPr>
      <t>発注金額計</t>
    </r>
    <rPh sb="0" eb="2">
      <t>ハッチュウ</t>
    </rPh>
    <rPh sb="2" eb="4">
      <t>キンガク</t>
    </rPh>
    <rPh sb="4" eb="5">
      <t>ケイ</t>
    </rPh>
    <phoneticPr fontId="0"/>
  </si>
  <si>
    <r>
      <rPr>
        <b/>
        <sz val="9"/>
        <color theme="1"/>
        <rFont val="ＭＳ Ｐゴシック"/>
        <family val="3"/>
      </rPr>
      <t>実質
発注単価</t>
    </r>
    <rPh sb="0" eb="2">
      <t>ジッシツ</t>
    </rPh>
    <rPh sb="3" eb="7">
      <t>ハッチュウタンカ</t>
    </rPh>
    <phoneticPr fontId="0"/>
  </si>
  <si>
    <r>
      <rPr>
        <b/>
        <sz val="9"/>
        <color theme="1"/>
        <rFont val="ＭＳ Ｐゴシック"/>
        <family val="3"/>
      </rPr>
      <t>実質
発注率</t>
    </r>
    <rPh sb="0" eb="2">
      <t>ジッシツ</t>
    </rPh>
    <rPh sb="3" eb="6">
      <t>ハッチュウリツ</t>
    </rPh>
    <phoneticPr fontId="0"/>
  </si>
  <si>
    <r>
      <rPr>
        <sz val="9"/>
        <color theme="1"/>
        <rFont val="ＭＳ Ｐゴシック"/>
        <family val="3"/>
      </rPr>
      <t>番号</t>
    </r>
    <rPh sb="0" eb="1">
      <t>バンゴウ</t>
    </rPh>
    <phoneticPr fontId="0"/>
  </si>
  <si>
    <r>
      <rPr>
        <sz val="9"/>
        <color theme="1"/>
        <rFont val="ＭＳ Ｐゴシック"/>
        <family val="3"/>
      </rPr>
      <t>氏名</t>
    </r>
    <rPh sb="0" eb="2">
      <t>シメイ</t>
    </rPh>
    <phoneticPr fontId="0"/>
  </si>
  <si>
    <r>
      <rPr>
        <sz val="9"/>
        <color theme="1"/>
        <rFont val="ＭＳ Ｐゴシック"/>
        <family val="3"/>
      </rPr>
      <t>所属</t>
    </r>
    <rPh sb="0" eb="2">
      <t>ショゾク</t>
    </rPh>
    <phoneticPr fontId="0"/>
  </si>
  <si>
    <r>
      <rPr>
        <sz val="9"/>
        <color theme="1"/>
        <rFont val="ＭＳ Ｐゴシック"/>
        <family val="3"/>
      </rPr>
      <t>通貨選択</t>
    </r>
    <rPh sb="0" eb="2">
      <t>ツウカ</t>
    </rPh>
    <rPh sb="2" eb="4">
      <t>センタク</t>
    </rPh>
    <phoneticPr fontId="0"/>
  </si>
  <si>
    <r>
      <rPr>
        <sz val="9"/>
        <color theme="1"/>
        <rFont val="ＭＳ Ｐゴシック"/>
        <family val="3"/>
      </rPr>
      <t>受注通貨</t>
    </r>
    <rPh sb="0" eb="2">
      <t>ジュチュウ</t>
    </rPh>
    <rPh sb="2" eb="4">
      <t>ツウカ</t>
    </rPh>
    <phoneticPr fontId="0"/>
  </si>
  <si>
    <r>
      <rPr>
        <sz val="9"/>
        <color theme="1"/>
        <rFont val="ＭＳ Ｐゴシック"/>
        <family val="3"/>
      </rPr>
      <t>受注BR</t>
    </r>
    <rPh sb="0" eb="2">
      <t>ジュチュウ</t>
    </rPh>
    <phoneticPr fontId="0"/>
  </si>
  <si>
    <r>
      <rPr>
        <sz val="9"/>
        <color theme="1"/>
        <rFont val="ＭＳ Ｐゴシック"/>
        <family val="3"/>
      </rPr>
      <t>BR通貨3換算値</t>
    </r>
    <rPh sb="2" eb="4">
      <t>ツウカ</t>
    </rPh>
    <rPh sb="5" eb="8">
      <t>カンサンチ</t>
    </rPh>
    <phoneticPr fontId="0"/>
  </si>
  <si>
    <r>
      <rPr>
        <sz val="9"/>
        <color theme="1"/>
        <rFont val="ＭＳ Ｐゴシック"/>
        <family val="3"/>
      </rPr>
      <t>発注単価_契約</t>
    </r>
    <rPh sb="0" eb="2">
      <t>ハッチュウ</t>
    </rPh>
    <rPh sb="2" eb="4">
      <t>タンカ</t>
    </rPh>
    <phoneticPr fontId="0"/>
  </si>
  <si>
    <r>
      <rPr>
        <sz val="9"/>
        <color theme="1"/>
        <rFont val="ＭＳ Ｐゴシック"/>
        <family val="3"/>
      </rPr>
      <t>発注MM_契約</t>
    </r>
    <rPh sb="0" eb="2">
      <t>ハッチュウ</t>
    </rPh>
    <phoneticPr fontId="0"/>
  </si>
  <si>
    <r>
      <rPr>
        <sz val="9"/>
        <color theme="1"/>
        <rFont val="ＭＳ Ｐゴシック"/>
        <family val="3"/>
      </rPr>
      <t>発注金額_契約</t>
    </r>
    <rPh sb="0" eb="2">
      <t>ハッチュウ</t>
    </rPh>
    <rPh sb="2" eb="4">
      <t>キンガク</t>
    </rPh>
    <phoneticPr fontId="0"/>
  </si>
  <si>
    <r>
      <rPr>
        <sz val="9"/>
        <color theme="1"/>
        <rFont val="ＭＳ Ｐゴシック"/>
        <family val="3"/>
      </rPr>
      <t>発注率_契約</t>
    </r>
    <rPh sb="0" eb="3">
      <t>ハッチュウリツ</t>
    </rPh>
    <phoneticPr fontId="0"/>
  </si>
  <si>
    <r>
      <rPr>
        <sz val="9"/>
        <color theme="1"/>
        <rFont val="ＭＳ Ｐゴシック"/>
        <family val="3"/>
      </rPr>
      <t>発注単価_非契約</t>
    </r>
    <rPh sb="0" eb="2">
      <t>ハッチュウ</t>
    </rPh>
    <rPh sb="2" eb="4">
      <t>タンカ</t>
    </rPh>
    <phoneticPr fontId="0"/>
  </si>
  <si>
    <r>
      <rPr>
        <sz val="9"/>
        <color theme="1"/>
        <rFont val="ＭＳ Ｐゴシック"/>
        <family val="3"/>
      </rPr>
      <t>発注MM_非契約</t>
    </r>
    <rPh sb="0" eb="2">
      <t>ハッチュウ</t>
    </rPh>
    <phoneticPr fontId="0"/>
  </si>
  <si>
    <r>
      <rPr>
        <sz val="9"/>
        <color theme="1"/>
        <rFont val="ＭＳ Ｐゴシック"/>
        <family val="3"/>
      </rPr>
      <t>発注金額_非契約</t>
    </r>
    <rPh sb="0" eb="2">
      <t>ハッチュウ</t>
    </rPh>
    <rPh sb="2" eb="4">
      <t>キンガク</t>
    </rPh>
    <rPh sb="5" eb="6">
      <t>ヒ</t>
    </rPh>
    <rPh sb="6" eb="8">
      <t>ケイヤク</t>
    </rPh>
    <phoneticPr fontId="0"/>
  </si>
  <si>
    <r>
      <rPr>
        <sz val="9"/>
        <color theme="1"/>
        <rFont val="ＭＳ Ｐゴシック"/>
        <family val="3"/>
      </rPr>
      <t>発注MM_計</t>
    </r>
    <rPh sb="0" eb="2">
      <t>ハッチュウ</t>
    </rPh>
    <rPh sb="5" eb="6">
      <t>ケイ</t>
    </rPh>
    <phoneticPr fontId="0"/>
  </si>
  <si>
    <r>
      <rPr>
        <sz val="9"/>
        <color theme="1"/>
        <rFont val="ＭＳ Ｐゴシック"/>
        <family val="3"/>
      </rPr>
      <t>発注金額_計</t>
    </r>
    <rPh sb="0" eb="2">
      <t>ハッチュウ</t>
    </rPh>
    <rPh sb="2" eb="4">
      <t>キンガク</t>
    </rPh>
    <rPh sb="5" eb="6">
      <t>ケイ</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</si>
  <si>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</si>
  <si>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実質発注率</t>
    </r>
    <rPh sb="0" eb="2">
      <t>ジッシツ</t>
    </rPh>
    <rPh sb="2" eb="5">
      <t>ハッチュウリツ</t>
    </rPh>
    <phoneticPr fontId="0"/>
  </si>
  <si>
    <r>
      <rPr>
        <sz val="9"/>
        <color theme="1"/>
        <rFont val="ＭＳ Ｐゴシック"/>
        <family val="3"/>
      </rPr>
      <t>01</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</si>
  <si>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</si>
  <si>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合計</t>
    </r>
    <rPh sb="0" eb="2">
      <t>ゴウケイ</t>
    </rPh>
    <phoneticPr fontId="0"/>
  </si>
  <si>
    <r>
      <rPr>
        <sz val="9"/>
        <color theme="1"/>
        <rFont val="ＭＳ Ｐゴシック"/>
        <family val="3"/>
      </rPr>
      <t>通貨3</t>
    </r>
    <rPh sb="0" eb="2">
      <t>ツウカ</t>
    </rPh>
    <phoneticPr fontId="0"/>
  </si>
  <si>
    <r>
      <rPr>
        <sz val="9"/>
        <color theme="1"/>
        <rFont val="ＭＳ Ｐゴシック"/>
        <family val="3"/>
      </rPr>
      <t>合計</t>
    </r>
    <rPh sb="0" eb="2">
      <t>ゴウケイ</t>
    </rPh>
    <phoneticPr fontId="0"/>
  </si>
  <si>
    <r>
      <rPr>
        <sz val="9"/>
        <color theme="1"/>
        <rFont val="ＭＳ Ｐゴシック"/>
        <family val="3"/>
      </rPr>
      <t>円換算値</t>
    </r>
    <rPh sb="0" eb="3">
      <t>エンカンサン</t>
    </rPh>
    <rPh sb="3" eb="4">
      <t>チ</t>
    </rPh>
    <phoneticPr fontId="0"/>
  </si>
  <si>
    <r>
      <rPr>
        <sz val="9"/>
        <color theme="1"/>
        <rFont val="ＭＳ Ｐゴシック"/>
        <family val="3"/>
      </rPr>
      <t>通貨1</t>
    </r>
    <rPh sb="0" eb="2">
      <t>ツウカ</t>
    </rPh>
    <phoneticPr fontId="0"/>
  </si>
  <si>
    <r>
      <rPr>
        <sz val="9"/>
        <color theme="1"/>
        <rFont val="ＭＳ Ｐゴシック"/>
        <family val="3"/>
      </rPr>
      <t>項目</t>
    </r>
    <rPh sb="0" eb="2">
      <t>コウモク</t>
    </rPh>
    <phoneticPr fontId="0"/>
  </si>
  <si>
    <r>
      <rPr>
        <sz val="9"/>
        <color theme="1"/>
        <rFont val="ＭＳ Ｐゴシック"/>
        <family val="3"/>
      </rPr>
      <t>通貨3</t>
    </r>
    <rPh sb="0" eb="2">
      <t>ツウカ</t>
    </rPh>
    <phoneticPr fontId="0"/>
  </si>
  <si>
    <r>
      <rPr>
        <sz val="9"/>
        <color theme="1"/>
        <rFont val="ＭＳ Ｐゴシック"/>
        <family val="3"/>
      </rPr>
      <t>円貨</t>
    </r>
    <rPh sb="0" eb="2">
      <t>エンカ</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</si>
  <si>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</si>
  <si>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</si>
  <si>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</si>
  <si>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</si>
  <si>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</si>
  <si>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金額等</t>
    </r>
    <rPh sb="0" eb="2">
      <t>キンガク</t>
    </rPh>
    <rPh sb="2" eb="3">
      <t>トウ</t>
    </rPh>
    <phoneticPr fontId="0"/>
  </si>
  <si>
    <r>
      <rPr>
        <sz val="9"/>
        <color theme="1"/>
        <rFont val="ＭＳ Ｐゴシック"/>
        <family val="3"/>
      </rPr>
      <t>通貨2</t>
    </r>
    <rPh sb="0" eb="2">
      <t>ツウカ</t>
    </rPh>
    <phoneticPr fontId="0"/>
  </si>
  <si>
    <r>
      <rPr>
        <sz val="9"/>
        <color theme="1"/>
        <rFont val="ＭＳ Ｐゴシック"/>
        <family val="3"/>
      </rPr>
      <t>売上総額</t>
    </r>
    <rPh sb="0" eb="2">
      <t>ウリアゲ</t>
    </rPh>
    <rPh sb="2" eb="4">
      <t>ソウガク</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</si>
  <si>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</si>
  <si>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</si>
  <si>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通貨3</t>
    </r>
    <rPh sb="0" eb="2">
      <t>ツウカ</t>
    </rPh>
    <phoneticPr fontId="0"/>
  </si>
  <si>
    <r>
      <rPr>
        <sz val="9"/>
        <color theme="1"/>
        <rFont val="ＭＳ Ｐゴシック"/>
        <family val="3"/>
      </rPr>
      <t>発注総額</t>
    </r>
    <rPh sb="0" eb="4">
      <t>ハッチュウソウガク</t>
    </rPh>
    <phoneticPr fontId="0"/>
  </si>
  <si>
    <r>
      <rPr>
        <sz val="9"/>
        <color theme="1"/>
        <rFont val="ＭＳ Ｐゴシック"/>
        <family val="3"/>
      </rPr>
      <t>契約平均発注単価</t>
    </r>
    <rPh sb="0" eb="2">
      <t>ケイヤク</t>
    </rPh>
    <rPh sb="2" eb="4">
      <t>ヘイキン</t>
    </rPh>
    <rPh sb="4" eb="6">
      <t>ハッチュウ</t>
    </rPh>
    <rPh sb="6" eb="8">
      <t>タンカ</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</si>
  <si>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</si>
  <si>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通貨4</t>
    </r>
    <rPh sb="0" eb="2">
      <t>ツウカ</t>
    </rPh>
    <phoneticPr fontId="0"/>
  </si>
  <si>
    <r>
      <rPr>
        <sz val="9"/>
        <color theme="1"/>
        <rFont val="ＭＳ Ｐゴシック"/>
        <family val="3"/>
      </rPr>
      <t>売上利益</t>
    </r>
    <rPh sb="0" eb="2">
      <t>ウリアゲ</t>
    </rPh>
    <rPh sb="2" eb="4">
      <t>リエキ</t>
    </rPh>
    <phoneticPr fontId="0"/>
  </si>
  <si>
    <r>
      <rPr>
        <sz val="9"/>
        <color theme="1"/>
        <rFont val="ＭＳ Ｐゴシック"/>
        <family val="3"/>
      </rPr>
      <t>非契約平均発注単価</t>
    </r>
    <rPh sb="0" eb="3">
      <t>ヒケイヤク</t>
    </rPh>
    <rPh sb="3" eb="5">
      <t>ヘイキン</t>
    </rPh>
    <rPh sb="5" eb="9">
      <t>ハッチュウタンカ</t>
    </rPh>
    <phoneticPr fontId="0"/>
  </si>
  <si>
    <r>
      <rPr>
        <sz val="9"/>
        <color theme="1"/>
        <rFont val="ＭＳ Ｐゴシック"/>
        <family val="3"/>
      </rPr>
      <t>実質発注率</t>
    </r>
    <rPh sb="0" eb="2">
      <t>ジッシツ</t>
    </rPh>
    <rPh sb="2" eb="4">
      <t>ハッチュウ</t>
    </rPh>
    <rPh sb="4" eb="5">
      <t>リツ</t>
    </rPh>
    <phoneticPr fontId="0"/>
  </si>
  <si>
    <r>
      <rPr>
        <b/>
        <sz val="11"/>
        <color theme="1"/>
        <rFont val="ＭＳ Ｐゴシック"/>
        <family val="3"/>
      </rPr>
      <t>借上費内訳（外貨4）</t>
    </r>
    <rPh sb="0" eb="2">
      <t>カリアゲ</t>
    </rPh>
    <rPh sb="2" eb="3">
      <t>ヒ</t>
    </rPh>
    <rPh sb="3" eb="5">
      <t>ウチワケ</t>
    </rPh>
    <rPh sb="6" eb="8">
      <t>ガイカ</t>
    </rPh>
    <phoneticPr fontId="0"/>
  </si>
  <si>
    <r>
      <rPr>
        <b/>
        <sz val="9"/>
        <color theme="1"/>
        <rFont val="ＭＳ Ｐゴシック"/>
        <family val="3"/>
      </rPr>
      <t>通貨4：</t>
    </r>
    <rPh sb="0" eb="2">
      <t>ツウカ</t>
    </rPh>
    <phoneticPr fontId="0"/>
  </si>
  <si>
    <r>
      <rPr>
        <b/>
        <sz val="9"/>
        <color theme="1"/>
        <rFont val="ＭＳ Ｐゴシック"/>
        <family val="3"/>
      </rPr>
      <t>通貨4レート:</t>
    </r>
    <rPh sb="0" eb="2">
      <t>ツウカ</t>
    </rPh>
    <phoneticPr fontId="0"/>
  </si>
  <si>
    <r>
      <rPr>
        <b/>
        <sz val="9"/>
        <color theme="1"/>
        <rFont val="ＭＳ Ｐゴシック"/>
        <family val="3"/>
      </rPr>
      <t>通貨4表示単位:</t>
    </r>
    <rPh sb="0" eb="2">
      <t>ツウカ</t>
    </rPh>
    <rPh sb="3" eb="7">
      <t>ヒョウジタンイ</t>
    </rPh>
    <phoneticPr fontId="0"/>
  </si>
  <si>
    <r>
      <rPr>
        <b/>
        <sz val="9"/>
        <color theme="1"/>
        <rFont val="ＭＳ Ｐゴシック"/>
        <family val="3"/>
      </rPr>
      <t>番号</t>
    </r>
    <rPh sb="0" eb="2">
      <t>バンゴウ</t>
    </rPh>
    <phoneticPr fontId="0"/>
  </si>
  <si>
    <r>
      <rPr>
        <b/>
        <sz val="9"/>
        <color theme="1"/>
        <rFont val="ＭＳ Ｐゴシック"/>
        <family val="3"/>
      </rPr>
      <t>氏名</t>
    </r>
    <rPh sb="0" eb="2">
      <t>シメイ</t>
    </rPh>
    <phoneticPr fontId="0"/>
  </si>
  <si>
    <r>
      <rPr>
        <b/>
        <sz val="9"/>
        <color theme="1"/>
        <rFont val="ＭＳ Ｐゴシック"/>
        <family val="3"/>
      </rPr>
      <t>所属</t>
    </r>
    <rPh sb="0" eb="2">
      <t>ショゾク</t>
    </rPh>
    <phoneticPr fontId="0"/>
  </si>
  <si>
    <r>
      <rPr>
        <b/>
        <sz val="9"/>
        <color theme="1"/>
        <rFont val="ＭＳ Ｐゴシック"/>
        <family val="3"/>
      </rPr>
      <t>受注B/R</t>
    </r>
    <rPh sb="0" eb="2">
      <t>ジュチュウ</t>
    </rPh>
    <phoneticPr fontId="0"/>
  </si>
  <si>
    <r>
      <rPr>
        <b/>
        <sz val="9"/>
        <color theme="1"/>
        <rFont val="ＭＳ Ｐゴシック"/>
        <family val="3"/>
      </rPr>
      <t>受注通貨売上額</t>
    </r>
    <rPh sb="0" eb="2">
      <t>ジュチュウ</t>
    </rPh>
    <rPh sb="2" eb="4">
      <t>ツウカ</t>
    </rPh>
    <rPh sb="4" eb="6">
      <t>ウリアゲ</t>
    </rPh>
    <rPh sb="6" eb="7">
      <t>ガク</t>
    </rPh>
    <phoneticPr fontId="0"/>
  </si>
  <si>
    <r>
      <rPr>
        <b/>
        <sz val="9"/>
        <color theme="1"/>
        <rFont val="ＭＳ Ｐゴシック"/>
        <family val="3"/>
      </rPr>
      <t>契約MM</t>
    </r>
    <rPh sb="0" eb="2">
      <t>ケイヤク</t>
    </rPh>
    <phoneticPr fontId="0"/>
  </si>
  <si>
    <r>
      <rPr>
        <b/>
        <sz val="9"/>
        <color theme="1"/>
        <rFont val="ＭＳ Ｐゴシック"/>
        <family val="3"/>
      </rPr>
      <t>非契約MM</t>
    </r>
    <rPh sb="0" eb="1">
      <t>ヒ</t>
    </rPh>
    <rPh sb="1" eb="3">
      <t>ケイヤク</t>
    </rPh>
    <phoneticPr fontId="0"/>
  </si>
  <si>
    <r>
      <rPr>
        <b/>
        <sz val="9"/>
        <color theme="1"/>
        <rFont val="ＭＳ Ｐゴシック"/>
        <family val="3"/>
      </rPr>
      <t>発注額計</t>
    </r>
    <rPh sb="0" eb="3">
      <t>ハッチュウガク</t>
    </rPh>
    <rPh sb="3" eb="4">
      <t>ケイ</t>
    </rPh>
    <phoneticPr fontId="0"/>
  </si>
  <si>
    <r>
      <rPr>
        <b/>
        <sz val="9"/>
        <color theme="1"/>
        <rFont val="ＭＳ Ｐゴシック"/>
        <family val="3"/>
      </rPr>
      <t>通貨
選択</t>
    </r>
    <rPh sb="0" eb="2">
      <t>ツウカ</t>
    </rPh>
    <rPh sb="3" eb="5">
      <t>センタク</t>
    </rPh>
    <phoneticPr fontId="0"/>
  </si>
  <si>
    <r>
      <rPr>
        <b/>
        <sz val="9"/>
        <color theme="1"/>
        <rFont val="ＭＳ Ｐゴシック"/>
        <family val="3"/>
      </rPr>
      <t>受注
通貨</t>
    </r>
    <rPh sb="0" eb="2">
      <t>ジュチュウ</t>
    </rPh>
    <rPh sb="3" eb="5">
      <t>ツウカ</t>
    </rPh>
    <phoneticPr fontId="0"/>
  </si>
  <si>
    <r>
      <rPr>
        <b/>
        <sz val="9"/>
        <color theme="1"/>
        <rFont val="ＭＳ Ｐゴシック"/>
        <family val="3"/>
      </rPr>
      <t>レート</t>
    </r>
    <phoneticPr fontId="0"/>
  </si>
  <si>
    <r>
      <rPr>
        <b/>
        <sz val="9"/>
        <color theme="1"/>
        <rFont val="ＭＳ Ｐゴシック"/>
        <family val="3"/>
      </rPr>
      <t>表示
単位</t>
    </r>
    <rPh sb="0" eb="2">
      <t>ヒョウジ</t>
    </rPh>
    <rPh sb="3" eb="5">
      <t>タンイ</t>
    </rPh>
    <phoneticPr fontId="0"/>
  </si>
  <si>
    <r>
      <rPr>
        <b/>
        <sz val="9"/>
        <color theme="1"/>
        <rFont val="ＭＳ Ｐゴシック"/>
        <family val="3"/>
      </rPr>
      <t>受注単価</t>
    </r>
    <rPh sb="0" eb="2">
      <t>ジュチュウ</t>
    </rPh>
    <rPh sb="2" eb="4">
      <t>タンカ</t>
    </rPh>
    <phoneticPr fontId="0"/>
  </si>
  <si>
    <r>
      <rPr>
        <b/>
        <sz val="9"/>
        <color theme="1"/>
        <rFont val="ＭＳ Ｐゴシック"/>
        <family val="3"/>
      </rPr>
      <t>円換算値</t>
    </r>
    <rPh sb="0" eb="1">
      <t>エン</t>
    </rPh>
    <rPh sb="1" eb="3">
      <t>カンサン</t>
    </rPh>
    <rPh sb="3" eb="4">
      <t>チ</t>
    </rPh>
    <phoneticPr fontId="0"/>
  </si>
  <si>
    <r>
      <rPr>
        <b/>
        <sz val="9"/>
        <color theme="1"/>
        <rFont val="ＭＳ Ｐゴシック"/>
        <family val="3"/>
      </rPr>
      <t>通貨4
換算値</t>
    </r>
    <rPh sb="0" eb="2">
      <t>ツウカ</t>
    </rPh>
    <rPh sb="4" eb="6">
      <t>カンサン</t>
    </rPh>
    <rPh sb="6" eb="7">
      <t>チ</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</si>
  <si>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</si>
  <si>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</si>
  <si>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</si>
  <si>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発注率</t>
    </r>
    <rPh sb="0" eb="2">
      <t>ハッチュウ</t>
    </rPh>
    <rPh sb="2" eb="3">
      <t>リツ</t>
    </rPh>
    <phoneticPr fontId="0"/>
  </si>
  <si>
    <r>
      <rPr>
        <b/>
        <sz val="9"/>
        <color theme="1"/>
        <rFont val="ＭＳ Ｐゴシック"/>
        <family val="3"/>
      </rPr>
      <t>発注単価</t>
    </r>
    <rPh sb="0" eb="2">
      <t>ハッチュウ</t>
    </rPh>
    <rPh sb="2" eb="4">
      <t>タンカ</t>
    </rPh>
    <phoneticPr fontId="0"/>
  </si>
  <si>
    <r>
      <rPr>
        <b/>
        <sz val="9"/>
        <color theme="1"/>
        <rFont val="ＭＳ Ｐゴシック"/>
        <family val="3"/>
      </rPr>
      <t>MM</t>
    </r>
    <phoneticPr fontId="0"/>
  </si>
  <si>
    <r>
      <rPr>
        <b/>
        <sz val="9"/>
        <color theme="1"/>
        <rFont val="ＭＳ Ｐゴシック"/>
        <family val="3"/>
      </rPr>
      <t>発注金額</t>
    </r>
    <rPh sb="0" eb="2">
      <t>ハッチュウ</t>
    </rPh>
    <rPh sb="2" eb="4">
      <t>キンガク</t>
    </rPh>
    <phoneticPr fontId="0"/>
  </si>
  <si>
    <r>
      <rPr>
        <b/>
        <sz val="9"/>
        <color theme="1"/>
        <rFont val="ＭＳ Ｐゴシック"/>
        <family val="3"/>
      </rPr>
      <t>MM</t>
    </r>
    <phoneticPr fontId="0"/>
  </si>
  <si>
    <r>
      <rPr>
        <b/>
        <sz val="9"/>
        <color theme="1"/>
        <rFont val="ＭＳ Ｐゴシック"/>
        <family val="3"/>
      </rPr>
      <t>発注金額計</t>
    </r>
    <rPh sb="0" eb="2">
      <t>ハッチュウ</t>
    </rPh>
    <rPh sb="2" eb="4">
      <t>キンガク</t>
    </rPh>
    <rPh sb="4" eb="5">
      <t>ケイ</t>
    </rPh>
    <phoneticPr fontId="0"/>
  </si>
  <si>
    <r>
      <rPr>
        <b/>
        <sz val="9"/>
        <color theme="1"/>
        <rFont val="ＭＳ Ｐゴシック"/>
        <family val="3"/>
      </rPr>
      <t>実質
発注単価</t>
    </r>
    <rPh sb="0" eb="2">
      <t>ジッシツ</t>
    </rPh>
    <rPh sb="3" eb="7">
      <t>ハッチュウタンカ</t>
    </rPh>
    <phoneticPr fontId="0"/>
  </si>
  <si>
    <r>
      <rPr>
        <b/>
        <sz val="9"/>
        <color theme="1"/>
        <rFont val="ＭＳ Ｐゴシック"/>
        <family val="3"/>
      </rPr>
      <t>実質
発注率</t>
    </r>
    <rPh sb="0" eb="2">
      <t>ジッシツ</t>
    </rPh>
    <rPh sb="3" eb="6">
      <t>ハッチュウリツ</t>
    </rPh>
    <phoneticPr fontId="0"/>
  </si>
  <si>
    <r>
      <rPr>
        <sz val="9"/>
        <color theme="1"/>
        <rFont val="ＭＳ Ｐゴシック"/>
        <family val="3"/>
      </rPr>
      <t>番号</t>
    </r>
    <rPh sb="0" eb="1">
      <t>バンゴウ</t>
    </rPh>
    <phoneticPr fontId="0"/>
  </si>
  <si>
    <r>
      <rPr>
        <sz val="9"/>
        <color theme="1"/>
        <rFont val="ＭＳ Ｐゴシック"/>
        <family val="3"/>
      </rPr>
      <t>氏名</t>
    </r>
    <rPh sb="0" eb="2">
      <t>シメイ</t>
    </rPh>
    <phoneticPr fontId="0"/>
  </si>
  <si>
    <r>
      <rPr>
        <sz val="9"/>
        <color theme="1"/>
        <rFont val="ＭＳ Ｐゴシック"/>
        <family val="3"/>
      </rPr>
      <t>所属</t>
    </r>
    <rPh sb="0" eb="2">
      <t>ショゾク</t>
    </rPh>
    <phoneticPr fontId="0"/>
  </si>
  <si>
    <r>
      <rPr>
        <sz val="9"/>
        <color theme="1"/>
        <rFont val="ＭＳ Ｐゴシック"/>
        <family val="3"/>
      </rPr>
      <t>通貨選択</t>
    </r>
    <rPh sb="0" eb="2">
      <t>ツウカ</t>
    </rPh>
    <rPh sb="2" eb="4">
      <t>センタク</t>
    </rPh>
    <phoneticPr fontId="0"/>
  </si>
  <si>
    <r>
      <rPr>
        <sz val="9"/>
        <color theme="1"/>
        <rFont val="ＭＳ Ｐゴシック"/>
        <family val="3"/>
      </rPr>
      <t>受注通貨</t>
    </r>
    <rPh sb="0" eb="2">
      <t>ジュチュウ</t>
    </rPh>
    <rPh sb="2" eb="4">
      <t>ツウカ</t>
    </rPh>
    <phoneticPr fontId="0"/>
  </si>
  <si>
    <r>
      <rPr>
        <sz val="9"/>
        <color theme="1"/>
        <rFont val="ＭＳ Ｐゴシック"/>
        <family val="3"/>
      </rPr>
      <t>受注BR</t>
    </r>
    <rPh sb="0" eb="2">
      <t>ジュチュウ</t>
    </rPh>
    <phoneticPr fontId="0"/>
  </si>
  <si>
    <r>
      <rPr>
        <sz val="9"/>
        <color theme="1"/>
        <rFont val="ＭＳ Ｐゴシック"/>
        <family val="3"/>
      </rPr>
      <t>BR通貨4換算値</t>
    </r>
    <rPh sb="2" eb="4">
      <t>ツウカ</t>
    </rPh>
    <rPh sb="5" eb="8">
      <t>カンサンチ</t>
    </rPh>
    <phoneticPr fontId="0"/>
  </si>
  <si>
    <r>
      <rPr>
        <sz val="9"/>
        <color theme="1"/>
        <rFont val="ＭＳ Ｐゴシック"/>
        <family val="3"/>
      </rPr>
      <t>発注単価_契約</t>
    </r>
    <rPh sb="0" eb="2">
      <t>ハッチュウ</t>
    </rPh>
    <rPh sb="2" eb="4">
      <t>タンカ</t>
    </rPh>
    <phoneticPr fontId="0"/>
  </si>
  <si>
    <r>
      <rPr>
        <sz val="9"/>
        <color theme="1"/>
        <rFont val="ＭＳ Ｐゴシック"/>
        <family val="3"/>
      </rPr>
      <t>発注MM_契約</t>
    </r>
    <rPh sb="0" eb="2">
      <t>ハッチュウ</t>
    </rPh>
    <phoneticPr fontId="0"/>
  </si>
  <si>
    <r>
      <rPr>
        <sz val="9"/>
        <color theme="1"/>
        <rFont val="ＭＳ Ｐゴシック"/>
        <family val="3"/>
      </rPr>
      <t>発注金額_契約</t>
    </r>
    <rPh sb="0" eb="2">
      <t>ハッチュウ</t>
    </rPh>
    <rPh sb="2" eb="4">
      <t>キンガク</t>
    </rPh>
    <phoneticPr fontId="0"/>
  </si>
  <si>
    <r>
      <rPr>
        <sz val="9"/>
        <color theme="1"/>
        <rFont val="ＭＳ Ｐゴシック"/>
        <family val="3"/>
      </rPr>
      <t>発注率_契約</t>
    </r>
    <rPh sb="0" eb="3">
      <t>ハッチュウリツ</t>
    </rPh>
    <phoneticPr fontId="0"/>
  </si>
  <si>
    <r>
      <rPr>
        <sz val="9"/>
        <color theme="1"/>
        <rFont val="ＭＳ Ｐゴシック"/>
        <family val="3"/>
      </rPr>
      <t>発注単価_非契約</t>
    </r>
    <rPh sb="0" eb="2">
      <t>ハッチュウ</t>
    </rPh>
    <rPh sb="2" eb="4">
      <t>タンカ</t>
    </rPh>
    <phoneticPr fontId="0"/>
  </si>
  <si>
    <r>
      <rPr>
        <sz val="9"/>
        <color theme="1"/>
        <rFont val="ＭＳ Ｐゴシック"/>
        <family val="3"/>
      </rPr>
      <t>発注MM_非契約</t>
    </r>
    <rPh sb="0" eb="2">
      <t>ハッチュウ</t>
    </rPh>
    <phoneticPr fontId="0"/>
  </si>
  <si>
    <r>
      <rPr>
        <sz val="9"/>
        <color theme="1"/>
        <rFont val="ＭＳ Ｐゴシック"/>
        <family val="3"/>
      </rPr>
      <t>発注金額_非契約</t>
    </r>
    <rPh sb="0" eb="2">
      <t>ハッチュウ</t>
    </rPh>
    <rPh sb="2" eb="4">
      <t>キンガク</t>
    </rPh>
    <rPh sb="5" eb="6">
      <t>ヒ</t>
    </rPh>
    <rPh sb="6" eb="8">
      <t>ケイヤク</t>
    </rPh>
    <phoneticPr fontId="0"/>
  </si>
  <si>
    <r>
      <rPr>
        <sz val="9"/>
        <color theme="1"/>
        <rFont val="ＭＳ Ｐゴシック"/>
        <family val="3"/>
      </rPr>
      <t>発注MM_計</t>
    </r>
    <rPh sb="0" eb="2">
      <t>ハッチュウ</t>
    </rPh>
    <rPh sb="5" eb="6">
      <t>ケイ</t>
    </rPh>
    <phoneticPr fontId="0"/>
  </si>
  <si>
    <r>
      <rPr>
        <sz val="9"/>
        <color theme="1"/>
        <rFont val="ＭＳ Ｐゴシック"/>
        <family val="3"/>
      </rPr>
      <t>発注金額_計</t>
    </r>
    <rPh sb="0" eb="2">
      <t>ハッチュウ</t>
    </rPh>
    <rPh sb="2" eb="4">
      <t>キンガク</t>
    </rPh>
    <rPh sb="5" eb="6">
      <t>ケイ</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</si>
  <si>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</si>
  <si>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実質発注率</t>
    </r>
    <rPh sb="0" eb="2">
      <t>ジッシツ</t>
    </rPh>
    <rPh sb="2" eb="5">
      <t>ハッチュウリツ</t>
    </rPh>
    <phoneticPr fontId="0"/>
  </si>
  <si>
    <r>
      <rPr>
        <sz val="9"/>
        <color theme="1"/>
        <rFont val="ＭＳ Ｐゴシック"/>
        <family val="3"/>
      </rPr>
      <t>01</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</si>
  <si>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</si>
  <si>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合計</t>
    </r>
    <rPh sb="0" eb="2">
      <t>ゴウケイ</t>
    </rPh>
    <phoneticPr fontId="0"/>
  </si>
  <si>
    <r>
      <rPr>
        <sz val="9"/>
        <color theme="1"/>
        <rFont val="ＭＳ Ｐゴシック"/>
        <family val="3"/>
      </rPr>
      <t>通貨4</t>
    </r>
    <rPh sb="0" eb="2">
      <t>ツウカ</t>
    </rPh>
    <phoneticPr fontId="0"/>
  </si>
  <si>
    <r>
      <rPr>
        <sz val="9"/>
        <color theme="1"/>
        <rFont val="ＭＳ Ｐゴシック"/>
        <family val="3"/>
      </rPr>
      <t>合計</t>
    </r>
    <rPh sb="0" eb="2">
      <t>ゴウケイ</t>
    </rPh>
    <phoneticPr fontId="0"/>
  </si>
  <si>
    <r>
      <rPr>
        <sz val="9"/>
        <color theme="1"/>
        <rFont val="ＭＳ Ｐゴシック"/>
        <family val="3"/>
      </rPr>
      <t>円換算値</t>
    </r>
    <rPh sb="0" eb="3">
      <t>エンカンサン</t>
    </rPh>
    <rPh sb="3" eb="4">
      <t>チ</t>
    </rPh>
    <phoneticPr fontId="0"/>
  </si>
  <si>
    <r>
      <rPr>
        <sz val="9"/>
        <color theme="1"/>
        <rFont val="ＭＳ Ｐゴシック"/>
        <family val="3"/>
      </rPr>
      <t>通貨1</t>
    </r>
    <rPh sb="0" eb="2">
      <t>ツウカ</t>
    </rPh>
    <phoneticPr fontId="0"/>
  </si>
  <si>
    <r>
      <rPr>
        <sz val="9"/>
        <color theme="1"/>
        <rFont val="ＭＳ Ｐゴシック"/>
        <family val="3"/>
      </rPr>
      <t>項目</t>
    </r>
    <rPh sb="0" eb="2">
      <t>コウモク</t>
    </rPh>
    <phoneticPr fontId="0"/>
  </si>
  <si>
    <r>
      <rPr>
        <sz val="9"/>
        <color theme="1"/>
        <rFont val="ＭＳ Ｐゴシック"/>
        <family val="3"/>
      </rPr>
      <t>通貨4</t>
    </r>
    <rPh sb="0" eb="2">
      <t>ツウカ</t>
    </rPh>
    <phoneticPr fontId="0"/>
  </si>
  <si>
    <r>
      <rPr>
        <sz val="9"/>
        <color theme="1"/>
        <rFont val="ＭＳ Ｐゴシック"/>
        <family val="3"/>
      </rPr>
      <t>円貨</t>
    </r>
    <rPh sb="0" eb="2">
      <t>エンカ</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</si>
  <si>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</si>
  <si>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</si>
  <si>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t>
    </r>
    <rPh sb="0" eb="2">
      <t>キンガク</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</si>
  <si>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</si>
  <si>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</si>
  <si>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金額等</t>
    </r>
    <rPh sb="0" eb="2">
      <t>キンガク</t>
    </rPh>
    <rPh sb="2" eb="3">
      <t>トウ</t>
    </rPh>
    <phoneticPr fontId="0"/>
  </si>
  <si>
    <r>
      <rPr>
        <sz val="9"/>
        <color theme="1"/>
        <rFont val="ＭＳ Ｐゴシック"/>
        <family val="3"/>
      </rPr>
      <t>通貨2</t>
    </r>
    <rPh sb="0" eb="2">
      <t>ツウカ</t>
    </rPh>
    <phoneticPr fontId="0"/>
  </si>
  <si>
    <r>
      <rPr>
        <sz val="9"/>
        <color theme="1"/>
        <rFont val="ＭＳ Ｐゴシック"/>
        <family val="3"/>
      </rPr>
      <t>売上総額</t>
    </r>
    <rPh sb="0" eb="2">
      <t>ウリアゲ</t>
    </rPh>
    <rPh sb="2" eb="4">
      <t>ソウガク</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</si>
  <si>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</si>
  <si>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</si>
  <si>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通貨3</t>
    </r>
    <rPh sb="0" eb="2">
      <t>ツウカ</t>
    </rPh>
    <phoneticPr fontId="0"/>
  </si>
  <si>
    <r>
      <rPr>
        <sz val="9"/>
        <color theme="1"/>
        <rFont val="ＭＳ Ｐゴシック"/>
        <family val="3"/>
      </rPr>
      <t>発注総額</t>
    </r>
    <rPh sb="0" eb="4">
      <t>ハッチュウソウガク</t>
    </rPh>
    <phoneticPr fontId="0"/>
  </si>
  <si>
    <r>
      <rPr>
        <sz val="9"/>
        <color theme="1"/>
        <rFont val="ＭＳ Ｐゴシック"/>
        <family val="3"/>
      </rPr>
      <t>契約平均発注単価</t>
    </r>
    <rPh sb="0" eb="2">
      <t>ケイヤク</t>
    </rPh>
    <rPh sb="2" eb="4">
      <t>ヘイキン</t>
    </rPh>
    <rPh sb="4" eb="6">
      <t>ハッチュウ</t>
    </rPh>
    <rPh sb="6" eb="8">
      <t>タンカ</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</si>
  <si>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</si>
  <si>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通貨4</t>
    </r>
    <rPh sb="0" eb="2">
      <t>ツウカ</t>
    </rPh>
    <phoneticPr fontId="0"/>
  </si>
  <si>
    <r>
      <rPr>
        <sz val="9"/>
        <color theme="1"/>
        <rFont val="ＭＳ Ｐゴシック"/>
        <family val="3"/>
      </rPr>
      <t>売上利益</t>
    </r>
    <rPh sb="0" eb="2">
      <t>ウリアゲ</t>
    </rPh>
    <rPh sb="2" eb="4">
      <t>リエキ</t>
    </rPh>
    <phoneticPr fontId="0"/>
  </si>
  <si>
    <r>
      <rPr>
        <sz val="9"/>
        <color theme="1"/>
        <rFont val="ＭＳ Ｐゴシック"/>
        <family val="3"/>
      </rPr>
      <t>非契約平均発注単価</t>
    </r>
    <rPh sb="0" eb="3">
      <t>ヒケイヤク</t>
    </rPh>
    <rPh sb="3" eb="5">
      <t>ヘイキン</t>
    </rPh>
    <rPh sb="5" eb="9">
      <t>ハッチュウタンカ</t>
    </rPh>
    <phoneticPr fontId="0"/>
  </si>
  <si>
    <r>
      <rPr>
        <sz val="9"/>
        <color theme="1"/>
        <rFont val="ＭＳ Ｐゴシック"/>
        <family val="3"/>
      </rPr>
      <t>実質発注率</t>
    </r>
    <rPh sb="0" eb="2">
      <t>ジッシツ</t>
    </rPh>
    <rPh sb="2" eb="4">
      <t>ハッチュウ</t>
    </rPh>
    <rPh sb="4" eb="5">
      <t>リツ</t>
    </rPh>
    <phoneticPr fontId="0"/>
  </si>
  <si>
    <r>
      <rPr>
        <b/>
        <sz val="9"/>
        <color theme="1"/>
        <rFont val="ＭＳ Ｐゴシック"/>
        <family val="3"/>
      </rPr>
      <t>借上費総括表</t>
    </r>
    <rPh sb="0" eb="1">
      <t>シャク</t>
    </rPh>
    <rPh sb="1" eb="2">
      <t>ウエ</t>
    </rPh>
    <rPh sb="2" eb="3">
      <t>ヒ</t>
    </rPh>
    <rPh sb="3" eb="5">
      <t>ソウカツ</t>
    </rPh>
    <rPh sb="5" eb="6">
      <t>ヒョウ</t>
    </rPh>
    <phoneticPr fontId="0"/>
  </si>
  <si>
    <r>
      <rPr>
        <sz val="9"/>
        <color theme="1"/>
        <rFont val="ＭＳ Ｐゴシック"/>
        <family val="3"/>
      </rPr>
      <t>（円換算額）</t>
    </r>
    <rPh sb="1" eb="2">
      <t>エン</t>
    </rPh>
    <rPh sb="2" eb="4">
      <t>カンサン</t>
    </rPh>
    <rPh sb="4" eb="5">
      <t>ガク</t>
    </rPh>
    <phoneticPr fontId="0"/>
  </si>
  <si>
    <r>
      <rPr>
        <sz val="9"/>
        <color theme="1"/>
        <rFont val="ＭＳ Ｐゴシック"/>
        <family val="3"/>
      </rPr>
      <t>受注
通貨</t>
    </r>
    <rPh sb="0" eb="2">
      <t>ジュチュウ</t>
    </rPh>
    <rPh sb="3" eb="5">
      <t>ツウカ</t>
    </rPh>
    <phoneticPr fontId="0"/>
  </si>
  <si>
    <r>
      <rPr>
        <sz val="9"/>
        <color theme="1"/>
        <rFont val="ＭＳ Ｐゴシック"/>
        <family val="3"/>
      </rPr>
      <t>契約
MM</t>
    </r>
    <rPh sb="0" eb="2">
      <t>ケイヤク</t>
    </rPh>
    <phoneticPr fontId="0"/>
  </si>
  <si>
    <r>
      <rPr>
        <sz val="9"/>
        <color theme="1"/>
        <rFont val="ＭＳ Ｐゴシック"/>
        <family val="3"/>
      </rPr>
      <t>非契約
MM</t>
    </r>
    <rPh sb="0" eb="1">
      <t>ヒ</t>
    </rPh>
    <rPh sb="1" eb="3">
      <t>ケイヤク</t>
    </rPh>
    <phoneticPr fontId="0"/>
  </si>
  <si>
    <r>
      <rPr>
        <sz val="9"/>
        <color theme="1"/>
        <rFont val="ＭＳ Ｐゴシック"/>
        <family val="3"/>
      </rPr>
      <t>売上額</t>
    </r>
    <rPh sb="0" eb="2">
      <t>ウリアゲ</t>
    </rPh>
    <rPh sb="2" eb="3">
      <t>ガク</t>
    </rPh>
    <phoneticPr fontId="0"/>
  </si>
  <si>
    <r>
      <rPr>
        <sz val="9"/>
        <color theme="1"/>
        <rFont val="ＭＳ Ｐゴシック"/>
        <family val="3"/>
      </rPr>
      <t>項目</t>
    </r>
    <rPh sb="0" eb="2">
      <t>コウモク</t>
    </rPh>
    <phoneticPr fontId="0"/>
  </si>
  <si>
    <r>
      <rPr>
        <b/>
        <sz val="9"/>
        <color theme="1"/>
        <rFont val="ＭＳ Ｐゴシック"/>
        <family val="3"/>
      </rPr>
      <t>円換算
売上額</t>
    </r>
    <rPh sb="0" eb="3">
      <t>エンカンサン</t>
    </rPh>
    <rPh sb="4" eb="6">
      <t>ウリアゲ</t>
    </rPh>
    <rPh sb="6" eb="7">
      <t>ガク</t>
    </rPh>
    <phoneticPr fontId="0"/>
  </si>
  <si>
    <r>
      <rPr>
        <sz val="9"/>
        <color theme="1"/>
        <rFont val="ＭＳ Ｐゴシック"/>
        <family val="3"/>
      </rPr>
      <t>換算前
通貨</t>
    </r>
    <rPh sb="0" eb="3">
      <t>カンサンマエ</t>
    </rPh>
    <rPh sb="4" eb="6">
      <t>ツウカ</t>
    </rPh>
    <phoneticPr fontId="0"/>
  </si>
  <si>
    <r>
      <rPr>
        <b/>
        <sz val="9"/>
        <color theme="1"/>
        <rFont val="ＭＳ Ｐゴシック"/>
        <family val="3"/>
      </rPr>
      <t>契約MM</t>
    </r>
    <rPh sb="0" eb="2">
      <t>ケイヤク</t>
    </rPh>
    <phoneticPr fontId="0"/>
  </si>
  <si>
    <r>
      <rPr>
        <b/>
        <sz val="9"/>
        <color theme="1"/>
        <rFont val="ＭＳ Ｐゴシック"/>
        <family val="3"/>
      </rPr>
      <t>非契約MM</t>
    </r>
    <rPh sb="0" eb="1">
      <t>ヒ</t>
    </rPh>
    <rPh sb="1" eb="3">
      <t>ケイヤク</t>
    </rPh>
    <phoneticPr fontId="0"/>
  </si>
  <si>
    <r>
      <rPr>
        <b/>
        <sz val="9"/>
        <color theme="1"/>
        <rFont val="ＭＳ Ｐゴシック"/>
        <family val="3"/>
      </rPr>
      <t>合計</t>
    </r>
    <rPh sb="0" eb="2">
      <t>ゴウケイ</t>
    </rPh>
    <phoneticPr fontId="0"/>
  </si>
  <si>
    <r>
      <rPr>
        <b/>
        <sz val="9"/>
        <color theme="1"/>
        <rFont val="ＭＳ Ｐゴシック"/>
        <family val="3"/>
      </rPr>
      <t>MM</t>
    </r>
    <phoneticPr fontId="0"/>
  </si>
  <si>
    <r>
      <rPr>
        <b/>
        <sz val="9"/>
        <color theme="1"/>
        <rFont val="ＭＳ Ｐゴシック"/>
        <family val="3"/>
      </rPr>
      <t>金額</t>
    </r>
    <rPh sb="0" eb="2">
      <t>キンガク</t>
    </rPh>
    <phoneticPr fontId="0"/>
  </si>
  <si>
    <r>
      <rPr>
        <b/>
        <sz val="9"/>
        <color theme="1"/>
        <rFont val="ＭＳ Ｐゴシック"/>
        <family val="3"/>
      </rPr>
      <t>MM</t>
    </r>
    <phoneticPr fontId="0"/>
  </si>
  <si>
    <r>
      <rPr>
        <b/>
        <sz val="9"/>
        <color theme="1"/>
        <rFont val="ＭＳ Ｐゴシック"/>
        <family val="3"/>
      </rPr>
      <t>金額</t>
    </r>
    <rPh sb="0" eb="2">
      <t>キンガク</t>
    </rPh>
    <phoneticPr fontId="0"/>
  </si>
  <si>
    <r>
      <rPr>
        <b/>
        <sz val="9"/>
        <color theme="1"/>
        <rFont val="ＭＳ Ｐゴシック"/>
        <family val="3"/>
      </rPr>
      <t>MM</t>
    </r>
    <phoneticPr fontId="0"/>
  </si>
  <si>
    <r>
      <rPr>
        <b/>
        <sz val="9"/>
        <color theme="1"/>
        <rFont val="ＭＳ Ｐゴシック"/>
        <family val="3"/>
      </rPr>
      <t>金額計</t>
    </r>
    <rPh sb="0" eb="2">
      <t>キンガク</t>
    </rPh>
    <rPh sb="2" eb="3">
      <t>ケイ</t>
    </rPh>
    <phoneticPr fontId="0"/>
  </si>
  <si>
    <r>
      <rPr>
        <sz val="9"/>
        <color theme="1"/>
        <rFont val="ＭＳ Ｐゴシック"/>
        <family val="3"/>
      </rPr>
      <t>通貨1</t>
    </r>
    <rPh sb="0" eb="2">
      <t>ツウカ</t>
    </rPh>
    <phoneticPr fontId="0"/>
  </si>
  <si>
    <r>
      <rPr>
        <sz val="9"/>
        <color theme="1"/>
        <rFont val="ＭＳ Ｐゴシック"/>
        <family val="3"/>
      </rPr>
      <t>借上費 通貨1</t>
    </r>
    <rPh sb="0" eb="2">
      <t>カリア</t>
    </rPh>
    <rPh sb="2" eb="3">
      <t>ヒ</t>
    </rPh>
    <rPh sb="4" eb="6">
      <t>ツウカ</t>
    </rPh>
    <phoneticPr fontId="0"/>
  </si>
  <si>
    <r>
      <rPr>
        <sz val="9"/>
        <color theme="1"/>
        <rFont val="ＭＳ Ｐゴシック"/>
        <family val="3"/>
      </rPr>
      <t>通貨2</t>
    </r>
    <rPh sb="0" eb="2">
      <t>ツウカ</t>
    </rPh>
    <phoneticPr fontId="0"/>
  </si>
  <si>
    <r>
      <rPr>
        <sz val="9"/>
        <color theme="1"/>
        <rFont val="ＭＳ Ｐゴシック"/>
        <family val="3"/>
      </rPr>
      <t>借上費 通貨2</t>
    </r>
    <rPh sb="0" eb="2">
      <t>カリア</t>
    </rPh>
    <rPh sb="2" eb="3">
      <t>ヒ</t>
    </rPh>
    <rPh sb="4" eb="6">
      <t>ツウカ</t>
    </rPh>
    <phoneticPr fontId="0"/>
  </si>
  <si>
    <r>
      <rPr>
        <sz val="9"/>
        <color theme="1"/>
        <rFont val="ＭＳ Ｐゴシック"/>
        <family val="3"/>
      </rPr>
      <t>通貨3</t>
    </r>
    <rPh sb="0" eb="2">
      <t>ツウカ</t>
    </rPh>
    <phoneticPr fontId="0"/>
  </si>
  <si>
    <r>
      <rPr>
        <sz val="9"/>
        <color theme="1"/>
        <rFont val="ＭＳ Ｐゴシック"/>
        <family val="3"/>
      </rPr>
      <t>借上費 通貨3</t>
    </r>
    <rPh sb="0" eb="2">
      <t>カリア</t>
    </rPh>
    <rPh sb="2" eb="3">
      <t>ヒ</t>
    </rPh>
    <rPh sb="4" eb="6">
      <t>ツウカ</t>
    </rPh>
    <phoneticPr fontId="0"/>
  </si>
  <si>
    <r>
      <rPr>
        <sz val="9"/>
        <color theme="1"/>
        <rFont val="ＭＳ Ｐゴシック"/>
        <family val="3"/>
      </rPr>
      <t>通貨4</t>
    </r>
    <rPh sb="0" eb="2">
      <t>ツウカ</t>
    </rPh>
    <phoneticPr fontId="0"/>
  </si>
  <si>
    <r>
      <rPr>
        <sz val="9"/>
        <color theme="1"/>
        <rFont val="ＭＳ Ｐゴシック"/>
        <family val="3"/>
      </rPr>
      <t>借上費 通貨4</t>
    </r>
    <rPh sb="0" eb="2">
      <t>カリア</t>
    </rPh>
    <rPh sb="2" eb="3">
      <t>ヒ</t>
    </rPh>
    <rPh sb="4" eb="6">
      <t>ツウカ</t>
    </rPh>
    <phoneticPr fontId="0"/>
  </si>
  <si>
    <r>
      <rPr>
        <sz val="9"/>
        <color theme="1"/>
        <rFont val="ＭＳ Ｐゴシック"/>
        <family val="3"/>
      </rPr>
      <t>合　　計</t>
    </r>
    <rPh sb="0" eb="1">
      <t>ゴウ</t>
    </rPh>
    <rPh sb="3" eb="4">
      <t>ケイ</t>
    </rPh>
    <phoneticPr fontId="0"/>
  </si>
  <si>
    <r>
      <rPr>
        <sz val="9"/>
        <color theme="1"/>
        <rFont val="ＭＳ Ｐゴシック"/>
        <family val="3"/>
      </rPr>
      <t>項目</t>
    </r>
    <rPh sb="0" eb="2">
      <t>コウモク</t>
    </rPh>
    <phoneticPr fontId="0"/>
  </si>
  <si>
    <t>円換算額</t>
  </si>
  <si>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</si>
  <si>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</si>
  <si>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率</t>
    </r>
    <rPh sb="0" eb="1">
      <t>リツ</t>
    </rPh>
    <phoneticPr fontId="0"/>
  </si>
  <si>
    <r>
      <rPr>
        <sz val="9"/>
        <color theme="1"/>
        <rFont val="ＭＳ Ｐゴシック"/>
        <family val="3"/>
      </rPr>
      <t>項目</t>
    </r>
    <rPh sb="0" eb="2">
      <t>コウモク</t>
    </rPh>
    <phoneticPr fontId="0"/>
  </si>
  <si>
    <r>
      <rPr>
        <sz val="9"/>
        <color theme="1"/>
        <rFont val="ＭＳ Ｐゴシック"/>
        <family val="3"/>
      </rPr>
      <t>金額等</t>
    </r>
    <rPh sb="0" eb="2">
      <t>キンガク</t>
    </rPh>
    <rPh sb="2" eb="3">
      <t>トウ</t>
    </rPh>
    <phoneticPr fontId="0"/>
  </si>
  <si>
    <r>
      <rPr>
        <sz val="9"/>
        <color theme="1"/>
        <rFont val="ＭＳ Ｐゴシック"/>
        <family val="3"/>
      </rPr>
      <t>売上総額</t>
    </r>
    <rPh sb="0" eb="2">
      <t>ウリアゲ</t>
    </rPh>
    <rPh sb="2" eb="4">
      <t>ソウガク</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</si>
  <si>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</si>
  <si>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契約平均BR</t>
    </r>
    <rPh sb="0" eb="2">
      <t>ケイヤク</t>
    </rPh>
    <rPh sb="2" eb="4">
      <t>ヘイキン</t>
    </rPh>
    <phoneticPr fontId="0"/>
  </si>
  <si>
    <r>
      <rPr>
        <sz val="9"/>
        <color theme="1"/>
        <rFont val="ＭＳ Ｐゴシック"/>
        <family val="3"/>
      </rPr>
      <t>発注総額</t>
    </r>
    <rPh sb="0" eb="4">
      <t>ハッチュウソウガク</t>
    </rPh>
    <phoneticPr fontId="0"/>
  </si>
  <si>
    <r>
      <rPr>
        <sz val="9"/>
        <color theme="1"/>
        <rFont val="ＭＳ Ｐゴシック"/>
        <family val="3"/>
      </rPr>
      <t>契約平均発注単価</t>
    </r>
    <rPh sb="0" eb="2">
      <t>ケイヤク</t>
    </rPh>
    <rPh sb="2" eb="4">
      <t>ヘイキン</t>
    </rPh>
    <rPh sb="4" eb="6">
      <t>ハッチュウ</t>
    </rPh>
    <rPh sb="6" eb="8">
      <t>タンカ</t>
    </rPh>
    <phoneticPr fontId="0"/>
  </si>
  <si>
    <r>
      <rPr>
        <sz val="9"/>
        <color theme="1"/>
        <rFont val="ＭＳ Ｐゴシック"/>
        <family val="3"/>
      </rPr>
      <t>実質発注単価</t>
    </r>
    <rPh sb="0" eb="2">
      <t>ジッシツ</t>
    </rPh>
    <rPh sb="2" eb="4">
      <t>ハッチュウ</t>
    </rPh>
    <rPh sb="4" eb="6">
      <t>タンカ</t>
    </rPh>
    <phoneticPr fontId="0"/>
  </si>
  <si>
    <r>
      <rPr>
        <sz val="9"/>
        <color theme="1"/>
        <rFont val="ＭＳ Ｐゴシック"/>
        <family val="3"/>
      </rPr>
      <t>売上利益</t>
    </r>
    <rPh sb="0" eb="2">
      <t>ウリアゲ</t>
    </rPh>
    <rPh sb="2" eb="4">
      <t>リエキ</t>
    </rPh>
    <phoneticPr fontId="0"/>
  </si>
  <si>
    <r>
      <rPr>
        <sz val="9"/>
        <color theme="1"/>
        <rFont val="ＭＳ Ｐゴシック"/>
        <family val="3"/>
      </rPr>
      <t>非契約平均発注単価</t>
    </r>
    <rPh sb="0" eb="3">
      <t>ヒケイヤク</t>
    </rPh>
    <rPh sb="3" eb="5">
      <t>ヘイキン</t>
    </rPh>
    <rPh sb="5" eb="9">
      <t>ハッチュウタンカ</t>
    </rPh>
    <phoneticPr fontId="0"/>
  </si>
  <si>
    <r>
      <rPr>
        <sz val="9"/>
        <color theme="1"/>
        <rFont val="ＭＳ Ｐゴシック"/>
        <family val="3"/>
      </rPr>
      <t>実質発注率</t>
    </r>
    <rPh sb="0" eb="2">
      <t>ジッシツ</t>
    </rPh>
    <rPh sb="2" eb="4">
      <t>ハッチュウ</t>
    </rPh>
    <rPh sb="4" eb="5">
      <t>リツ</t>
    </rPh>
    <phoneticPr fontId="0"/>
  </si>
  <si>
    <r>
      <rPr>
        <sz val="9"/>
        <color theme="1"/>
        <rFont val="ＭＳ Ｐゴシック"/>
        <family val="3"/>
      </rPr>
      <t>③JICA用報酬計算シートで入力した売上高は次のとおりです。</t>
    </r>
    <rPh sb="5" eb="6">
      <t>ヨウ</t>
    </rPh>
    <rPh sb="6" eb="10">
      <t>ホウシュウケイサン</t>
    </rPh>
    <rPh sb="14" eb="16">
      <t>ニュウリョク</t>
    </rPh>
    <rPh sb="18" eb="21">
      <t>ウリアゲダカ</t>
    </rPh>
    <rPh sb="22" eb="23">
      <t>ツギ</t>
    </rPh>
    <phoneticPr fontId="0"/>
  </si>
  <si>
    <r>
      <rPr>
        <sz val="9"/>
        <color theme="1"/>
        <rFont val="ＭＳ Ｐゴシック"/>
        <family val="3"/>
      </rPr>
      <t>通貨1</t>
    </r>
    <rPh sb="0" eb="2">
      <t>ツウカ</t>
    </rPh>
    <phoneticPr fontId="0"/>
  </si>
  <si>
    <r>
      <rPr>
        <sz val="9"/>
        <color theme="1"/>
        <rFont val="ＭＳ Ｐゴシック"/>
        <family val="3"/>
      </rPr>
      <t>通貨2</t>
    </r>
    <rPh sb="0" eb="2">
      <t>ツウカ</t>
    </rPh>
    <phoneticPr fontId="0"/>
  </si>
  <si>
    <r>
      <rPr>
        <sz val="9"/>
        <color theme="1"/>
        <rFont val="ＭＳ Ｐゴシック"/>
        <family val="3"/>
      </rPr>
      <t>通貨3</t>
    </r>
    <rPh sb="0" eb="2">
      <t>ツウカ</t>
    </rPh>
    <phoneticPr fontId="0"/>
  </si>
  <si>
    <r>
      <rPr>
        <sz val="9"/>
        <color theme="1"/>
        <rFont val="ＭＳ Ｐゴシック"/>
        <family val="3"/>
      </rPr>
      <t>通貨4</t>
    </r>
    <rPh sb="0" eb="2">
      <t>ツウカ</t>
    </rPh>
    <phoneticPr fontId="0"/>
  </si>
  <si>
    <r>
      <rPr>
        <b/>
        <sz val="14"/>
        <color theme="1"/>
        <rFont val="ＭＳ Ｐゴシック"/>
        <family val="3"/>
      </rPr>
      <t>直接原価費目内訳表(円貨・円換算）</t>
    </r>
    <rPh sb="10" eb="12">
      <t>エンカ</t>
    </rPh>
    <rPh sb="14" eb="16">
      <t>カンサン</t>
    </rPh>
    <phoneticPr fontId="0"/>
  </si>
  <si>
    <r>
      <rPr>
        <sz val="9"/>
        <color theme="1"/>
        <rFont val="ＭＳ Ｐゴシック"/>
        <family val="3"/>
      </rPr>
      <t>分担部</t>
    </r>
    <rPh sb="0" eb="3">
      <t>ブンタンブ</t>
    </rPh>
    <phoneticPr fontId="0"/>
  </si>
  <si>
    <r>
      <rPr>
        <sz val="9"/>
        <color theme="1"/>
        <rFont val="ＭＳ Ｐゴシック"/>
        <family val="3"/>
      </rPr>
      <t>作業科目：</t>
    </r>
    <rPh sb="0" eb="2">
      <t>サギョウ</t>
    </rPh>
    <rPh sb="2" eb="4">
      <t>カモク</t>
    </rPh>
    <phoneticPr fontId="0"/>
  </si>
  <si>
    <r>
      <rPr>
        <sz val="9"/>
        <color theme="1"/>
        <rFont val="ＭＳ Ｐゴシック"/>
        <family val="3"/>
      </rPr>
      <t/>
    </r>
    <phoneticPr fontId="0"/>
  </si>
  <si>
    <r>
      <rPr>
        <sz val="9"/>
        <color theme="1"/>
        <rFont val="ＭＳ Ｐゴシック"/>
        <family val="3"/>
      </rPr>
      <t>件名：</t>
    </r>
    <rPh sb="0" eb="2">
      <t>ケンメイ</t>
    </rPh>
    <phoneticPr fontId="0"/>
  </si>
  <si>
    <r>
      <rPr>
        <sz val="9"/>
        <color rgb="FFFF0000"/>
        <rFont val="ＭＳ Ｐゴシック"/>
        <family val="3"/>
      </rPr>
      <t>※行を追加したい場合には、ロックを解除してから、行を追加してください。</t>
    </r>
    <rPh sb="1" eb="2">
      <t>ギョウ</t>
    </rPh>
    <rPh sb="3" eb="5">
      <t>ツイカ</t>
    </rPh>
    <rPh sb="8" eb="10">
      <t>バアイ</t>
    </rPh>
    <rPh sb="17" eb="19">
      <t>カイジョ</t>
    </rPh>
    <rPh sb="24" eb="25">
      <t>ギョウ</t>
    </rPh>
    <rPh sb="26" eb="28">
      <t>ツイカ</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</si>
  <si>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</si>
  <si>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</si>
  <si>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</si>
  <si>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</si>
  <si>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通貨1レート：</t>
    </r>
    <phoneticPr fontId="0"/>
  </si>
  <si>
    <r>
      <rPr>
        <b/>
        <sz val="9"/>
        <color theme="1"/>
        <rFont val="ＭＳ Ｐゴシック"/>
        <family val="3"/>
      </rPr>
      <t>通貨2レート：</t>
    </r>
    <phoneticPr fontId="0"/>
  </si>
  <si>
    <r>
      <rPr>
        <b/>
        <sz val="9"/>
        <color theme="1"/>
        <rFont val="ＭＳ Ｐゴシック"/>
        <family val="3"/>
      </rPr>
      <t>通貨3レート：</t>
    </r>
    <phoneticPr fontId="0"/>
  </si>
  <si>
    <r>
      <rPr>
        <b/>
        <sz val="9"/>
        <color theme="1"/>
        <rFont val="ＭＳ Ｐゴシック"/>
        <family val="3"/>
      </rPr>
      <t>通貨4レート：</t>
    </r>
    <phoneticPr fontId="0"/>
  </si>
  <si>
    <r>
      <rPr>
        <b/>
        <sz val="9"/>
        <color theme="1"/>
        <rFont val="ＭＳ Ｐゴシック"/>
        <family val="3"/>
      </rPr>
      <t>通貨1表示単位：</t>
    </r>
    <rPh sb="3" eb="5">
      <t>ヒョウジ</t>
    </rPh>
    <rPh sb="5" eb="7">
      <t>タンイ</t>
    </rPh>
    <phoneticPr fontId="0"/>
  </si>
  <si>
    <r>
      <rPr>
        <b/>
        <sz val="9"/>
        <color theme="1"/>
        <rFont val="ＭＳ Ｐゴシック"/>
        <family val="3"/>
      </rPr>
      <t>通貨2表示単位：</t>
    </r>
    <rPh sb="3" eb="5">
      <t>ヒョウジ</t>
    </rPh>
    <rPh sb="5" eb="7">
      <t>タンイ</t>
    </rPh>
    <phoneticPr fontId="0"/>
  </si>
  <si>
    <r>
      <rPr>
        <b/>
        <sz val="9"/>
        <color theme="1"/>
        <rFont val="ＭＳ Ｐゴシック"/>
        <family val="3"/>
      </rPr>
      <t>通貨3表示単位：</t>
    </r>
    <rPh sb="3" eb="5">
      <t>ヒョウジ</t>
    </rPh>
    <rPh sb="5" eb="7">
      <t>タンイ</t>
    </rPh>
    <phoneticPr fontId="0"/>
  </si>
  <si>
    <r>
      <rPr>
        <b/>
        <sz val="9"/>
        <color theme="1"/>
        <rFont val="ＭＳ Ｐゴシック"/>
        <family val="3"/>
      </rPr>
      <t>通貨4表示単位：</t>
    </r>
    <rPh sb="3" eb="5">
      <t>ヒョウジ</t>
    </rPh>
    <rPh sb="5" eb="7">
      <t>タンイ</t>
    </rPh>
    <phoneticPr fontId="0"/>
  </si>
  <si>
    <r>
      <rPr>
        <b/>
        <sz val="9"/>
        <color theme="1"/>
        <rFont val="ＭＳ Ｐゴシック"/>
        <family val="3"/>
      </rPr>
      <t>材料費</t>
    </r>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</si>
  <si>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</si>
  <si>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</si>
  <si>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</si>
  <si>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</si>
  <si>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</si>
  <si>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</si>
  <si>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</si>
  <si>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</si>
  <si>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</si>
  <si>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</si>
  <si>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</si>
  <si>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</si>
  <si>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</si>
  <si>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</si>
  <si>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</si>
  <si>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</si>
  <si>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</si>
  <si>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</si>
  <si>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</si>
  <si>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</si>
  <si>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</si>
  <si>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</si>
  <si>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</si>
  <si>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</si>
  <si>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</si>
  <si>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9"/>
        <color theme="1"/>
        <rFont val="ＭＳ Ｐゴシック"/>
        <family val="3"/>
      </rPr>
      <t>No1</t>
    </r>
    <phoneticPr fontId="0"/>
  </si>
  <si>
    <r>
      <rPr>
        <sz val="9"/>
        <color theme="1"/>
        <rFont val="ＭＳ Ｐゴシック"/>
        <family val="3"/>
      </rPr>
      <t>No2</t>
    </r>
    <phoneticPr fontId="0"/>
  </si>
  <si>
    <r>
      <rPr>
        <sz val="9"/>
        <color theme="1"/>
        <rFont val="ＭＳ Ｐゴシック"/>
        <family val="3"/>
      </rPr>
      <t>項目</t>
    </r>
    <rPh sb="0" eb="2">
      <t>コウモク</t>
    </rPh>
    <phoneticPr fontId="0"/>
  </si>
  <si>
    <r>
      <rPr>
        <sz val="9"/>
        <color theme="1"/>
        <rFont val="ＭＳ Ｐゴシック"/>
        <family val="3"/>
      </rPr>
      <t>適用</t>
    </r>
    <rPh sb="0" eb="2">
      <t>テキヨウ</t>
    </rPh>
    <phoneticPr fontId="0"/>
  </si>
  <si>
    <r>
      <rPr>
        <sz val="9"/>
        <color theme="1"/>
        <rFont val="ＭＳ Ｐゴシック"/>
        <family val="3"/>
      </rPr>
      <t>単位</t>
    </r>
    <rPh sb="0" eb="2">
      <t>タンイ</t>
    </rPh>
    <phoneticPr fontId="0"/>
  </si>
  <si>
    <r>
      <rPr>
        <sz val="9"/>
        <color theme="1"/>
        <rFont val="ＭＳ Ｐゴシック"/>
        <family val="3"/>
      </rPr>
      <t>請求区分</t>
    </r>
    <rPh sb="0" eb="2">
      <t>セイキュウ</t>
    </rPh>
    <rPh sb="2" eb="4">
      <t>クブン</t>
    </rPh>
    <phoneticPr fontId="0"/>
  </si>
  <si>
    <r>
      <rPr>
        <sz val="9"/>
        <color theme="1"/>
        <rFont val="ＭＳ Ｐゴシック"/>
        <family val="3"/>
      </rPr>
      <t>換算単価</t>
    </r>
    <rPh sb="0" eb="2">
      <t>カンサン</t>
    </rPh>
    <rPh sb="2" eb="4">
      <t>タンカ</t>
    </rPh>
    <phoneticPr fontId="0"/>
  </si>
  <si>
    <r>
      <rPr>
        <sz val="9"/>
        <color theme="1"/>
        <rFont val="ＭＳ Ｐゴシック"/>
        <family val="3"/>
      </rPr>
      <t>数量</t>
    </r>
    <rPh sb="0" eb="2">
      <t>スウリョウ</t>
    </rPh>
    <phoneticPr fontId="0"/>
  </si>
  <si>
    <r>
      <rPr>
        <sz val="9"/>
        <color theme="1"/>
        <rFont val="ＭＳ Ｐゴシック"/>
        <family val="3"/>
      </rPr>
      <t>金額</t>
    </r>
    <rPh sb="0" eb="2">
      <t>キンガク</t>
    </rPh>
    <phoneticPr fontId="0"/>
  </si>
  <si>
    <r>
      <rPr>
        <sz val="9"/>
        <color theme="1"/>
        <rFont val="ＭＳ Ｐゴシック"/>
        <family val="3"/>
      </rPr>
      <t>通貨１単価</t>
    </r>
    <rPh sb="0" eb="2">
      <t>ツウカ</t>
    </rPh>
    <rPh sb="3" eb="5">
      <t>タンカ</t>
    </rPh>
    <phoneticPr fontId="0"/>
  </si>
  <si>
    <r>
      <rPr>
        <sz val="9"/>
        <color theme="1"/>
        <rFont val="ＭＳ Ｐゴシック"/>
        <family val="3"/>
      </rPr>
      <t>通貨1数量</t>
    </r>
    <rPh sb="0" eb="2">
      <t>ツウカ</t>
    </rPh>
    <rPh sb="3" eb="5">
      <t>スウリョウ</t>
    </rPh>
    <phoneticPr fontId="0"/>
  </si>
  <si>
    <r>
      <rPr>
        <sz val="9"/>
        <color theme="1"/>
        <rFont val="ＭＳ Ｐゴシック"/>
        <family val="3"/>
      </rPr>
      <t>通貨1金額</t>
    </r>
    <rPh sb="0" eb="2">
      <t>ツウカ</t>
    </rPh>
    <rPh sb="3" eb="5">
      <t>キンガク</t>
    </rPh>
    <phoneticPr fontId="0"/>
  </si>
  <si>
    <r>
      <rPr>
        <sz val="9"/>
        <color theme="1"/>
        <rFont val="ＭＳ Ｐゴシック"/>
        <family val="3"/>
      </rPr>
      <t>通貨2単価</t>
    </r>
    <rPh sb="0" eb="2">
      <t>ツウカ</t>
    </rPh>
    <rPh sb="3" eb="5">
      <t>タンカ</t>
    </rPh>
    <phoneticPr fontId="0"/>
  </si>
  <si>
    <r>
      <rPr>
        <sz val="9"/>
        <color theme="1"/>
        <rFont val="ＭＳ Ｐゴシック"/>
        <family val="3"/>
      </rPr>
      <t>通貨2数量</t>
    </r>
    <rPh sb="0" eb="2">
      <t>ツウカ</t>
    </rPh>
    <rPh sb="3" eb="5">
      <t>スウリョウ</t>
    </rPh>
    <phoneticPr fontId="0"/>
  </si>
  <si>
    <r>
      <rPr>
        <sz val="9"/>
        <color theme="1"/>
        <rFont val="ＭＳ Ｐゴシック"/>
        <family val="3"/>
      </rPr>
      <t>通貨2金額</t>
    </r>
    <rPh sb="0" eb="2">
      <t>ツウカ</t>
    </rPh>
    <rPh sb="3" eb="5">
      <t>キンガク</t>
    </rPh>
    <phoneticPr fontId="0"/>
  </si>
  <si>
    <r>
      <rPr>
        <sz val="9"/>
        <color theme="1"/>
        <rFont val="ＭＳ Ｐゴシック"/>
        <family val="3"/>
      </rPr>
      <t>通貨3単価3</t>
    </r>
    <rPh sb="0" eb="2">
      <t>ツウカタンカ2</t>
    </rPh>
    <phoneticPr fontId="0"/>
  </si>
  <si>
    <r>
      <rPr>
        <sz val="9"/>
        <color theme="1"/>
        <rFont val="ＭＳ Ｐゴシック"/>
        <family val="3"/>
      </rPr>
      <t>通貨3数量3</t>
    </r>
    <rPh sb="0" eb="2">
      <t>ツウカスウリョウ3</t>
    </rPh>
    <phoneticPr fontId="0"/>
  </si>
  <si>
    <r>
      <rPr>
        <sz val="9"/>
        <color theme="1"/>
        <rFont val="ＭＳ Ｐゴシック"/>
        <family val="3"/>
      </rPr>
      <t>通貨3金額4</t>
    </r>
    <rPh sb="0" eb="2">
      <t>ツウカキンガク4</t>
    </rPh>
    <phoneticPr fontId="0"/>
  </si>
  <si>
    <r>
      <rPr>
        <sz val="9"/>
        <color theme="1"/>
        <rFont val="ＭＳ Ｐゴシック"/>
        <family val="3"/>
      </rPr>
      <t>通貨4単価3</t>
    </r>
    <rPh sb="0" eb="2">
      <t>ツウカタンカ3</t>
    </rPh>
    <phoneticPr fontId="0"/>
  </si>
  <si>
    <r>
      <rPr>
        <sz val="9"/>
        <color theme="1"/>
        <rFont val="ＭＳ Ｐゴシック"/>
        <family val="3"/>
      </rPr>
      <t>通貨4数量4</t>
    </r>
    <rPh sb="0" eb="2">
      <t>ツウカスウリョウ4</t>
    </rPh>
    <phoneticPr fontId="0"/>
  </si>
  <si>
    <r>
      <rPr>
        <sz val="9"/>
        <color theme="1"/>
        <rFont val="ＭＳ Ｐゴシック"/>
        <family val="3"/>
      </rPr>
      <t>通貨4金額5</t>
    </r>
    <rPh sb="0" eb="2">
      <t>ツウカキンガク5</t>
    </rPh>
    <phoneticPr fontId="0"/>
  </si>
  <si>
    <r>
      <rPr>
        <sz val="9"/>
        <color theme="1"/>
        <rFont val="ＭＳ Ｐゴシック"/>
        <family val="3"/>
      </rPr>
      <t>納入機材</t>
    </r>
    <rPh sb="0" eb="2">
      <t>ノウニュウ</t>
    </rPh>
    <rPh sb="2" eb="4">
      <t>キザイ</t>
    </rPh>
    <phoneticPr fontId="0"/>
  </si>
  <si>
    <r>
      <rPr>
        <sz val="9"/>
        <color theme="1"/>
        <rFont val="ＭＳ Ｐゴシック"/>
        <family val="3"/>
      </rPr>
      <t>1)</t>
    </r>
    <phoneticPr fontId="0"/>
  </si>
  <si>
    <t>請求</t>
  </si>
  <si>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</si>
  <si>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工事用消耗品</t>
    </r>
    <phoneticPr fontId="0"/>
  </si>
  <si>
    <r>
      <rPr>
        <sz val="9"/>
        <color theme="1"/>
        <rFont val="ＭＳ Ｐゴシック"/>
        <family val="3"/>
      </rPr>
      <t>1)</t>
    </r>
    <phoneticPr fontId="0"/>
  </si>
  <si>
    <r>
      <rPr>
        <sz val="8"/>
        <color rgb="FFFF0000"/>
        <rFont val="ＭＳ Ｐゴシック"/>
        <family val="3"/>
      </rPr>
      <t>※行を追加する必要がある場合には、この行の上に追加してください。</t>
    </r>
    <rPh sb="19" eb="20">
      <t>ギョウ</t>
    </rPh>
    <phoneticPr fontId="0"/>
  </si>
  <si>
    <t>合　　　計</t>
  </si>
  <si>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</si>
  <si>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</si>
  <si>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持出</t>
  </si>
  <si>
    <r>
      <rPr>
        <b/>
        <sz val="9"/>
        <color theme="1"/>
        <rFont val="ＭＳ Ｐゴシック"/>
        <family val="3"/>
      </rPr>
      <t>外注費(借上費除)</t>
    </r>
    <rPh sb="0" eb="2">
      <t>ガイチュウ</t>
    </rPh>
    <rPh sb="4" eb="6">
      <t>カリア</t>
    </rPh>
    <rPh sb="6" eb="7">
      <t>ヒ</t>
    </rPh>
    <rPh sb="7" eb="8">
      <t>ノゾ</t>
    </rPh>
    <phoneticPr fontId="0"/>
  </si>
  <si>
    <r>
      <rPr>
        <sz val="9"/>
        <color rgb="FFFF0000"/>
        <rFont val="ＭＳ Ｐゴシック"/>
        <family val="3"/>
      </rPr>
      <t>注）借上費は、④借上費のシートに入力してください。また、借上の日当・宿泊費、航空運賃、交通費については、このシートの06通信交通費に入力してください。</t>
    </r>
    <rPh sb="0" eb="1">
      <t>チュウ</t>
    </rPh>
    <rPh sb="2" eb="4">
      <t>カリアゲ</t>
    </rPh>
    <rPh sb="4" eb="5">
      <t>ヒ</t>
    </rPh>
    <rPh sb="8" eb="10">
      <t>カリアゲ</t>
    </rPh>
    <rPh sb="10" eb="11">
      <t>ヒ</t>
    </rPh>
    <rPh sb="16" eb="18">
      <t>ニュウリョク</t>
    </rPh>
    <rPh sb="28" eb="30">
      <t>カリアゲ</t>
    </rPh>
    <rPh sb="31" eb="33">
      <t>ニットウ</t>
    </rPh>
    <rPh sb="34" eb="37">
      <t>シュクハクヒ</t>
    </rPh>
    <rPh sb="38" eb="40">
      <t>コウクウ</t>
    </rPh>
    <rPh sb="40" eb="42">
      <t>ウンチン</t>
    </rPh>
    <rPh sb="43" eb="46">
      <t>コウツウヒ</t>
    </rPh>
    <rPh sb="60" eb="62">
      <t>ツウシン</t>
    </rPh>
    <rPh sb="62" eb="65">
      <t>コウツウヒ</t>
    </rPh>
    <rPh sb="66" eb="68">
      <t>ニュウリョク</t>
    </rPh>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</si>
  <si>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</si>
  <si>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</si>
  <si>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</si>
  <si>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</si>
  <si>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</si>
  <si>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</si>
  <si>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</si>
  <si>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</si>
  <si>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</si>
  <si>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</si>
  <si>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</si>
  <si>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</si>
  <si>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</si>
  <si>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</si>
  <si>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</si>
  <si>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</si>
  <si>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</si>
  <si>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</si>
  <si>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</si>
  <si>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</si>
  <si>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</si>
  <si>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</si>
  <si>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</si>
  <si>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</si>
  <si>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</si>
  <si>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9"/>
        <color theme="1"/>
        <rFont val="ＭＳ Ｐゴシック"/>
        <family val="3"/>
      </rPr>
      <t>No1</t>
    </r>
    <phoneticPr fontId="0"/>
  </si>
  <si>
    <r>
      <rPr>
        <sz val="9"/>
        <color theme="1"/>
        <rFont val="ＭＳ Ｐゴシック"/>
        <family val="3"/>
      </rPr>
      <t>No2</t>
    </r>
    <phoneticPr fontId="0"/>
  </si>
  <si>
    <r>
      <rPr>
        <sz val="9"/>
        <color theme="1"/>
        <rFont val="ＭＳ Ｐゴシック"/>
        <family val="3"/>
      </rPr>
      <t>項目</t>
    </r>
    <rPh sb="0" eb="2">
      <t>コウモク</t>
    </rPh>
    <phoneticPr fontId="0"/>
  </si>
  <si>
    <r>
      <rPr>
        <sz val="9"/>
        <color theme="1"/>
        <rFont val="ＭＳ Ｐゴシック"/>
        <family val="3"/>
      </rPr>
      <t>適用</t>
    </r>
    <rPh sb="0" eb="2">
      <t>テキヨウ</t>
    </rPh>
    <phoneticPr fontId="0"/>
  </si>
  <si>
    <r>
      <rPr>
        <sz val="9"/>
        <color theme="1"/>
        <rFont val="ＭＳ Ｐゴシック"/>
        <family val="3"/>
      </rPr>
      <t>単位</t>
    </r>
    <rPh sb="0" eb="2">
      <t>タンイ</t>
    </rPh>
    <phoneticPr fontId="0"/>
  </si>
  <si>
    <r>
      <rPr>
        <sz val="9"/>
        <color theme="1"/>
        <rFont val="ＭＳ Ｐゴシック"/>
        <family val="3"/>
      </rPr>
      <t>請求区分</t>
    </r>
    <rPh sb="0" eb="2">
      <t>セイキュウ</t>
    </rPh>
    <rPh sb="2" eb="4">
      <t>クブン</t>
    </rPh>
    <phoneticPr fontId="0"/>
  </si>
  <si>
    <r>
      <rPr>
        <sz val="9"/>
        <color theme="1"/>
        <rFont val="ＭＳ Ｐゴシック"/>
        <family val="3"/>
      </rPr>
      <t>換算単価</t>
    </r>
    <rPh sb="0" eb="2">
      <t>カンサン</t>
    </rPh>
    <rPh sb="2" eb="4">
      <t>タンカ</t>
    </rPh>
    <phoneticPr fontId="0"/>
  </si>
  <si>
    <r>
      <rPr>
        <sz val="9"/>
        <color theme="1"/>
        <rFont val="ＭＳ Ｐゴシック"/>
        <family val="3"/>
      </rPr>
      <t>数量</t>
    </r>
    <rPh sb="0" eb="2">
      <t>スウリョウ</t>
    </rPh>
    <phoneticPr fontId="0"/>
  </si>
  <si>
    <r>
      <rPr>
        <sz val="9"/>
        <color theme="1"/>
        <rFont val="ＭＳ Ｐゴシック"/>
        <family val="3"/>
      </rPr>
      <t>金額</t>
    </r>
    <rPh sb="0" eb="2">
      <t>キンガク</t>
    </rPh>
    <phoneticPr fontId="0"/>
  </si>
  <si>
    <r>
      <rPr>
        <sz val="9"/>
        <color theme="1"/>
        <rFont val="ＭＳ Ｐゴシック"/>
        <family val="3"/>
      </rPr>
      <t>通貨１単価</t>
    </r>
    <rPh sb="0" eb="2">
      <t>ツウカ</t>
    </rPh>
    <rPh sb="3" eb="5">
      <t>タンカ</t>
    </rPh>
    <phoneticPr fontId="0"/>
  </si>
  <si>
    <r>
      <rPr>
        <sz val="9"/>
        <color theme="1"/>
        <rFont val="ＭＳ Ｐゴシック"/>
        <family val="3"/>
      </rPr>
      <t>通貨1数量</t>
    </r>
    <rPh sb="0" eb="2">
      <t>ツウカ</t>
    </rPh>
    <rPh sb="3" eb="5">
      <t>スウリョウ</t>
    </rPh>
    <phoneticPr fontId="0"/>
  </si>
  <si>
    <r>
      <rPr>
        <sz val="9"/>
        <color theme="1"/>
        <rFont val="ＭＳ Ｐゴシック"/>
        <family val="3"/>
      </rPr>
      <t>通貨1金額</t>
    </r>
    <rPh sb="0" eb="2">
      <t>ツウカ</t>
    </rPh>
    <rPh sb="3" eb="5">
      <t>キンガク</t>
    </rPh>
    <phoneticPr fontId="0"/>
  </si>
  <si>
    <r>
      <rPr>
        <sz val="9"/>
        <color theme="1"/>
        <rFont val="ＭＳ Ｐゴシック"/>
        <family val="3"/>
      </rPr>
      <t>通貨2単価</t>
    </r>
    <rPh sb="0" eb="2">
      <t>ツウカ</t>
    </rPh>
    <rPh sb="3" eb="5">
      <t>タンカ</t>
    </rPh>
    <phoneticPr fontId="0"/>
  </si>
  <si>
    <r>
      <rPr>
        <sz val="9"/>
        <color theme="1"/>
        <rFont val="ＭＳ Ｐゴシック"/>
        <family val="3"/>
      </rPr>
      <t>通貨2数量</t>
    </r>
    <rPh sb="0" eb="2">
      <t>ツウカ</t>
    </rPh>
    <rPh sb="3" eb="5">
      <t>スウリョウ</t>
    </rPh>
    <phoneticPr fontId="0"/>
  </si>
  <si>
    <r>
      <rPr>
        <sz val="9"/>
        <color theme="1"/>
        <rFont val="ＭＳ Ｐゴシック"/>
        <family val="3"/>
      </rPr>
      <t>通貨2金額</t>
    </r>
    <rPh sb="0" eb="2">
      <t>ツウカ</t>
    </rPh>
    <rPh sb="3" eb="5">
      <t>キンガク</t>
    </rPh>
    <phoneticPr fontId="0"/>
  </si>
  <si>
    <r>
      <rPr>
        <sz val="9"/>
        <color theme="1"/>
        <rFont val="ＭＳ Ｐゴシック"/>
        <family val="3"/>
      </rPr>
      <t>通貨3単価3</t>
    </r>
    <rPh sb="0" eb="2">
      <t>ツウカタンカ2</t>
    </rPh>
    <phoneticPr fontId="0"/>
  </si>
  <si>
    <r>
      <rPr>
        <sz val="9"/>
        <color theme="1"/>
        <rFont val="ＭＳ Ｐゴシック"/>
        <family val="3"/>
      </rPr>
      <t>通貨3数量3</t>
    </r>
    <rPh sb="0" eb="2">
      <t>ツウカスウリョウ3</t>
    </rPh>
    <phoneticPr fontId="0"/>
  </si>
  <si>
    <r>
      <rPr>
        <sz val="9"/>
        <color theme="1"/>
        <rFont val="ＭＳ Ｐゴシック"/>
        <family val="3"/>
      </rPr>
      <t>通貨3金額4</t>
    </r>
    <rPh sb="0" eb="2">
      <t>ツウカキンガク4</t>
    </rPh>
    <phoneticPr fontId="0"/>
  </si>
  <si>
    <r>
      <rPr>
        <sz val="9"/>
        <color theme="1"/>
        <rFont val="ＭＳ Ｐゴシック"/>
        <family val="3"/>
      </rPr>
      <t>通貨4単価3</t>
    </r>
    <rPh sb="0" eb="2">
      <t>ツウカタンカ3</t>
    </rPh>
    <phoneticPr fontId="0"/>
  </si>
  <si>
    <r>
      <rPr>
        <sz val="9"/>
        <color theme="1"/>
        <rFont val="ＭＳ Ｐゴシック"/>
        <family val="3"/>
      </rPr>
      <t>通貨4数量4</t>
    </r>
    <rPh sb="0" eb="2">
      <t>ツウカスウリョウ4</t>
    </rPh>
    <phoneticPr fontId="0"/>
  </si>
  <si>
    <r>
      <rPr>
        <sz val="9"/>
        <color theme="1"/>
        <rFont val="ＭＳ Ｐゴシック"/>
        <family val="3"/>
      </rPr>
      <t>通貨4金額5</t>
    </r>
    <rPh sb="0" eb="2">
      <t>ツウカキンガク5</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</si>
  <si>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</si>
  <si>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</si>
  <si>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</si>
  <si>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r>
      <rPr>
        <b/>
        <sz val="9"/>
        <color theme="1"/>
        <rFont val="ＭＳ Ｐゴシック"/>
        <family val="3"/>
      </rPr>
      <t>労務費（ローカルスタッフ賃金・現地傭人費）</t>
    </r>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</si>
  <si>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</si>
  <si>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</si>
  <si>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</si>
  <si>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</si>
  <si>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</si>
  <si>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</si>
  <si>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</si>
  <si>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</si>
  <si>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</si>
  <si>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</si>
  <si>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</si>
  <si>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</si>
  <si>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</si>
  <si>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</si>
  <si>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</si>
  <si>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</si>
  <si>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</si>
  <si>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</si>
  <si>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</si>
  <si>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</si>
  <si>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</si>
  <si>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</si>
  <si>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</si>
  <si>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</si>
  <si>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</si>
  <si>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9"/>
        <color theme="1"/>
        <rFont val="ＭＳ Ｐゴシック"/>
        <family val="3"/>
      </rPr>
      <t>No1</t>
    </r>
    <phoneticPr fontId="0"/>
  </si>
  <si>
    <r>
      <rPr>
        <sz val="9"/>
        <color theme="1"/>
        <rFont val="ＭＳ Ｐゴシック"/>
        <family val="3"/>
      </rPr>
      <t>No2</t>
    </r>
    <phoneticPr fontId="0"/>
  </si>
  <si>
    <r>
      <rPr>
        <sz val="9"/>
        <color theme="1"/>
        <rFont val="ＭＳ Ｐゴシック"/>
        <family val="3"/>
      </rPr>
      <t>項目</t>
    </r>
    <rPh sb="0" eb="2">
      <t>コウモク</t>
    </rPh>
    <phoneticPr fontId="0"/>
  </si>
  <si>
    <r>
      <rPr>
        <sz val="9"/>
        <color theme="1"/>
        <rFont val="ＭＳ Ｐゴシック"/>
        <family val="3"/>
      </rPr>
      <t>適用</t>
    </r>
    <rPh sb="0" eb="2">
      <t>テキヨウ</t>
    </rPh>
    <phoneticPr fontId="0"/>
  </si>
  <si>
    <r>
      <rPr>
        <sz val="9"/>
        <color theme="1"/>
        <rFont val="ＭＳ Ｐゴシック"/>
        <family val="3"/>
      </rPr>
      <t>単位</t>
    </r>
    <rPh sb="0" eb="2">
      <t>タンイ</t>
    </rPh>
    <phoneticPr fontId="0"/>
  </si>
  <si>
    <r>
      <rPr>
        <sz val="9"/>
        <color theme="1"/>
        <rFont val="ＭＳ Ｐゴシック"/>
        <family val="3"/>
      </rPr>
      <t>請求区分</t>
    </r>
    <rPh sb="0" eb="2">
      <t>セイキュウ</t>
    </rPh>
    <rPh sb="2" eb="4">
      <t>クブン</t>
    </rPh>
    <phoneticPr fontId="0"/>
  </si>
  <si>
    <r>
      <rPr>
        <sz val="9"/>
        <color theme="1"/>
        <rFont val="ＭＳ Ｐゴシック"/>
        <family val="3"/>
      </rPr>
      <t>換算単価</t>
    </r>
    <rPh sb="0" eb="2">
      <t>カンサン</t>
    </rPh>
    <rPh sb="2" eb="4">
      <t>タンカ</t>
    </rPh>
    <phoneticPr fontId="0"/>
  </si>
  <si>
    <r>
      <rPr>
        <sz val="9"/>
        <color theme="1"/>
        <rFont val="ＭＳ Ｐゴシック"/>
        <family val="3"/>
      </rPr>
      <t>数量</t>
    </r>
    <rPh sb="0" eb="2">
      <t>スウリョウ</t>
    </rPh>
    <phoneticPr fontId="0"/>
  </si>
  <si>
    <r>
      <rPr>
        <sz val="9"/>
        <color theme="1"/>
        <rFont val="ＭＳ Ｐゴシック"/>
        <family val="3"/>
      </rPr>
      <t>金額</t>
    </r>
    <rPh sb="0" eb="2">
      <t>キンガク</t>
    </rPh>
    <phoneticPr fontId="0"/>
  </si>
  <si>
    <r>
      <rPr>
        <sz val="9"/>
        <color theme="1"/>
        <rFont val="ＭＳ Ｐゴシック"/>
        <family val="3"/>
      </rPr>
      <t>通貨１単価</t>
    </r>
    <rPh sb="0" eb="2">
      <t>ツウカ</t>
    </rPh>
    <rPh sb="3" eb="5">
      <t>タンカ</t>
    </rPh>
    <phoneticPr fontId="0"/>
  </si>
  <si>
    <r>
      <rPr>
        <sz val="9"/>
        <color theme="1"/>
        <rFont val="ＭＳ Ｐゴシック"/>
        <family val="3"/>
      </rPr>
      <t>通貨1数量</t>
    </r>
    <rPh sb="0" eb="2">
      <t>ツウカ</t>
    </rPh>
    <rPh sb="3" eb="5">
      <t>スウリョウ</t>
    </rPh>
    <phoneticPr fontId="0"/>
  </si>
  <si>
    <r>
      <rPr>
        <sz val="9"/>
        <color theme="1"/>
        <rFont val="ＭＳ Ｐゴシック"/>
        <family val="3"/>
      </rPr>
      <t>通貨1金額</t>
    </r>
    <rPh sb="0" eb="2">
      <t>ツウカ</t>
    </rPh>
    <rPh sb="3" eb="5">
      <t>キンガク</t>
    </rPh>
    <phoneticPr fontId="0"/>
  </si>
  <si>
    <r>
      <rPr>
        <sz val="9"/>
        <color theme="1"/>
        <rFont val="ＭＳ Ｐゴシック"/>
        <family val="3"/>
      </rPr>
      <t>通貨2単価</t>
    </r>
    <rPh sb="0" eb="2">
      <t>ツウカ</t>
    </rPh>
    <rPh sb="3" eb="5">
      <t>タンカ</t>
    </rPh>
    <phoneticPr fontId="0"/>
  </si>
  <si>
    <r>
      <rPr>
        <sz val="9"/>
        <color theme="1"/>
        <rFont val="ＭＳ Ｐゴシック"/>
        <family val="3"/>
      </rPr>
      <t>通貨2数量</t>
    </r>
    <rPh sb="0" eb="2">
      <t>ツウカ</t>
    </rPh>
    <rPh sb="3" eb="5">
      <t>スウリョウ</t>
    </rPh>
    <phoneticPr fontId="0"/>
  </si>
  <si>
    <r>
      <rPr>
        <sz val="9"/>
        <color theme="1"/>
        <rFont val="ＭＳ Ｐゴシック"/>
        <family val="3"/>
      </rPr>
      <t>通貨2金額</t>
    </r>
    <rPh sb="0" eb="2">
      <t>ツウカ</t>
    </rPh>
    <rPh sb="3" eb="5">
      <t>キンガク</t>
    </rPh>
    <phoneticPr fontId="0"/>
  </si>
  <si>
    <r>
      <rPr>
        <sz val="9"/>
        <color theme="1"/>
        <rFont val="ＭＳ Ｐゴシック"/>
        <family val="3"/>
      </rPr>
      <t>通貨3単価3</t>
    </r>
    <rPh sb="0" eb="2">
      <t>ツウカタンカ2</t>
    </rPh>
    <phoneticPr fontId="0"/>
  </si>
  <si>
    <r>
      <rPr>
        <sz val="9"/>
        <color theme="1"/>
        <rFont val="ＭＳ Ｐゴシック"/>
        <family val="3"/>
      </rPr>
      <t>通貨3数量3</t>
    </r>
    <rPh sb="0" eb="2">
      <t>ツウカスウリョウ3</t>
    </rPh>
    <phoneticPr fontId="0"/>
  </si>
  <si>
    <r>
      <rPr>
        <sz val="9"/>
        <color theme="1"/>
        <rFont val="ＭＳ Ｐゴシック"/>
        <family val="3"/>
      </rPr>
      <t>通貨3金額4</t>
    </r>
    <rPh sb="0" eb="2">
      <t>ツウカキンガク4</t>
    </rPh>
    <phoneticPr fontId="0"/>
  </si>
  <si>
    <r>
      <rPr>
        <sz val="9"/>
        <color theme="1"/>
        <rFont val="ＭＳ Ｐゴシック"/>
        <family val="3"/>
      </rPr>
      <t>通貨4単価3</t>
    </r>
    <rPh sb="0" eb="2">
      <t>ツウカタンカ3</t>
    </rPh>
    <phoneticPr fontId="0"/>
  </si>
  <si>
    <r>
      <rPr>
        <sz val="9"/>
        <color theme="1"/>
        <rFont val="ＭＳ Ｐゴシック"/>
        <family val="3"/>
      </rPr>
      <t>通貨4数量4</t>
    </r>
    <rPh sb="0" eb="2">
      <t>ツウカスウリョウ4</t>
    </rPh>
    <phoneticPr fontId="0"/>
  </si>
  <si>
    <r>
      <rPr>
        <sz val="9"/>
        <color theme="1"/>
        <rFont val="ＭＳ Ｐゴシック"/>
        <family val="3"/>
      </rPr>
      <t>通貨4金額5</t>
    </r>
    <rPh sb="0" eb="2">
      <t>ツウカキンガク5</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</si>
  <si>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</si>
  <si>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</si>
  <si>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</si>
  <si>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r>
      <rPr>
        <b/>
        <sz val="9"/>
        <color theme="1"/>
        <rFont val="ＭＳ Ｐゴシック"/>
        <family val="3"/>
      </rPr>
      <t>通信交通費(借上交通費含)</t>
    </r>
    <rPh sb="0" eb="2">
      <t>ツウシン</t>
    </rPh>
    <rPh sb="2" eb="5">
      <t>コウツウヒ</t>
    </rPh>
    <rPh sb="6" eb="8">
      <t>カリア</t>
    </rPh>
    <rPh sb="8" eb="11">
      <t>コウツウヒ</t>
    </rPh>
    <rPh sb="11" eb="12">
      <t>フク</t>
    </rPh>
    <phoneticPr fontId="0"/>
  </si>
  <si>
    <r>
      <rPr>
        <sz val="9"/>
        <color rgb="FFFF0000"/>
        <rFont val="ＭＳ Ｐゴシック"/>
        <family val="3"/>
      </rPr>
      <t>注）借上の日当・宿泊費、航空運賃、交通費については、↓ここ（06通信交通費）に入力してください。</t>
    </r>
    <rPh sb="0" eb="1">
      <t>チュウ</t>
    </rPh>
    <rPh sb="2" eb="4">
      <t>カリアゲ</t>
    </rPh>
    <rPh sb="5" eb="7">
      <t>ニットウ</t>
    </rPh>
    <rPh sb="8" eb="11">
      <t>シュクハクヒ</t>
    </rPh>
    <rPh sb="12" eb="14">
      <t>コウクウ</t>
    </rPh>
    <rPh sb="14" eb="16">
      <t>ウンチン</t>
    </rPh>
    <rPh sb="17" eb="20">
      <t>コウツウヒ</t>
    </rPh>
    <rPh sb="32" eb="34">
      <t>ツウシン</t>
    </rPh>
    <rPh sb="34" eb="37">
      <t>コウツウヒ</t>
    </rPh>
    <rPh sb="39" eb="41">
      <t>ニュウリョク</t>
    </rPh>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</si>
  <si>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</si>
  <si>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</si>
  <si>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</si>
  <si>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</si>
  <si>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</si>
  <si>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</si>
  <si>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</si>
  <si>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</si>
  <si>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</si>
  <si>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</si>
  <si>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</si>
  <si>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</si>
  <si>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</si>
  <si>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</si>
  <si>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</si>
  <si>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</si>
  <si>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</si>
  <si>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</si>
  <si>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</si>
  <si>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</si>
  <si>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</si>
  <si>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</si>
  <si>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</si>
  <si>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</si>
  <si>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</si>
  <si>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9"/>
        <color theme="1"/>
        <rFont val="ＭＳ Ｐゴシック"/>
        <family val="3"/>
      </rPr>
      <t>No1</t>
    </r>
    <phoneticPr fontId="0"/>
  </si>
  <si>
    <r>
      <rPr>
        <sz val="9"/>
        <color theme="1"/>
        <rFont val="ＭＳ Ｐゴシック"/>
        <family val="3"/>
      </rPr>
      <t>No2</t>
    </r>
    <phoneticPr fontId="0"/>
  </si>
  <si>
    <r>
      <rPr>
        <sz val="9"/>
        <color theme="1"/>
        <rFont val="ＭＳ Ｐゴシック"/>
        <family val="3"/>
      </rPr>
      <t>項目</t>
    </r>
    <rPh sb="0" eb="2">
      <t>コウモク</t>
    </rPh>
    <phoneticPr fontId="0"/>
  </si>
  <si>
    <r>
      <rPr>
        <sz val="9"/>
        <color theme="1"/>
        <rFont val="ＭＳ Ｐゴシック"/>
        <family val="3"/>
      </rPr>
      <t>適用</t>
    </r>
    <rPh sb="0" eb="2">
      <t>テキヨウ</t>
    </rPh>
    <phoneticPr fontId="0"/>
  </si>
  <si>
    <r>
      <rPr>
        <sz val="9"/>
        <color theme="1"/>
        <rFont val="ＭＳ Ｐゴシック"/>
        <family val="3"/>
      </rPr>
      <t>単位</t>
    </r>
    <rPh sb="0" eb="2">
      <t>タンイ</t>
    </rPh>
    <phoneticPr fontId="0"/>
  </si>
  <si>
    <r>
      <rPr>
        <sz val="9"/>
        <color theme="1"/>
        <rFont val="ＭＳ Ｐゴシック"/>
        <family val="3"/>
      </rPr>
      <t>請求区分</t>
    </r>
    <rPh sb="0" eb="2">
      <t>セイキュウ</t>
    </rPh>
    <rPh sb="2" eb="4">
      <t>クブン</t>
    </rPh>
    <phoneticPr fontId="0"/>
  </si>
  <si>
    <r>
      <rPr>
        <sz val="9"/>
        <color theme="1"/>
        <rFont val="ＭＳ Ｐゴシック"/>
        <family val="3"/>
      </rPr>
      <t>換算単価</t>
    </r>
    <rPh sb="0" eb="2">
      <t>カンサン</t>
    </rPh>
    <rPh sb="2" eb="4">
      <t>タンカ</t>
    </rPh>
    <phoneticPr fontId="0"/>
  </si>
  <si>
    <r>
      <rPr>
        <sz val="9"/>
        <color theme="1"/>
        <rFont val="ＭＳ Ｐゴシック"/>
        <family val="3"/>
      </rPr>
      <t>数量</t>
    </r>
    <rPh sb="0" eb="2">
      <t>スウリョウ</t>
    </rPh>
    <phoneticPr fontId="0"/>
  </si>
  <si>
    <r>
      <rPr>
        <sz val="9"/>
        <color theme="1"/>
        <rFont val="ＭＳ Ｐゴシック"/>
        <family val="3"/>
      </rPr>
      <t>金額</t>
    </r>
    <rPh sb="0" eb="2">
      <t>キンガク</t>
    </rPh>
    <phoneticPr fontId="0"/>
  </si>
  <si>
    <r>
      <rPr>
        <sz val="9"/>
        <color theme="1"/>
        <rFont val="ＭＳ Ｐゴシック"/>
        <family val="3"/>
      </rPr>
      <t>通貨１単価</t>
    </r>
    <rPh sb="0" eb="2">
      <t>ツウカ</t>
    </rPh>
    <rPh sb="3" eb="5">
      <t>タンカ</t>
    </rPh>
    <phoneticPr fontId="0"/>
  </si>
  <si>
    <r>
      <rPr>
        <sz val="9"/>
        <color theme="1"/>
        <rFont val="ＭＳ Ｐゴシック"/>
        <family val="3"/>
      </rPr>
      <t>通貨1数量</t>
    </r>
    <rPh sb="0" eb="2">
      <t>ツウカ</t>
    </rPh>
    <rPh sb="3" eb="5">
      <t>スウリョウ</t>
    </rPh>
    <phoneticPr fontId="0"/>
  </si>
  <si>
    <r>
      <rPr>
        <sz val="9"/>
        <color theme="1"/>
        <rFont val="ＭＳ Ｐゴシック"/>
        <family val="3"/>
      </rPr>
      <t>通貨1金額</t>
    </r>
    <rPh sb="0" eb="2">
      <t>ツウカ</t>
    </rPh>
    <rPh sb="3" eb="5">
      <t>キンガク</t>
    </rPh>
    <phoneticPr fontId="0"/>
  </si>
  <si>
    <r>
      <rPr>
        <sz val="9"/>
        <color theme="1"/>
        <rFont val="ＭＳ Ｐゴシック"/>
        <family val="3"/>
      </rPr>
      <t>通貨2単価</t>
    </r>
    <rPh sb="0" eb="2">
      <t>ツウカ</t>
    </rPh>
    <rPh sb="3" eb="5">
      <t>タンカ</t>
    </rPh>
    <phoneticPr fontId="0"/>
  </si>
  <si>
    <r>
      <rPr>
        <sz val="9"/>
        <color theme="1"/>
        <rFont val="ＭＳ Ｐゴシック"/>
        <family val="3"/>
      </rPr>
      <t>通貨2数量</t>
    </r>
    <rPh sb="0" eb="2">
      <t>ツウカ</t>
    </rPh>
    <rPh sb="3" eb="5">
      <t>スウリョウ</t>
    </rPh>
    <phoneticPr fontId="0"/>
  </si>
  <si>
    <r>
      <rPr>
        <sz val="9"/>
        <color theme="1"/>
        <rFont val="ＭＳ Ｐゴシック"/>
        <family val="3"/>
      </rPr>
      <t>通貨2金額</t>
    </r>
    <rPh sb="0" eb="2">
      <t>ツウカ</t>
    </rPh>
    <rPh sb="3" eb="5">
      <t>キンガク</t>
    </rPh>
    <phoneticPr fontId="0"/>
  </si>
  <si>
    <r>
      <rPr>
        <sz val="9"/>
        <color theme="1"/>
        <rFont val="ＭＳ Ｐゴシック"/>
        <family val="3"/>
      </rPr>
      <t>通貨3単価3</t>
    </r>
    <rPh sb="0" eb="2">
      <t>ツウカタンカ2</t>
    </rPh>
    <phoneticPr fontId="0"/>
  </si>
  <si>
    <r>
      <rPr>
        <sz val="9"/>
        <color theme="1"/>
        <rFont val="ＭＳ Ｐゴシック"/>
        <family val="3"/>
      </rPr>
      <t>通貨3数量3</t>
    </r>
    <rPh sb="0" eb="2">
      <t>ツウカスウリョウ3</t>
    </rPh>
    <phoneticPr fontId="0"/>
  </si>
  <si>
    <r>
      <rPr>
        <sz val="9"/>
        <color theme="1"/>
        <rFont val="ＭＳ Ｐゴシック"/>
        <family val="3"/>
      </rPr>
      <t>通貨3金額4</t>
    </r>
    <rPh sb="0" eb="2">
      <t>ツウカキンガク4</t>
    </rPh>
    <phoneticPr fontId="0"/>
  </si>
  <si>
    <r>
      <rPr>
        <sz val="9"/>
        <color theme="1"/>
        <rFont val="ＭＳ Ｐゴシック"/>
        <family val="3"/>
      </rPr>
      <t>通貨4単価3</t>
    </r>
    <rPh sb="0" eb="2">
      <t>ツウカタンカ3</t>
    </rPh>
    <phoneticPr fontId="0"/>
  </si>
  <si>
    <r>
      <rPr>
        <sz val="9"/>
        <color theme="1"/>
        <rFont val="ＭＳ Ｐゴシック"/>
        <family val="3"/>
      </rPr>
      <t>通貨4数量4</t>
    </r>
    <rPh sb="0" eb="2">
      <t>ツウカスウリョウ4</t>
    </rPh>
    <phoneticPr fontId="0"/>
  </si>
  <si>
    <r>
      <rPr>
        <sz val="9"/>
        <color theme="1"/>
        <rFont val="ＭＳ Ｐゴシック"/>
        <family val="3"/>
      </rPr>
      <t>通貨4金額5</t>
    </r>
    <rPh sb="0" eb="2">
      <t>ツウカキンガク5</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</si>
  <si>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</si>
  <si>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</si>
  <si>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</si>
  <si>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事務用品複写費</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</si>
  <si>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</si>
  <si>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</si>
  <si>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</si>
  <si>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</si>
  <si>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</si>
  <si>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</si>
  <si>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</si>
  <si>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</si>
  <si>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</si>
  <si>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</si>
  <si>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</si>
  <si>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</si>
  <si>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</si>
  <si>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</si>
  <si>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</si>
  <si>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</si>
  <si>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</si>
  <si>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</si>
  <si>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</si>
  <si>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</si>
  <si>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</si>
  <si>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</si>
  <si>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</si>
  <si>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</si>
  <si>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</si>
  <si>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9"/>
        <color theme="1"/>
        <rFont val="ＭＳ Ｐゴシック"/>
        <family val="3"/>
      </rPr>
      <t>No1</t>
    </r>
    <phoneticPr fontId="0"/>
  </si>
  <si>
    <r>
      <rPr>
        <sz val="9"/>
        <color theme="1"/>
        <rFont val="ＭＳ Ｐゴシック"/>
        <family val="3"/>
      </rPr>
      <t>No2</t>
    </r>
    <phoneticPr fontId="0"/>
  </si>
  <si>
    <r>
      <rPr>
        <sz val="9"/>
        <color theme="1"/>
        <rFont val="ＭＳ Ｐゴシック"/>
        <family val="3"/>
      </rPr>
      <t>項目</t>
    </r>
    <rPh sb="0" eb="2">
      <t>コウモク</t>
    </rPh>
    <phoneticPr fontId="0"/>
  </si>
  <si>
    <r>
      <rPr>
        <sz val="9"/>
        <color theme="1"/>
        <rFont val="ＭＳ Ｐゴシック"/>
        <family val="3"/>
      </rPr>
      <t>適用</t>
    </r>
    <rPh sb="0" eb="2">
      <t>テキヨウ</t>
    </rPh>
    <phoneticPr fontId="0"/>
  </si>
  <si>
    <r>
      <rPr>
        <sz val="9"/>
        <color theme="1"/>
        <rFont val="ＭＳ Ｐゴシック"/>
        <family val="3"/>
      </rPr>
      <t>単位</t>
    </r>
    <rPh sb="0" eb="2">
      <t>タンイ</t>
    </rPh>
    <phoneticPr fontId="0"/>
  </si>
  <si>
    <r>
      <rPr>
        <sz val="9"/>
        <color theme="1"/>
        <rFont val="ＭＳ Ｐゴシック"/>
        <family val="3"/>
      </rPr>
      <t>請求区分</t>
    </r>
    <rPh sb="0" eb="2">
      <t>セイキュウ</t>
    </rPh>
    <rPh sb="2" eb="4">
      <t>クブン</t>
    </rPh>
    <phoneticPr fontId="0"/>
  </si>
  <si>
    <r>
      <rPr>
        <sz val="9"/>
        <color theme="1"/>
        <rFont val="ＭＳ Ｐゴシック"/>
        <family val="3"/>
      </rPr>
      <t>換算単価</t>
    </r>
    <rPh sb="0" eb="2">
      <t>カンサン</t>
    </rPh>
    <rPh sb="2" eb="4">
      <t>タンカ</t>
    </rPh>
    <phoneticPr fontId="0"/>
  </si>
  <si>
    <r>
      <rPr>
        <sz val="9"/>
        <color theme="1"/>
        <rFont val="ＭＳ Ｐゴシック"/>
        <family val="3"/>
      </rPr>
      <t>数量</t>
    </r>
    <rPh sb="0" eb="2">
      <t>スウリョウ</t>
    </rPh>
    <phoneticPr fontId="0"/>
  </si>
  <si>
    <r>
      <rPr>
        <sz val="9"/>
        <color theme="1"/>
        <rFont val="ＭＳ Ｐゴシック"/>
        <family val="3"/>
      </rPr>
      <t>金額</t>
    </r>
    <rPh sb="0" eb="2">
      <t>キンガク</t>
    </rPh>
    <phoneticPr fontId="0"/>
  </si>
  <si>
    <r>
      <rPr>
        <sz val="9"/>
        <color theme="1"/>
        <rFont val="ＭＳ Ｐゴシック"/>
        <family val="3"/>
      </rPr>
      <t>通貨１単価</t>
    </r>
    <rPh sb="0" eb="2">
      <t>ツウカ</t>
    </rPh>
    <rPh sb="3" eb="5">
      <t>タンカ</t>
    </rPh>
    <phoneticPr fontId="0"/>
  </si>
  <si>
    <r>
      <rPr>
        <sz val="9"/>
        <color theme="1"/>
        <rFont val="ＭＳ Ｐゴシック"/>
        <family val="3"/>
      </rPr>
      <t>通貨1数量</t>
    </r>
    <rPh sb="0" eb="2">
      <t>ツウカ</t>
    </rPh>
    <rPh sb="3" eb="5">
      <t>スウリョウ</t>
    </rPh>
    <phoneticPr fontId="0"/>
  </si>
  <si>
    <r>
      <rPr>
        <sz val="9"/>
        <color theme="1"/>
        <rFont val="ＭＳ Ｐゴシック"/>
        <family val="3"/>
      </rPr>
      <t>通貨1金額</t>
    </r>
    <rPh sb="0" eb="2">
      <t>ツウカ</t>
    </rPh>
    <rPh sb="3" eb="5">
      <t>キンガク</t>
    </rPh>
    <phoneticPr fontId="0"/>
  </si>
  <si>
    <r>
      <rPr>
        <sz val="9"/>
        <color theme="1"/>
        <rFont val="ＭＳ Ｐゴシック"/>
        <family val="3"/>
      </rPr>
      <t>通貨2単価</t>
    </r>
    <rPh sb="0" eb="2">
      <t>ツウカ</t>
    </rPh>
    <rPh sb="3" eb="5">
      <t>タンカ</t>
    </rPh>
    <phoneticPr fontId="0"/>
  </si>
  <si>
    <r>
      <rPr>
        <sz val="9"/>
        <color theme="1"/>
        <rFont val="ＭＳ Ｐゴシック"/>
        <family val="3"/>
      </rPr>
      <t>通貨2数量</t>
    </r>
    <rPh sb="0" eb="2">
      <t>ツウカ</t>
    </rPh>
    <rPh sb="3" eb="5">
      <t>スウリョウ</t>
    </rPh>
    <phoneticPr fontId="0"/>
  </si>
  <si>
    <r>
      <rPr>
        <sz val="9"/>
        <color theme="1"/>
        <rFont val="ＭＳ Ｐゴシック"/>
        <family val="3"/>
      </rPr>
      <t>通貨2金額</t>
    </r>
    <rPh sb="0" eb="2">
      <t>ツウカ</t>
    </rPh>
    <rPh sb="3" eb="5">
      <t>キンガク</t>
    </rPh>
    <phoneticPr fontId="0"/>
  </si>
  <si>
    <r>
      <rPr>
        <sz val="9"/>
        <color theme="1"/>
        <rFont val="ＭＳ Ｐゴシック"/>
        <family val="3"/>
      </rPr>
      <t>通貨3単価3</t>
    </r>
    <rPh sb="0" eb="2">
      <t>ツウカタンカ2</t>
    </rPh>
    <phoneticPr fontId="0"/>
  </si>
  <si>
    <r>
      <rPr>
        <sz val="9"/>
        <color theme="1"/>
        <rFont val="ＭＳ Ｐゴシック"/>
        <family val="3"/>
      </rPr>
      <t>通貨3数量3</t>
    </r>
    <rPh sb="0" eb="2">
      <t>ツウカスウリョウ3</t>
    </rPh>
    <phoneticPr fontId="0"/>
  </si>
  <si>
    <r>
      <rPr>
        <sz val="9"/>
        <color theme="1"/>
        <rFont val="ＭＳ Ｐゴシック"/>
        <family val="3"/>
      </rPr>
      <t>通貨3金額4</t>
    </r>
    <rPh sb="0" eb="2">
      <t>ツウカキンガク4</t>
    </rPh>
    <phoneticPr fontId="0"/>
  </si>
  <si>
    <r>
      <rPr>
        <sz val="9"/>
        <color theme="1"/>
        <rFont val="ＭＳ Ｐゴシック"/>
        <family val="3"/>
      </rPr>
      <t>通貨4単価3</t>
    </r>
    <rPh sb="0" eb="2">
      <t>ツウカタンカ3</t>
    </rPh>
    <phoneticPr fontId="0"/>
  </si>
  <si>
    <r>
      <rPr>
        <sz val="9"/>
        <color theme="1"/>
        <rFont val="ＭＳ Ｐゴシック"/>
        <family val="3"/>
      </rPr>
      <t>通貨4数量4</t>
    </r>
    <rPh sb="0" eb="2">
      <t>ツウカスウリョウ4</t>
    </rPh>
    <phoneticPr fontId="0"/>
  </si>
  <si>
    <r>
      <rPr>
        <sz val="9"/>
        <color theme="1"/>
        <rFont val="ＭＳ Ｐゴシック"/>
        <family val="3"/>
      </rPr>
      <t>通貨4金額5</t>
    </r>
    <rPh sb="0" eb="2">
      <t>ツウカキンガク5</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</si>
  <si>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</si>
  <si>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</si>
  <si>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</si>
  <si>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福利厚生費</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</si>
  <si>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</si>
  <si>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</si>
  <si>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</si>
  <si>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</si>
  <si>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</si>
  <si>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</si>
  <si>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</si>
  <si>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</si>
  <si>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</si>
  <si>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</si>
  <si>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</si>
  <si>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</si>
  <si>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</si>
  <si>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</si>
  <si>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</si>
  <si>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</si>
  <si>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</si>
  <si>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</si>
  <si>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</si>
  <si>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</si>
  <si>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</si>
  <si>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</si>
  <si>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</si>
  <si>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</si>
  <si>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</si>
  <si>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</si>
  <si>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</si>
  <si>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</si>
  <si>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会議費</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</si>
  <si>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</si>
  <si>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</si>
  <si>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</si>
  <si>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</si>
  <si>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</si>
  <si>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</si>
  <si>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</si>
  <si>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</si>
  <si>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</si>
  <si>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</si>
  <si>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</si>
  <si>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</si>
  <si>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</si>
  <si>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</si>
  <si>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</si>
  <si>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</si>
  <si>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</si>
  <si>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</si>
  <si>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</si>
  <si>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</si>
  <si>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</si>
  <si>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</si>
  <si>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</si>
  <si>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</si>
  <si>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</si>
  <si>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</si>
  <si>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</si>
  <si>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</si>
  <si>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交際費</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</si>
  <si>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</si>
  <si>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</si>
  <si>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</si>
  <si>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</si>
  <si>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</si>
  <si>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</si>
  <si>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</si>
  <si>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</si>
  <si>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</si>
  <si>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</si>
  <si>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</si>
  <si>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</si>
  <si>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</si>
  <si>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</si>
  <si>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</si>
  <si>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</si>
  <si>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</si>
  <si>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</si>
  <si>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</si>
  <si>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</si>
  <si>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</si>
  <si>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</si>
  <si>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</si>
  <si>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</si>
  <si>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</si>
  <si>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</si>
  <si>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</si>
  <si>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</si>
  <si>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修繕維持費</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</si>
  <si>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</si>
  <si>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</si>
  <si>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</si>
  <si>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</si>
  <si>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</si>
  <si>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</si>
  <si>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</si>
  <si>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</si>
  <si>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</si>
  <si>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</si>
  <si>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</si>
  <si>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</si>
  <si>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</si>
  <si>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</si>
  <si>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</si>
  <si>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</si>
  <si>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</si>
  <si>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</si>
  <si>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</si>
  <si>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</si>
  <si>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</si>
  <si>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</si>
  <si>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</si>
  <si>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</si>
  <si>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</si>
  <si>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</si>
  <si>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</si>
  <si>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</si>
  <si>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動力用水光熱費</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</si>
  <si>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</si>
  <si>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</si>
  <si>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</si>
  <si>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</si>
  <si>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</si>
  <si>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</si>
  <si>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</si>
  <si>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</si>
  <si>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</si>
  <si>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</si>
  <si>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</si>
  <si>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</si>
  <si>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</si>
  <si>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</si>
  <si>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</si>
  <si>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</si>
  <si>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</si>
  <si>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</si>
  <si>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</si>
  <si>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</si>
  <si>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</si>
  <si>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</si>
  <si>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</si>
  <si>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</si>
  <si>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</si>
  <si>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</si>
  <si>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</si>
  <si>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</si>
  <si>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r>
      <rPr>
        <b/>
        <sz val="9"/>
        <color theme="1"/>
        <rFont val="ＭＳ Ｐゴシック"/>
        <family val="3"/>
      </rPr>
      <t>広告宣伝費</t>
    </r>
    <rPh sb="0" eb="2">
      <t>コウコク</t>
    </rPh>
    <rPh sb="2" eb="5">
      <t>センデンヒ</t>
    </rPh>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</si>
  <si>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</si>
  <si>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</si>
  <si>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</si>
  <si>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</si>
  <si>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</si>
  <si>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</si>
  <si>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</si>
  <si>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</si>
  <si>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</si>
  <si>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</si>
  <si>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</si>
  <si>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</si>
  <si>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</si>
  <si>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</si>
  <si>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</si>
  <si>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</si>
  <si>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</si>
  <si>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</si>
  <si>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</si>
  <si>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</si>
  <si>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</si>
  <si>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</si>
  <si>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</si>
  <si>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</si>
  <si>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</si>
  <si>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</si>
  <si>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</si>
  <si>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</si>
  <si>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諸賃借料</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</si>
  <si>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</si>
  <si>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</si>
  <si>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</si>
  <si>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</si>
  <si>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</si>
  <si>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</si>
  <si>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</si>
  <si>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</si>
  <si>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</si>
  <si>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</si>
  <si>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</si>
  <si>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</si>
  <si>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</si>
  <si>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</si>
  <si>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</si>
  <si>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</si>
  <si>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</si>
  <si>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</si>
  <si>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</si>
  <si>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</si>
  <si>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</si>
  <si>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</si>
  <si>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</si>
  <si>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</si>
  <si>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</si>
  <si>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</si>
  <si>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</si>
  <si>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</si>
  <si>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保険料</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</si>
  <si>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</si>
  <si>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</si>
  <si>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</si>
  <si>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</si>
  <si>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</si>
  <si>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</si>
  <si>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</si>
  <si>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</si>
  <si>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</si>
  <si>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</si>
  <si>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</si>
  <si>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</si>
  <si>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</si>
  <si>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</si>
  <si>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</si>
  <si>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</si>
  <si>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</si>
  <si>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</si>
  <si>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</si>
  <si>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</si>
  <si>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</si>
  <si>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</si>
  <si>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</si>
  <si>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</si>
  <si>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</si>
  <si>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</si>
  <si>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</si>
  <si>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</si>
  <si>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減価償却費</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</si>
  <si>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</si>
  <si>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</si>
  <si>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</si>
  <si>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</si>
  <si>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</si>
  <si>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</si>
  <si>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</si>
  <si>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</si>
  <si>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</si>
  <si>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</si>
  <si>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</si>
  <si>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</si>
  <si>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</si>
  <si>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</si>
  <si>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</si>
  <si>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</si>
  <si>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</si>
  <si>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</si>
  <si>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</si>
  <si>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</si>
  <si>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</si>
  <si>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</si>
  <si>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</si>
  <si>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</si>
  <si>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</si>
  <si>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9"/>
        <color theme="1"/>
        <rFont val="ＭＳ Ｐゴシック"/>
        <family val="3"/>
      </rPr>
      <t>設備（パソコン、車両等）</t>
    </r>
    <rPh sb="0" eb="2">
      <t>セツビ</t>
    </rPh>
    <rPh sb="8" eb="10">
      <t>シャリョウ</t>
    </rPh>
    <rPh sb="10" eb="11">
      <t>トウ</t>
    </rPh>
    <phoneticPr fontId="0"/>
  </si>
  <si>
    <r>
      <rPr>
        <sz val="9"/>
        <color theme="1"/>
        <rFont val="ＭＳ Ｐゴシック"/>
        <family val="3"/>
      </rPr>
      <t>1)</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</si>
  <si>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</si>
  <si>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ソフトウェア</t>
    </r>
    <phoneticPr fontId="0"/>
  </si>
  <si>
    <r>
      <rPr>
        <sz val="9"/>
        <color theme="1"/>
        <rFont val="ＭＳ Ｐゴシック"/>
        <family val="3"/>
      </rPr>
      <t>1)</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</si>
  <si>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</si>
  <si>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</si>
  <si>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</si>
  <si>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地代家賃</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</si>
  <si>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</si>
  <si>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</si>
  <si>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</si>
  <si>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</si>
  <si>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</si>
  <si>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</si>
  <si>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</si>
  <si>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</si>
  <si>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</si>
  <si>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</si>
  <si>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</si>
  <si>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</si>
  <si>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</si>
  <si>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</si>
  <si>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</si>
  <si>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</si>
  <si>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</si>
  <si>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</si>
  <si>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</si>
  <si>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</si>
  <si>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</si>
  <si>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</si>
  <si>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</si>
  <si>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</si>
  <si>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</si>
  <si>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9"/>
        <color theme="1"/>
        <rFont val="ＭＳ Ｐゴシック"/>
        <family val="3"/>
      </rPr>
      <t xml:space="preserve"> </t>
    </r>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</si>
  <si>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</si>
  <si>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</si>
  <si>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</si>
  <si>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t>租税公課</t>
  </si>
  <si>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</si>
  <si>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</si>
  <si>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</si>
  <si>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</si>
  <si>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</si>
  <si>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</si>
  <si>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</si>
  <si>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</si>
  <si>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</si>
  <si>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</si>
  <si>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</si>
  <si>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</si>
  <si>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</si>
  <si>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</si>
  <si>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</si>
  <si>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</si>
  <si>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</si>
  <si>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</si>
  <si>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</si>
  <si>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</si>
  <si>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</si>
  <si>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</si>
  <si>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</si>
  <si>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</si>
  <si>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</si>
  <si>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</si>
  <si>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</si>
  <si>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</si>
  <si>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r>
      <rPr>
        <b/>
        <sz val="9"/>
        <color theme="1"/>
        <rFont val="ＭＳ Ｐゴシック"/>
        <family val="3"/>
      </rPr>
      <t>社員分　個人所得税（社員分PIT）</t>
    </r>
    <rPh sb="0" eb="2">
      <t>シャイン</t>
    </rPh>
    <rPh sb="2" eb="3">
      <t>ブン</t>
    </rPh>
    <rPh sb="4" eb="6">
      <t>コジン</t>
    </rPh>
    <rPh sb="6" eb="9">
      <t>ショトクゼイ</t>
    </rPh>
    <rPh sb="10" eb="12">
      <t>シャイン</t>
    </rPh>
    <rPh sb="12" eb="13">
      <t>ブン</t>
    </rPh>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</si>
  <si>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</si>
  <si>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</si>
  <si>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</si>
  <si>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</si>
  <si>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</si>
  <si>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</si>
  <si>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</si>
  <si>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</si>
  <si>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</si>
  <si>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</si>
  <si>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</si>
  <si>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</si>
  <si>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</si>
  <si>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</si>
  <si>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</si>
  <si>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</si>
  <si>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</si>
  <si>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</si>
  <si>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</si>
  <si>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</si>
  <si>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</si>
  <si>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</si>
  <si>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</si>
  <si>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</si>
  <si>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</si>
  <si>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</si>
  <si>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b/>
        <sz val="9"/>
        <color theme="1"/>
        <rFont val="ＭＳ Ｐゴシック"/>
        <family val="3"/>
      </rPr>
      <t>借上要員分　個人所得税（借上分PIT）</t>
    </r>
    <rPh sb="0" eb="2">
      <t>カリア</t>
    </rPh>
    <rPh sb="2" eb="4">
      <t>ヨウイン</t>
    </rPh>
    <rPh sb="4" eb="5">
      <t>ブン</t>
    </rPh>
    <rPh sb="6" eb="8">
      <t>コジン</t>
    </rPh>
    <rPh sb="8" eb="11">
      <t>ショトクゼイ</t>
    </rPh>
    <rPh sb="12" eb="14">
      <t>カリア</t>
    </rPh>
    <rPh sb="14" eb="15">
      <t>ブン</t>
    </rPh>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</si>
  <si>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</si>
  <si>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</si>
  <si>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</si>
  <si>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</si>
  <si>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</si>
  <si>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</si>
  <si>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</si>
  <si>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</si>
  <si>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</si>
  <si>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</si>
  <si>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</si>
  <si>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</si>
  <si>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</si>
  <si>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</si>
  <si>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</si>
  <si>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</si>
  <si>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</si>
  <si>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</si>
  <si>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</si>
  <si>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</si>
  <si>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</si>
  <si>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</si>
  <si>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</si>
  <si>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</si>
  <si>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</si>
  <si>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</si>
  <si>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b/>
        <sz val="9"/>
        <color theme="1"/>
        <rFont val="ＭＳ Ｐゴシック"/>
        <family val="3"/>
      </rPr>
      <t>事務手数料</t>
    </r>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</si>
  <si>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</si>
  <si>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</si>
  <si>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</si>
  <si>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</si>
  <si>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</si>
  <si>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</si>
  <si>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</si>
  <si>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</si>
  <si>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</si>
  <si>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</si>
  <si>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</si>
  <si>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</si>
  <si>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</si>
  <si>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</si>
  <si>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</si>
  <si>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</si>
  <si>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</si>
  <si>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</si>
  <si>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</si>
  <si>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</si>
  <si>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</si>
  <si>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</si>
  <si>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</si>
  <si>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</si>
  <si>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</si>
  <si>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</si>
  <si>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b/>
        <sz val="9"/>
        <color theme="1"/>
        <rFont val="ＭＳ Ｐゴシック"/>
        <family val="3"/>
      </rPr>
      <t>雑費(PIT,事手料除)</t>
    </r>
    <rPh sb="0" eb="2">
      <t>ザッピ</t>
    </rPh>
    <rPh sb="7" eb="8">
      <t>コト</t>
    </rPh>
    <rPh sb="8" eb="9">
      <t>テ</t>
    </rPh>
    <rPh sb="9" eb="10">
      <t>リョウ</t>
    </rPh>
    <rPh sb="10" eb="11">
      <t>ジョ</t>
    </rPh>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</si>
  <si>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</si>
  <si>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</si>
  <si>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摘　　要</t>
    </r>
    <rPh sb="0" eb="1">
      <t>チャク</t>
    </rPh>
    <rPh sb="3" eb="4">
      <t>ヨウ</t>
    </rPh>
    <phoneticPr fontId="0"/>
  </si>
  <si>
    <r>
      <rPr>
        <b/>
        <sz val="9"/>
        <color theme="1"/>
        <rFont val="ＭＳ Ｐゴシック"/>
        <family val="3"/>
      </rPr>
      <t>単位</t>
    </r>
    <rPh sb="0" eb="2">
      <t>タンイ</t>
    </rPh>
    <phoneticPr fontId="0"/>
  </si>
  <si>
    <r>
      <rPr>
        <b/>
        <sz val="8"/>
        <color theme="1"/>
        <rFont val="ＭＳ Ｐゴシック"/>
        <family val="3"/>
      </rPr>
      <t>請求
区分</t>
    </r>
    <rPh sb="0" eb="2">
      <t>セイキュウ</t>
    </rPh>
    <rPh sb="3" eb="5">
      <t>クブン</t>
    </rPh>
    <phoneticPr fontId="0"/>
  </si>
  <si>
    <r>
      <rPr>
        <b/>
        <sz val="9"/>
        <color theme="1"/>
        <rFont val="ＭＳ Ｐゴシック"/>
        <family val="3"/>
      </rPr>
      <t>円換算額</t>
    </r>
    <rPh sb="0" eb="1">
      <t>エン</t>
    </rPh>
    <rPh sb="1" eb="3">
      <t>カンサン</t>
    </rPh>
    <rPh sb="3" eb="4">
      <t>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</si>
  <si>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</si>
  <si>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</si>
  <si>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</si>
  <si>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</si>
  <si>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換算単価</t>
    </r>
    <rPh sb="0" eb="2">
      <t>カンサン</t>
    </rPh>
    <rPh sb="2" eb="4">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</si>
  <si>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</si>
  <si>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</si>
  <si>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</si>
  <si>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</si>
  <si>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</si>
  <si>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</si>
  <si>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</si>
  <si>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</si>
  <si>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</si>
  <si>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</si>
  <si>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</si>
  <si>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b/>
        <sz val="9"/>
        <color theme="1"/>
        <rFont val="ＭＳ Ｐゴシック"/>
        <family val="3"/>
      </rPr>
      <t>単価</t>
    </r>
    <rPh sb="0" eb="2">
      <t>タンカ</t>
    </rPh>
    <phoneticPr fontId="0"/>
  </si>
  <si>
    <r>
      <rPr>
        <b/>
        <sz val="9"/>
        <color theme="1"/>
        <rFont val="ＭＳ Ｐゴシック"/>
        <family val="3"/>
      </rPr>
      <t>数量</t>
    </r>
    <rPh sb="0" eb="2">
      <t>スウリョウ</t>
    </rPh>
    <phoneticPr fontId="0"/>
  </si>
  <si>
    <r>
      <rPr>
        <b/>
        <sz val="9"/>
        <color theme="1"/>
        <rFont val="ＭＳ Ｐゴシック"/>
        <family val="3"/>
      </rPr>
      <t>金額</t>
    </r>
    <rPh sb="0" eb="2">
      <t>キンガク</t>
    </rPh>
    <phoneticPr fontId="0"/>
  </si>
  <si>
    <r>
      <rPr>
        <sz val="8"/>
        <color rgb="FFFF0000"/>
        <rFont val="ＭＳ Ｐゴシック"/>
        <family val="3"/>
      </rPr>
      <t>※行を追加する必要がある場合には、この行の上に追加してください。</t>
    </r>
    <rPh sb="19" eb="20">
      <t>ギョウ</t>
    </rPh>
    <phoneticPr fontId="0"/>
  </si>
  <si>
    <r>
      <rPr>
        <sz val="9"/>
        <color theme="1"/>
        <rFont val="ＭＳ Ｐゴシック"/>
        <family val="3"/>
      </rPr>
      <t>内、請求予定</t>
    </r>
    <rPh sb="0" eb="1">
      <t>ウチ</t>
    </rPh>
    <rPh sb="2" eb="6">
      <t>セイキュウヨテイ</t>
    </rPh>
    <phoneticPr fontId="0"/>
  </si>
  <si>
    <r>
      <rPr>
        <sz val="9"/>
        <color theme="1"/>
        <rFont val="ＭＳ Ｐゴシック"/>
        <family val="3"/>
      </rPr>
      <t>内、持出予定</t>
    </r>
    <rPh sb="0" eb="1">
      <t>ウチ</t>
    </rPh>
    <rPh sb="2" eb="6">
      <t>モチダシヨテイ</t>
    </rPh>
    <phoneticPr fontId="0"/>
  </si>
  <si>
    <r>
      <rPr>
        <b/>
        <sz val="9"/>
        <color theme="1"/>
        <rFont val="ＭＳ Ｐゴシック"/>
        <family val="3"/>
      </rPr>
      <t>No.</t>
    </r>
    <phoneticPr fontId="0"/>
  </si>
  <si>
    <r>
      <rPr>
        <b/>
        <sz val="9"/>
        <color theme="1"/>
        <rFont val="ＭＳ Ｐゴシック"/>
        <family val="3"/>
      </rPr>
      <t>項　　目</t>
    </r>
    <rPh sb="0" eb="1">
      <t>コウ</t>
    </rPh>
    <rPh sb="3" eb="4">
      <t>メ</t>
    </rPh>
    <phoneticPr fontId="0"/>
  </si>
  <si>
    <r>
      <rPr>
        <b/>
        <sz val="9"/>
        <color theme="1"/>
        <rFont val="ＭＳ Ｐゴシック"/>
        <family val="3"/>
      </rPr>
      <t>円換算額</t>
    </r>
    <rPh sb="3" eb="4">
      <t>ガク</t>
    </rPh>
    <phoneticPr fontId="0"/>
  </si>
  <si>
    <r>
      <rPr>
        <b/>
        <sz val="9"/>
        <color theme="1"/>
        <rFont val="ＭＳ Ｐゴシック"/>
        <family val="3"/>
      </rPr>
      <t>金額</t>
    </r>
    <rPh sb="0" eb="2">
      <t>キンガク</t>
    </rPh>
    <phoneticPr fontId="0"/>
  </si>
  <si>
    <r>
      <rPr>
        <b/>
        <sz val="9"/>
        <color theme="1"/>
        <rFont val="ＭＳ Ｐゴシック"/>
        <family val="3"/>
      </rPr>
      <t>通貨1：</t>
    </r>
    <rPh sb="0" eb="2">
      <t>ツウカ</t>
    </rPh>
    <phoneticPr fontId="0"/>
  </si>
  <si>
    <r>
      <rPr>
        <b/>
        <sz val="9"/>
        <color theme="1"/>
        <rFont val="ＭＳ Ｐゴシック"/>
        <family val="3"/>
      </rPr>
      <t>通貨2：</t>
    </r>
    <rPh sb="0" eb="2">
      <t>ツウカ</t>
    </rPh>
    <phoneticPr fontId="0"/>
  </si>
  <si>
    <r>
      <rPr>
        <b/>
        <sz val="9"/>
        <color theme="1"/>
        <rFont val="ＭＳ Ｐゴシック"/>
        <family val="3"/>
      </rPr>
      <t>通貨3：</t>
    </r>
    <rPh sb="0" eb="2">
      <t>ツウカ</t>
    </rPh>
    <phoneticPr fontId="0"/>
  </si>
  <si>
    <r>
      <rPr>
        <b/>
        <sz val="9"/>
        <color theme="1"/>
        <rFont val="ＭＳ Ｐゴシック"/>
        <family val="3"/>
      </rPr>
      <t>通貨4：</t>
    </r>
    <rPh sb="0" eb="2">
      <t>ツウカ</t>
    </rPh>
    <phoneticPr fontId="0"/>
  </si>
  <si>
    <r>
      <rPr>
        <b/>
        <sz val="9"/>
        <color theme="1"/>
        <rFont val="ＭＳ Ｐゴシック"/>
        <family val="3"/>
      </rPr>
      <t>金額</t>
    </r>
    <rPh sb="0" eb="2">
      <t>キンガク</t>
    </rPh>
    <phoneticPr fontId="0"/>
  </si>
  <si>
    <r>
      <rPr>
        <b/>
        <sz val="9"/>
        <color theme="1"/>
        <rFont val="ＭＳ Ｐゴシック"/>
        <family val="3"/>
      </rPr>
      <t>金額</t>
    </r>
    <rPh sb="0" eb="2">
      <t>キンガク</t>
    </rPh>
    <phoneticPr fontId="0"/>
  </si>
  <si>
    <r>
      <rPr>
        <b/>
        <sz val="9"/>
        <color theme="1"/>
        <rFont val="ＭＳ Ｐゴシック"/>
        <family val="3"/>
      </rPr>
      <t>金額</t>
    </r>
    <rPh sb="0" eb="2">
      <t>キンガク</t>
    </rPh>
    <phoneticPr fontId="0"/>
  </si>
  <si>
    <r>
      <rPr>
        <b/>
        <sz val="9"/>
        <color theme="1"/>
        <rFont val="ＭＳ Ｐゴシック"/>
        <family val="3"/>
      </rPr>
      <t>金額</t>
    </r>
    <rPh sb="0" eb="2">
      <t>キンガク</t>
    </rPh>
    <phoneticPr fontId="0"/>
  </si>
  <si>
    <r>
      <rPr>
        <b/>
        <sz val="9"/>
        <color theme="1"/>
        <rFont val="ＭＳ Ｐゴシック"/>
        <family val="3"/>
      </rPr>
      <t>小　　計</t>
    </r>
    <rPh sb="0" eb="1">
      <t>ショウ</t>
    </rPh>
    <rPh sb="3" eb="4">
      <t>ケイ</t>
    </rPh>
    <phoneticPr fontId="0"/>
  </si>
  <si>
    <r>
      <rPr>
        <sz val="9"/>
        <color theme="1"/>
        <rFont val="ＭＳ Ｐゴシック"/>
        <family val="3"/>
      </rPr>
      <t>上記小計の内、請求の可否</t>
    </r>
    <rPh sb="0" eb="2">
      <t>ジョウキ</t>
    </rPh>
    <rPh sb="2" eb="4">
      <t>ショウケイ</t>
    </rPh>
    <rPh sb="5" eb="6">
      <t>ウチ</t>
    </rPh>
    <rPh sb="7" eb="9">
      <t>セイキュウ</t>
    </rPh>
    <rPh sb="10" eb="12">
      <t>カヒ</t>
    </rPh>
    <phoneticPr fontId="0"/>
  </si>
  <si>
    <r>
      <rPr>
        <sz val="9"/>
        <color theme="1"/>
        <rFont val="ＭＳ Ｐゴシック"/>
        <family val="3"/>
      </rPr>
      <t>請求</t>
    </r>
    <rPh sb="0" eb="2">
      <t>セイキュウ</t>
    </rPh>
    <phoneticPr fontId="0"/>
  </si>
  <si>
    <r>
      <rPr>
        <sz val="9"/>
        <color theme="1"/>
        <rFont val="ＭＳ Ｐゴシック"/>
        <family val="3"/>
      </rPr>
      <t>〃</t>
    </r>
    <phoneticPr fontId="0"/>
  </si>
  <si>
    <r>
      <rPr>
        <sz val="9"/>
        <color theme="1"/>
        <rFont val="ＭＳ Ｐゴシック"/>
        <family val="3"/>
      </rPr>
      <t>持出</t>
    </r>
    <rPh sb="0" eb="2">
      <t>モチダシ</t>
    </rPh>
    <phoneticPr fontId="0"/>
  </si>
  <si>
    <r>
      <rPr>
        <sz val="9"/>
        <color theme="1"/>
        <rFont val="ＭＳ Ｐゴシック"/>
        <family val="3"/>
      </rPr>
      <t>〃</t>
    </r>
    <phoneticPr fontId="0"/>
  </si>
  <si>
    <r>
      <rPr>
        <sz val="9"/>
        <color theme="1"/>
        <rFont val="ＭＳ Ｐゴシック"/>
        <family val="3"/>
      </rPr>
      <t>未区分</t>
    </r>
    <rPh sb="0" eb="1">
      <t>ミ</t>
    </rPh>
    <rPh sb="1" eb="3">
      <t>クブン</t>
    </rPh>
    <phoneticPr fontId="0"/>
  </si>
  <si>
    <r>
      <rPr>
        <b/>
        <sz val="9"/>
        <color theme="1"/>
        <rFont val="ＭＳ Ｐゴシック"/>
        <family val="3"/>
      </rPr>
      <t>小　　計</t>
    </r>
    <rPh sb="0" eb="1">
      <t>ショウ</t>
    </rPh>
    <rPh sb="3" eb="4">
      <t>ケイ</t>
    </rPh>
    <phoneticPr fontId="0"/>
  </si>
  <si>
    <r>
      <rPr>
        <b/>
        <sz val="9"/>
        <color theme="1"/>
        <rFont val="ＭＳ Ｐゴシック"/>
        <family val="3"/>
      </rPr>
      <t>合　　計</t>
    </r>
    <rPh sb="0" eb="1">
      <t>ゴウ</t>
    </rPh>
    <rPh sb="3" eb="4">
      <t>ケイ</t>
    </rPh>
    <phoneticPr fontId="0"/>
  </si>
  <si>
    <r>
      <rPr>
        <b/>
        <sz val="14"/>
        <color theme="1"/>
        <rFont val="ＭＳ Ｐゴシック"/>
        <family val="3"/>
      </rPr>
      <t>直接経費一覧表</t>
    </r>
    <rPh sb="0" eb="2">
      <t>チョクセツ</t>
    </rPh>
    <rPh sb="2" eb="7">
      <t>ケイヒイチランヒョウ</t>
    </rPh>
    <phoneticPr fontId="0"/>
  </si>
  <si>
    <r>
      <rPr>
        <sz val="10"/>
        <color theme="1"/>
        <rFont val="ＭＳ Ｐゴシック"/>
        <family val="3"/>
      </rPr>
      <t>分担部</t>
    </r>
    <rPh sb="0" eb="3">
      <t>ブンタンブ</t>
    </rPh>
    <phoneticPr fontId="0"/>
  </si>
  <si>
    <r>
      <rPr>
        <sz val="10"/>
        <color rgb="FF000000"/>
        <rFont val="ＭＳ Ｐゴシック"/>
        <family val="3"/>
      </rPr>
      <t>作業科目：</t>
    </r>
    <rPh sb="0" eb="2">
      <t>サギョウ</t>
    </rPh>
    <rPh sb="2" eb="4">
      <t>カモク</t>
    </rPh>
    <phoneticPr fontId="0"/>
  </si>
  <si>
    <r>
      <rPr>
        <sz val="10"/>
        <color theme="1"/>
        <rFont val="ＭＳ Ｐゴシック"/>
        <family val="3"/>
      </rPr>
      <t>件名：</t>
    </r>
    <rPh sb="0" eb="2">
      <t>ケンメイ</t>
    </rPh>
    <phoneticPr fontId="0"/>
  </si>
  <si>
    <r>
      <rPr>
        <sz val="10"/>
        <color theme="1"/>
        <rFont val="ＭＳ Ｐゴシック"/>
        <family val="3"/>
      </rPr>
      <t>通貨1</t>
    </r>
    <phoneticPr fontId="0"/>
  </si>
  <si>
    <r>
      <rPr>
        <sz val="10"/>
        <color theme="1"/>
        <rFont val="ＭＳ Ｐゴシック"/>
        <family val="3"/>
      </rPr>
      <t>通貨2</t>
    </r>
    <phoneticPr fontId="0"/>
  </si>
  <si>
    <r>
      <rPr>
        <sz val="10"/>
        <color theme="1"/>
        <rFont val="ＭＳ Ｐゴシック"/>
        <family val="3"/>
      </rPr>
      <t>通貨3</t>
    </r>
    <phoneticPr fontId="0"/>
  </si>
  <si>
    <r>
      <rPr>
        <sz val="10"/>
        <color theme="1"/>
        <rFont val="ＭＳ Ｐゴシック"/>
        <family val="3"/>
      </rPr>
      <t>通貨4</t>
    </r>
    <phoneticPr fontId="0"/>
  </si>
  <si>
    <r>
      <rPr>
        <sz val="10"/>
        <color theme="1"/>
        <rFont val="ＭＳ Ｐゴシック"/>
        <family val="3"/>
      </rPr>
      <t>通貨種類</t>
    </r>
    <rPh sb="0" eb="2">
      <t>ツウカ</t>
    </rPh>
    <rPh sb="2" eb="4">
      <t>シュルイ</t>
    </rPh>
    <phoneticPr fontId="0"/>
  </si>
  <si>
    <r>
      <rPr>
        <sz val="10"/>
        <color theme="1"/>
        <rFont val="ＭＳ Ｐゴシック"/>
        <family val="3"/>
      </rPr>
      <t>レート</t>
    </r>
    <phoneticPr fontId="0"/>
  </si>
  <si>
    <r>
      <rPr>
        <sz val="10"/>
        <color theme="1"/>
        <rFont val="ＭＳ Ｐゴシック"/>
        <family val="3"/>
      </rPr>
      <t>表示単位</t>
    </r>
    <rPh sb="0" eb="4">
      <t>ヒョウジタンイ</t>
    </rPh>
    <phoneticPr fontId="0"/>
  </si>
  <si>
    <r>
      <rPr>
        <sz val="10"/>
        <color theme="1"/>
        <rFont val="ＭＳ Ｐゴシック"/>
        <family val="3"/>
      </rPr>
      <t>項　　目</t>
    </r>
    <rPh sb="0" eb="1">
      <t>コウ</t>
    </rPh>
    <rPh sb="3" eb="4">
      <t>メ</t>
    </rPh>
    <phoneticPr fontId="0"/>
  </si>
  <si>
    <r>
      <rPr>
        <sz val="10"/>
        <color theme="1"/>
        <rFont val="ＭＳ Ｐゴシック"/>
        <family val="3"/>
      </rPr>
      <t>円換算額</t>
    </r>
    <rPh sb="3" eb="4">
      <t>ガク</t>
    </rPh>
    <phoneticPr fontId="0"/>
  </si>
  <si>
    <r>
      <rPr>
        <sz val="10"/>
        <color theme="1"/>
        <rFont val="ＭＳ Ｐゴシック"/>
        <family val="3"/>
      </rPr>
      <t>通貨1金額</t>
    </r>
    <rPh sb="0" eb="2">
      <t>ツウカ</t>
    </rPh>
    <rPh sb="3" eb="5">
      <t>キンガク</t>
    </rPh>
    <phoneticPr fontId="0"/>
  </si>
  <si>
    <r>
      <rPr>
        <sz val="10"/>
        <color theme="1"/>
        <rFont val="ＭＳ Ｐゴシック"/>
        <family val="3"/>
      </rPr>
      <t>通貨2金額</t>
    </r>
    <rPh sb="0" eb="2">
      <t>ツウカ</t>
    </rPh>
    <rPh sb="3" eb="5">
      <t>キンガク</t>
    </rPh>
    <phoneticPr fontId="0"/>
  </si>
  <si>
    <r>
      <rPr>
        <sz val="10"/>
        <color theme="1"/>
        <rFont val="ＭＳ Ｐゴシック"/>
        <family val="3"/>
      </rPr>
      <t>通貨3金額</t>
    </r>
    <rPh sb="0" eb="2">
      <t>ツウカ</t>
    </rPh>
    <rPh sb="3" eb="5">
      <t>キンガク</t>
    </rPh>
    <phoneticPr fontId="0"/>
  </si>
  <si>
    <r>
      <rPr>
        <sz val="10"/>
        <color theme="1"/>
        <rFont val="ＭＳ Ｐゴシック"/>
        <family val="3"/>
      </rPr>
      <t>通貨4金額</t>
    </r>
    <rPh sb="0" eb="2">
      <t>ツウカ</t>
    </rPh>
    <rPh sb="3" eb="5">
      <t>キンガク</t>
    </rPh>
    <phoneticPr fontId="0"/>
  </si>
  <si>
    <r>
      <rPr>
        <b/>
        <sz val="10"/>
        <color theme="1"/>
        <rFont val="ＭＳ Ｐゴシック"/>
        <family val="3"/>
      </rPr>
      <t>B1a.社員人件費及びPIT</t>
    </r>
    <rPh sb="4" eb="6">
      <t>シャイン</t>
    </rPh>
    <rPh sb="6" eb="9">
      <t>ジンケンヒ</t>
    </rPh>
    <rPh sb="9" eb="10">
      <t>オヨ</t>
    </rPh>
    <phoneticPr fontId="0"/>
  </si>
  <si>
    <r>
      <rPr>
        <sz val="10"/>
        <color theme="1"/>
        <rFont val="ＭＳ Ｐゴシック"/>
        <family val="3"/>
      </rPr>
      <t>01</t>
    </r>
    <phoneticPr fontId="0"/>
  </si>
  <si>
    <r>
      <rPr>
        <sz val="10"/>
        <color theme="1"/>
        <rFont val="ＭＳ Ｐゴシック"/>
        <family val="3"/>
      </rPr>
      <t>人件費</t>
    </r>
    <rPh sb="0" eb="3">
      <t>ジンケンヒ</t>
    </rPh>
    <phoneticPr fontId="0"/>
  </si>
  <si>
    <r>
      <rPr>
        <sz val="10"/>
        <color theme="1"/>
        <rFont val="ＭＳ Ｐゴシック"/>
        <family val="3"/>
      </rPr>
      <t>社員分PIT</t>
    </r>
    <phoneticPr fontId="0"/>
  </si>
  <si>
    <r>
      <rPr>
        <sz val="10"/>
        <color theme="1"/>
        <rFont val="ＭＳ Ｐゴシック"/>
        <family val="3"/>
      </rPr>
      <t>小計（社員人件費＋PIT）</t>
    </r>
    <rPh sb="0" eb="2">
      <t>ショウケイ</t>
    </rPh>
    <rPh sb="3" eb="5">
      <t>シャイン</t>
    </rPh>
    <rPh sb="5" eb="8">
      <t>ジンケンヒ</t>
    </rPh>
    <phoneticPr fontId="0"/>
  </si>
  <si>
    <r>
      <rPr>
        <b/>
        <sz val="10"/>
        <color theme="1"/>
        <rFont val="ＭＳ Ｐゴシック"/>
        <family val="3"/>
      </rPr>
      <t>B1b.借上費及びPIT</t>
    </r>
    <rPh sb="4" eb="6">
      <t>カリアゲ</t>
    </rPh>
    <rPh sb="6" eb="7">
      <t>ヒ</t>
    </rPh>
    <rPh sb="7" eb="8">
      <t>オヨ</t>
    </rPh>
    <phoneticPr fontId="0"/>
  </si>
  <si>
    <r>
      <rPr>
        <sz val="10"/>
        <color theme="1"/>
        <rFont val="ＭＳ Ｐゴシック"/>
        <family val="3"/>
      </rPr>
      <t>02</t>
    </r>
    <phoneticPr fontId="0"/>
  </si>
  <si>
    <r>
      <rPr>
        <sz val="10"/>
        <color theme="1"/>
        <rFont val="ＭＳ Ｐゴシック"/>
        <family val="3"/>
      </rPr>
      <t>借上費</t>
    </r>
    <rPh sb="0" eb="2">
      <t>カリア</t>
    </rPh>
    <rPh sb="2" eb="3">
      <t>ヒ</t>
    </rPh>
    <phoneticPr fontId="0"/>
  </si>
  <si>
    <r>
      <rPr>
        <sz val="10"/>
        <color theme="1"/>
        <rFont val="ＭＳ Ｐゴシック"/>
        <family val="3"/>
      </rPr>
      <t>借上分PIT</t>
    </r>
    <phoneticPr fontId="0"/>
  </si>
  <si>
    <r>
      <rPr>
        <sz val="10"/>
        <color theme="1"/>
        <rFont val="ＭＳ Ｐゴシック"/>
        <family val="3"/>
      </rPr>
      <t>小計（借上外注費＋PIT）</t>
    </r>
    <rPh sb="0" eb="2">
      <t>ショウケイ</t>
    </rPh>
    <rPh sb="3" eb="5">
      <t>カリアゲ</t>
    </rPh>
    <rPh sb="5" eb="8">
      <t>ガイチュウヒ</t>
    </rPh>
    <phoneticPr fontId="0"/>
  </si>
  <si>
    <r>
      <rPr>
        <b/>
        <sz val="10"/>
        <color theme="1"/>
        <rFont val="ＭＳ Ｐゴシック"/>
        <family val="3"/>
      </rPr>
      <t>B2.他経費</t>
    </r>
    <rPh sb="3" eb="4">
      <t>タ</t>
    </rPh>
    <rPh sb="4" eb="6">
      <t>ケイヒ</t>
    </rPh>
    <phoneticPr fontId="0"/>
  </si>
  <si>
    <r>
      <rPr>
        <sz val="10"/>
        <color theme="1"/>
        <rFont val="ＭＳ Ｐゴシック"/>
        <family val="3"/>
      </rPr>
      <t>03</t>
    </r>
    <phoneticPr fontId="0"/>
  </si>
  <si>
    <r>
      <rPr>
        <sz val="10"/>
        <color theme="1"/>
        <rFont val="ＭＳ Ｐゴシック"/>
        <family val="3"/>
      </rPr>
      <t>13</t>
    </r>
    <phoneticPr fontId="0"/>
  </si>
  <si>
    <r>
      <rPr>
        <sz val="10"/>
        <color theme="1"/>
        <rFont val="ＭＳ Ｐゴシック"/>
        <family val="3"/>
      </rPr>
      <t>1</t>
    </r>
    <r>
      <rPr>
        <sz val="10"/>
        <color theme="1"/>
        <rFont val="ＭＳ Ｐゴシック"/>
        <family val="3"/>
      </rPr>
      <t>4</t>
    </r>
    <phoneticPr fontId="0"/>
  </si>
  <si>
    <r>
      <rPr>
        <sz val="10"/>
        <color theme="1"/>
        <rFont val="ＭＳ Ｐゴシック"/>
        <family val="3"/>
      </rPr>
      <t>1</t>
    </r>
    <r>
      <rPr>
        <sz val="10"/>
        <color theme="1"/>
        <rFont val="ＭＳ Ｐゴシック"/>
        <family val="3"/>
      </rPr>
      <t>5</t>
    </r>
    <phoneticPr fontId="0"/>
  </si>
  <si>
    <r>
      <rPr>
        <sz val="10"/>
        <color theme="1"/>
        <rFont val="ＭＳ Ｐゴシック"/>
        <family val="3"/>
      </rPr>
      <t>1</t>
    </r>
    <r>
      <rPr>
        <sz val="10"/>
        <color theme="1"/>
        <rFont val="ＭＳ Ｐゴシック"/>
        <family val="3"/>
      </rPr>
      <t>6</t>
    </r>
    <phoneticPr fontId="0"/>
  </si>
  <si>
    <r>
      <rPr>
        <sz val="10"/>
        <color theme="1"/>
        <rFont val="ＭＳ Ｐゴシック"/>
        <family val="3"/>
      </rPr>
      <t>1</t>
    </r>
    <r>
      <rPr>
        <sz val="10"/>
        <color theme="1"/>
        <rFont val="ＭＳ Ｐゴシック"/>
        <family val="3"/>
      </rPr>
      <t>7</t>
    </r>
    <phoneticPr fontId="0"/>
  </si>
  <si>
    <r>
      <rPr>
        <sz val="10"/>
        <color theme="1"/>
        <rFont val="ＭＳ Ｐゴシック"/>
        <family val="3"/>
      </rPr>
      <t>1</t>
    </r>
    <r>
      <rPr>
        <sz val="10"/>
        <color theme="1"/>
        <rFont val="ＭＳ Ｐゴシック"/>
        <family val="3"/>
      </rPr>
      <t>8</t>
    </r>
    <phoneticPr fontId="0"/>
  </si>
  <si>
    <r>
      <rPr>
        <sz val="10"/>
        <color theme="1"/>
        <rFont val="ＭＳ Ｐゴシック"/>
        <family val="3"/>
      </rPr>
      <t>2</t>
    </r>
    <r>
      <rPr>
        <sz val="10"/>
        <color theme="1"/>
        <rFont val="ＭＳ Ｐゴシック"/>
        <family val="3"/>
      </rPr>
      <t>2</t>
    </r>
    <phoneticPr fontId="0"/>
  </si>
  <si>
    <r>
      <rPr>
        <sz val="10"/>
        <color theme="1"/>
        <rFont val="ＭＳ Ｐゴシック"/>
        <family val="3"/>
      </rPr>
      <t>小計（3～1</t>
    </r>
    <r>
      <rPr>
        <sz val="10"/>
        <color theme="1"/>
        <rFont val="ＭＳ Ｐゴシック"/>
        <family val="3"/>
      </rPr>
      <t>8</t>
    </r>
    <r>
      <rPr>
        <sz val="10"/>
        <color theme="1"/>
        <rFont val="ＭＳ Ｐゴシック"/>
        <family val="3"/>
      </rPr>
      <t>、2</t>
    </r>
    <r>
      <rPr>
        <sz val="10"/>
        <color theme="1"/>
        <rFont val="ＭＳ Ｐゴシック"/>
        <family val="3"/>
      </rPr>
      <t>2</t>
    </r>
    <r>
      <rPr>
        <sz val="10"/>
        <color theme="1"/>
        <rFont val="ＭＳ Ｐゴシック"/>
        <family val="3"/>
      </rPr>
      <t>）</t>
    </r>
    <phoneticPr fontId="0"/>
  </si>
  <si>
    <r>
      <rPr>
        <sz val="10"/>
        <color theme="1"/>
        <rFont val="ＭＳ Ｐゴシック"/>
        <family val="3"/>
      </rPr>
      <t>※小計（8、11～16、18、22）</t>
    </r>
    <phoneticPr fontId="0"/>
  </si>
  <si>
    <r>
      <rPr>
        <sz val="10"/>
        <color theme="1"/>
        <rFont val="ＭＳ Ｐゴシック"/>
        <family val="3"/>
      </rPr>
      <t>2</t>
    </r>
    <r>
      <rPr>
        <sz val="10"/>
        <color theme="1"/>
        <rFont val="ＭＳ Ｐゴシック"/>
        <family val="3"/>
      </rPr>
      <t>1</t>
    </r>
    <phoneticPr fontId="0"/>
  </si>
  <si>
    <r>
      <rPr>
        <sz val="10"/>
        <color theme="1"/>
        <rFont val="ＭＳ Ｐゴシック"/>
        <family val="3"/>
      </rPr>
      <t>B2.他経費計（3～18、21、22）</t>
    </r>
    <rPh sb="3" eb="4">
      <t>タ</t>
    </rPh>
    <rPh sb="4" eb="6">
      <t>ケイヒ</t>
    </rPh>
    <rPh sb="6" eb="7">
      <t>ケイ</t>
    </rPh>
    <phoneticPr fontId="0"/>
  </si>
  <si>
    <r>
      <rPr>
        <sz val="10"/>
        <color theme="1"/>
        <rFont val="ＭＳ Ｐゴシック"/>
        <family val="3"/>
      </rPr>
      <t>直接経費計（除、事務手数料）</t>
    </r>
    <rPh sb="0" eb="2">
      <t>チョクセツ</t>
    </rPh>
    <rPh sb="2" eb="4">
      <t>ケイヒ</t>
    </rPh>
    <rPh sb="4" eb="5">
      <t>ケイ</t>
    </rPh>
    <rPh sb="6" eb="7">
      <t>ノゾ</t>
    </rPh>
    <rPh sb="8" eb="10">
      <t>ジム</t>
    </rPh>
    <rPh sb="10" eb="13">
      <t>テスウリョウ</t>
    </rPh>
    <phoneticPr fontId="0"/>
  </si>
  <si>
    <r>
      <rPr>
        <sz val="10"/>
        <color theme="1"/>
        <rFont val="ＭＳ Ｐゴシック"/>
        <family val="3"/>
      </rPr>
      <t>直接経費計（含、事務手数料）</t>
    </r>
    <rPh sb="0" eb="2">
      <t>チョクセツ</t>
    </rPh>
    <rPh sb="2" eb="4">
      <t>ケイヒ</t>
    </rPh>
    <rPh sb="4" eb="5">
      <t>ケイ</t>
    </rPh>
    <rPh sb="6" eb="7">
      <t>フクミ</t>
    </rPh>
    <rPh sb="8" eb="10">
      <t>ジム</t>
    </rPh>
    <rPh sb="10" eb="13">
      <t>テスウリョウ</t>
    </rPh>
    <phoneticPr fontId="0"/>
  </si>
  <si>
    <r>
      <rPr>
        <b/>
        <sz val="12"/>
        <color indexed="8"/>
        <rFont val="ＭＳ ゴシック"/>
        <family val="3"/>
      </rPr>
      <t>実行予算稟議書</t>
    </r>
    <rPh sb="0" eb="4">
      <t>ジッコウヨサン</t>
    </rPh>
    <rPh sb="4" eb="7">
      <t>リンギショ</t>
    </rPh>
    <phoneticPr fontId="0"/>
  </si>
  <si>
    <r>
      <rPr>
        <sz val="11"/>
        <color indexed="8"/>
        <rFont val="ＭＳ Ｐゴシック"/>
        <family val="3"/>
      </rPr>
      <t>単年度実行予算</t>
    </r>
    <rPh sb="0" eb="3">
      <t>タンネンド</t>
    </rPh>
    <rPh sb="3" eb="7">
      <t>ジッコウヨサン</t>
    </rPh>
    <phoneticPr fontId="0"/>
  </si>
  <si>
    <r>
      <rPr>
        <sz val="11"/>
        <color indexed="8"/>
        <rFont val="ＭＳ Ｐゴシック"/>
        <family val="3"/>
      </rPr>
      <t>通期総括実行予算</t>
    </r>
    <rPh sb="0" eb="2">
      <t>ツウキ</t>
    </rPh>
    <rPh sb="2" eb="8">
      <t>ソウカツジッコウヨサン</t>
    </rPh>
    <phoneticPr fontId="0"/>
  </si>
  <si>
    <r>
      <rPr>
        <sz val="10"/>
        <color indexed="8"/>
        <rFont val="ＭＳ ゴシック"/>
        <family val="3"/>
      </rPr>
      <t>システム登録日：</t>
    </r>
    <rPh sb="4" eb="7">
      <t>トウロクビ</t>
    </rPh>
    <phoneticPr fontId="0"/>
  </si>
  <si>
    <r>
      <rPr>
        <sz val="10"/>
        <color indexed="8"/>
        <rFont val="ＭＳ ゴシック"/>
        <family val="3"/>
      </rPr>
      <t>プロジェクト番号</t>
    </r>
    <rPh sb="6" eb="8">
      <t>バンゴウ</t>
    </rPh>
    <phoneticPr fontId="0"/>
  </si>
  <si>
    <r>
      <rPr>
        <sz val="10"/>
        <color indexed="8"/>
        <rFont val="ＭＳ ゴシック"/>
        <family val="3"/>
      </rPr>
      <t>作業科目</t>
    </r>
    <rPh sb="0" eb="2">
      <t>サギョウ</t>
    </rPh>
    <rPh sb="2" eb="4">
      <t>カモク</t>
    </rPh>
    <phoneticPr fontId="0"/>
  </si>
  <si>
    <r>
      <rPr>
        <sz val="10"/>
        <color indexed="8"/>
        <rFont val="ＭＳ ゴシック"/>
        <family val="3"/>
      </rPr>
      <t>件名</t>
    </r>
    <phoneticPr fontId="0"/>
  </si>
  <si>
    <t>主管部</t>
  </si>
  <si>
    <r>
      <rPr>
        <sz val="10"/>
        <color indexed="8"/>
        <rFont val="ＭＳ ゴシック"/>
        <family val="3"/>
      </rPr>
      <t>工期（開始日）</t>
    </r>
    <rPh sb="0" eb="1">
      <t>コウ</t>
    </rPh>
    <rPh sb="1" eb="2">
      <t>キ</t>
    </rPh>
    <rPh sb="3" eb="6">
      <t>カイシビ</t>
    </rPh>
    <phoneticPr fontId="0"/>
  </si>
  <si>
    <r>
      <rPr>
        <sz val="10"/>
        <color indexed="8"/>
        <rFont val="ＭＳ ゴシック"/>
        <family val="3"/>
      </rPr>
      <t>顧客名</t>
    </r>
    <rPh sb="0" eb="2">
      <t>コキャク</t>
    </rPh>
    <rPh sb="2" eb="3">
      <t>メイ</t>
    </rPh>
    <phoneticPr fontId="0"/>
  </si>
  <si>
    <t>分担部</t>
  </si>
  <si>
    <r>
      <rPr>
        <sz val="10"/>
        <color indexed="8"/>
        <rFont val="ＭＳ ゴシック"/>
        <family val="3"/>
      </rPr>
      <t>工期（終了日）</t>
    </r>
    <rPh sb="0" eb="1">
      <t>コウ</t>
    </rPh>
    <rPh sb="1" eb="2">
      <t>キ</t>
    </rPh>
    <rPh sb="3" eb="6">
      <t>シュウリョウビ</t>
    </rPh>
    <phoneticPr fontId="0"/>
  </si>
  <si>
    <r>
      <rPr>
        <sz val="10"/>
        <color indexed="8"/>
        <rFont val="ＭＳ ゴシック"/>
        <family val="3"/>
      </rPr>
      <t>資金源</t>
    </r>
    <rPh sb="0" eb="3">
      <t>シキンゲン</t>
    </rPh>
    <phoneticPr fontId="0"/>
  </si>
  <si>
    <t>完成年度</t>
  </si>
  <si>
    <r>
      <rPr>
        <sz val="10"/>
        <color indexed="8"/>
        <rFont val="ＭＳ ゴシック"/>
        <family val="3"/>
      </rPr>
      <t>完成予定日</t>
    </r>
    <rPh sb="0" eb="5">
      <t>カンセイヨテイビ</t>
    </rPh>
    <phoneticPr fontId="0"/>
  </si>
  <si>
    <r>
      <rPr>
        <sz val="10"/>
        <color indexed="8"/>
        <rFont val="ＭＳ ゴシック"/>
        <family val="3"/>
      </rPr>
      <t>TL</t>
    </r>
    <phoneticPr fontId="0"/>
  </si>
  <si>
    <r>
      <rPr>
        <sz val="10"/>
        <color indexed="8"/>
        <rFont val="ＭＳ ゴシック"/>
        <family val="3"/>
      </rPr>
      <t>課長</t>
    </r>
    <rPh sb="0" eb="2">
      <t>カチョウ</t>
    </rPh>
    <phoneticPr fontId="0"/>
  </si>
  <si>
    <t>完繰基準</t>
  </si>
  <si>
    <r>
      <rPr>
        <sz val="10"/>
        <color indexed="8"/>
        <rFont val="ＭＳ ゴシック"/>
        <family val="3"/>
      </rPr>
      <t>請負形態</t>
    </r>
    <rPh sb="0" eb="2">
      <t>ウケオイ</t>
    </rPh>
    <rPh sb="2" eb="4">
      <t>ケイタイ</t>
    </rPh>
    <phoneticPr fontId="0"/>
  </si>
  <si>
    <r>
      <rPr>
        <sz val="10"/>
        <color indexed="8"/>
        <rFont val="ＭＳ ゴシック"/>
        <family val="3"/>
      </rPr>
      <t>NK所長</t>
    </r>
    <rPh sb="2" eb="4">
      <t>ショチョウ</t>
    </rPh>
    <phoneticPr fontId="0"/>
  </si>
  <si>
    <r>
      <rPr>
        <sz val="10"/>
        <color indexed="8"/>
        <rFont val="ＭＳ ゴシック"/>
        <family val="3"/>
      </rPr>
      <t>担当者</t>
    </r>
    <rPh sb="0" eb="3">
      <t>タントウシャ</t>
    </rPh>
    <phoneticPr fontId="0"/>
  </si>
  <si>
    <r>
      <rPr>
        <b/>
        <sz val="11"/>
        <color indexed="8"/>
        <rFont val="ＭＳ ゴシック"/>
        <family val="3"/>
      </rPr>
      <t>MM総括表</t>
    </r>
    <rPh sb="2" eb="5">
      <t>ソウカツヒョウ</t>
    </rPh>
    <phoneticPr fontId="0"/>
  </si>
  <si>
    <r>
      <rPr>
        <b/>
        <sz val="11"/>
        <color indexed="8"/>
        <rFont val="ＭＳ ゴシック"/>
        <family val="3"/>
      </rPr>
      <t>直接経費明細表</t>
    </r>
    <rPh sb="0" eb="2">
      <t>チョクセツ</t>
    </rPh>
    <rPh sb="2" eb="4">
      <t>ケイヒ</t>
    </rPh>
    <rPh sb="4" eb="6">
      <t>メイサイ</t>
    </rPh>
    <rPh sb="6" eb="7">
      <t>ヒョウ</t>
    </rPh>
    <phoneticPr fontId="0"/>
  </si>
  <si>
    <r>
      <rPr>
        <sz val="10"/>
        <color indexed="8"/>
        <rFont val="ＭＳ ゴシック"/>
        <family val="3"/>
      </rPr>
      <t>（単位:千円）</t>
    </r>
    <rPh sb="1" eb="3">
      <t>タンイ</t>
    </rPh>
    <rPh sb="4" eb="5">
      <t>セン</t>
    </rPh>
    <rPh sb="5" eb="6">
      <t>エン</t>
    </rPh>
    <phoneticPr fontId="0"/>
  </si>
  <si>
    <r>
      <rPr>
        <b/>
        <sz val="10"/>
        <color indexed="8"/>
        <rFont val="ＭＳ ゴシック"/>
        <family val="3"/>
      </rPr>
      <t>番号</t>
    </r>
    <rPh sb="0" eb="2">
      <t>バンゴウ</t>
    </rPh>
    <phoneticPr fontId="0"/>
  </si>
  <si>
    <r>
      <rPr>
        <b/>
        <sz val="10"/>
        <color indexed="8"/>
        <rFont val="ＭＳ ゴシック"/>
        <family val="3"/>
      </rPr>
      <t>項　目</t>
    </r>
    <phoneticPr fontId="0"/>
  </si>
  <si>
    <r>
      <rPr>
        <b/>
        <sz val="10"/>
        <color indexed="8"/>
        <rFont val="ＭＳ ゴシック"/>
        <family val="3"/>
      </rPr>
      <t>今回予算</t>
    </r>
    <rPh sb="0" eb="2">
      <t>コンカイ</t>
    </rPh>
    <phoneticPr fontId="0"/>
  </si>
  <si>
    <r>
      <rPr>
        <b/>
        <sz val="6"/>
        <color indexed="8"/>
        <rFont val="ＭＳ ゴシック"/>
        <family val="3"/>
      </rPr>
      <t>対契約MM
比率</t>
    </r>
    <rPh sb="1" eb="3">
      <t>ケイヤク</t>
    </rPh>
    <phoneticPr fontId="0"/>
  </si>
  <si>
    <r>
      <rPr>
        <b/>
        <sz val="10"/>
        <color indexed="8"/>
        <rFont val="ＭＳ ゴシック"/>
        <family val="3"/>
      </rPr>
      <t>前回予算</t>
    </r>
    <rPh sb="0" eb="2">
      <t>ゼンカイ</t>
    </rPh>
    <phoneticPr fontId="0"/>
  </si>
  <si>
    <r>
      <rPr>
        <b/>
        <sz val="6"/>
        <color indexed="8"/>
        <rFont val="ＭＳ ゴシック"/>
        <family val="3"/>
      </rPr>
      <t>対契約MM
比率</t>
    </r>
    <rPh sb="1" eb="3">
      <t>ケイヤク</t>
    </rPh>
    <phoneticPr fontId="0"/>
  </si>
  <si>
    <r>
      <rPr>
        <b/>
        <sz val="10"/>
        <color indexed="8"/>
        <rFont val="ＭＳ ゴシック"/>
        <family val="3"/>
      </rPr>
      <t>番号</t>
    </r>
    <rPh sb="0" eb="2">
      <t>バンゴウ</t>
    </rPh>
    <phoneticPr fontId="0"/>
  </si>
  <si>
    <r>
      <rPr>
        <b/>
        <sz val="10"/>
        <color indexed="8"/>
        <rFont val="ＭＳ ゴシック"/>
        <family val="3"/>
      </rPr>
      <t>費　　目</t>
    </r>
    <rPh sb="0" eb="1">
      <t>ヒ</t>
    </rPh>
    <rPh sb="3" eb="4">
      <t>メ</t>
    </rPh>
    <phoneticPr fontId="0"/>
  </si>
  <si>
    <r>
      <rPr>
        <b/>
        <sz val="10"/>
        <color indexed="8"/>
        <rFont val="ＭＳ ゴシック"/>
        <family val="3"/>
      </rPr>
      <t>今回予算額</t>
    </r>
    <rPh sb="0" eb="2">
      <t>コンカイ</t>
    </rPh>
    <phoneticPr fontId="0"/>
  </si>
  <si>
    <r>
      <rPr>
        <b/>
        <sz val="8"/>
        <color indexed="8"/>
        <rFont val="ＭＳ ゴシック"/>
        <family val="3"/>
      </rPr>
      <t>経費
割合</t>
    </r>
    <rPh sb="0" eb="2">
      <t>ケイヒ</t>
    </rPh>
    <rPh sb="3" eb="5">
      <t>ワリアイ</t>
    </rPh>
    <phoneticPr fontId="0"/>
  </si>
  <si>
    <r>
      <rPr>
        <b/>
        <sz val="10"/>
        <color indexed="8"/>
        <rFont val="ＭＳ ゴシック"/>
        <family val="3"/>
      </rPr>
      <t>前回予算額</t>
    </r>
    <rPh sb="0" eb="2">
      <t>ゼンカイ</t>
    </rPh>
    <phoneticPr fontId="0"/>
  </si>
  <si>
    <r>
      <rPr>
        <b/>
        <sz val="8"/>
        <color indexed="8"/>
        <rFont val="ＭＳ ゴシック"/>
        <family val="3"/>
      </rPr>
      <t>経費
割合</t>
    </r>
    <rPh sb="0" eb="2">
      <t>ケイヒ</t>
    </rPh>
    <rPh sb="3" eb="5">
      <t>ワリアイ</t>
    </rPh>
    <phoneticPr fontId="0"/>
  </si>
  <si>
    <r>
      <rPr>
        <sz val="10"/>
        <color indexed="8"/>
        <rFont val="ＭＳ ゴシック"/>
        <family val="3"/>
      </rPr>
      <t>①</t>
    </r>
    <phoneticPr fontId="0"/>
  </si>
  <si>
    <r>
      <rPr>
        <sz val="10"/>
        <color indexed="8"/>
        <rFont val="ＭＳ ゴシック"/>
        <family val="3"/>
      </rPr>
      <t>契約MM</t>
    </r>
    <phoneticPr fontId="0"/>
  </si>
  <si>
    <r>
      <rPr>
        <sz val="10"/>
        <color indexed="8"/>
        <rFont val="ＭＳ ゴシック"/>
        <family val="3"/>
      </rPr>
      <t>B1</t>
    </r>
    <phoneticPr fontId="0"/>
  </si>
  <si>
    <r>
      <rPr>
        <sz val="10"/>
        <color indexed="8"/>
        <rFont val="ＭＳ ゴシック"/>
        <family val="3"/>
      </rPr>
      <t>報酬分経費</t>
    </r>
    <phoneticPr fontId="0"/>
  </si>
  <si>
    <r>
      <rPr>
        <sz val="10"/>
        <color indexed="8"/>
        <rFont val="ＭＳ ゴシック"/>
        <family val="3"/>
      </rPr>
      <t>　社員分MM</t>
    </r>
    <rPh sb="1" eb="4">
      <t>シャインブン</t>
    </rPh>
    <phoneticPr fontId="0"/>
  </si>
  <si>
    <r>
      <rPr>
        <sz val="10"/>
        <color indexed="8"/>
        <rFont val="ＭＳ ゴシック"/>
        <family val="3"/>
      </rPr>
      <t>B1a</t>
    </r>
    <phoneticPr fontId="0"/>
  </si>
  <si>
    <r>
      <rPr>
        <sz val="10"/>
        <color indexed="8"/>
        <rFont val="ＭＳ ゴシック"/>
        <family val="3"/>
      </rPr>
      <t>　社員人件費及びPIT</t>
    </r>
    <phoneticPr fontId="0"/>
  </si>
  <si>
    <r>
      <rPr>
        <sz val="10"/>
        <color indexed="8"/>
        <rFont val="ＭＳ ゴシック"/>
        <family val="3"/>
      </rPr>
      <t>　借上分MM</t>
    </r>
    <rPh sb="1" eb="4">
      <t>カリアゲブン</t>
    </rPh>
    <phoneticPr fontId="0"/>
  </si>
  <si>
    <r>
      <rPr>
        <sz val="10"/>
        <color indexed="8"/>
        <rFont val="ＭＳ ゴシック"/>
        <family val="3"/>
      </rPr>
      <t>01</t>
    </r>
    <phoneticPr fontId="0"/>
  </si>
  <si>
    <r>
      <rPr>
        <sz val="10"/>
        <color indexed="8"/>
        <rFont val="ＭＳ ゴシック"/>
        <family val="3"/>
      </rPr>
      <t>　　人件費</t>
    </r>
    <phoneticPr fontId="0"/>
  </si>
  <si>
    <r>
      <rPr>
        <sz val="10"/>
        <color indexed="8"/>
        <rFont val="ＭＳ ゴシック"/>
        <family val="3"/>
      </rPr>
      <t>②</t>
    </r>
    <phoneticPr fontId="0"/>
  </si>
  <si>
    <r>
      <rPr>
        <sz val="10"/>
        <color indexed="8"/>
        <rFont val="ＭＳ ゴシック"/>
        <family val="3"/>
      </rPr>
      <t>非契約MM</t>
    </r>
    <phoneticPr fontId="0"/>
  </si>
  <si>
    <r>
      <rPr>
        <sz val="10"/>
        <color indexed="8"/>
        <rFont val="ＭＳ ゴシック"/>
        <family val="3"/>
      </rPr>
      <t>19</t>
    </r>
    <phoneticPr fontId="0"/>
  </si>
  <si>
    <r>
      <rPr>
        <sz val="10"/>
        <color indexed="8"/>
        <rFont val="ＭＳ ゴシック"/>
        <family val="3"/>
      </rPr>
      <t>　　社員分PIT</t>
    </r>
    <phoneticPr fontId="0"/>
  </si>
  <si>
    <r>
      <rPr>
        <sz val="10"/>
        <color indexed="8"/>
        <rFont val="ＭＳ ゴシック"/>
        <family val="3"/>
      </rPr>
      <t>　社員分MM</t>
    </r>
    <rPh sb="1" eb="4">
      <t>シャインブン</t>
    </rPh>
    <phoneticPr fontId="0"/>
  </si>
  <si>
    <r>
      <rPr>
        <sz val="10"/>
        <color indexed="8"/>
        <rFont val="ＭＳ ゴシック"/>
        <family val="3"/>
      </rPr>
      <t>B1b</t>
    </r>
    <phoneticPr fontId="0"/>
  </si>
  <si>
    <r>
      <rPr>
        <sz val="10"/>
        <color indexed="8"/>
        <rFont val="ＭＳ ゴシック"/>
        <family val="3"/>
      </rPr>
      <t xml:space="preserve">　借上費及びPIT </t>
    </r>
    <phoneticPr fontId="0"/>
  </si>
  <si>
    <r>
      <rPr>
        <sz val="10"/>
        <color indexed="8"/>
        <rFont val="ＭＳ ゴシック"/>
        <family val="3"/>
      </rPr>
      <t>　借上分MM</t>
    </r>
    <rPh sb="1" eb="4">
      <t>カリアゲブン</t>
    </rPh>
    <phoneticPr fontId="0"/>
  </si>
  <si>
    <r>
      <rPr>
        <sz val="10"/>
        <color indexed="8"/>
        <rFont val="ＭＳ ゴシック"/>
        <family val="3"/>
      </rPr>
      <t>02</t>
    </r>
    <phoneticPr fontId="0"/>
  </si>
  <si>
    <r>
      <rPr>
        <sz val="10"/>
        <color indexed="8"/>
        <rFont val="ＭＳ ゴシック"/>
        <family val="3"/>
      </rPr>
      <t>　　借上費(通信交通費除)</t>
    </r>
    <rPh sb="6" eb="8">
      <t>ツウシン</t>
    </rPh>
    <rPh sb="8" eb="11">
      <t>コウツウヒ</t>
    </rPh>
    <rPh sb="11" eb="12">
      <t>ノゾ</t>
    </rPh>
    <phoneticPr fontId="0"/>
  </si>
  <si>
    <r>
      <rPr>
        <sz val="10"/>
        <color indexed="8"/>
        <rFont val="ＭＳ ゴシック"/>
        <family val="3"/>
      </rPr>
      <t>③</t>
    </r>
    <phoneticPr fontId="0"/>
  </si>
  <si>
    <r>
      <rPr>
        <sz val="10"/>
        <color indexed="8"/>
        <rFont val="ＭＳ ゴシック"/>
        <family val="3"/>
      </rPr>
      <t>稼働MM（①＋②）</t>
    </r>
    <rPh sb="0" eb="2">
      <t>カドウ</t>
    </rPh>
    <phoneticPr fontId="0"/>
  </si>
  <si>
    <r>
      <rPr>
        <sz val="10"/>
        <color indexed="8"/>
        <rFont val="ＭＳ ゴシック"/>
        <family val="3"/>
      </rPr>
      <t>20</t>
    </r>
    <phoneticPr fontId="0"/>
  </si>
  <si>
    <r>
      <rPr>
        <sz val="10"/>
        <color indexed="8"/>
        <rFont val="ＭＳ ゴシック"/>
        <family val="3"/>
      </rPr>
      <t>　　借上分PIT</t>
    </r>
    <phoneticPr fontId="0"/>
  </si>
  <si>
    <r>
      <rPr>
        <sz val="10"/>
        <color indexed="8"/>
        <rFont val="ＭＳ ゴシック"/>
        <family val="3"/>
      </rPr>
      <t>　社員分MM</t>
    </r>
    <rPh sb="1" eb="4">
      <t>シャインブン</t>
    </rPh>
    <phoneticPr fontId="0"/>
  </si>
  <si>
    <r>
      <rPr>
        <sz val="10"/>
        <color indexed="8"/>
        <rFont val="ＭＳ ゴシック"/>
        <family val="3"/>
      </rPr>
      <t>B2</t>
    </r>
    <phoneticPr fontId="0"/>
  </si>
  <si>
    <r>
      <rPr>
        <sz val="10"/>
        <color indexed="8"/>
        <rFont val="ＭＳ ゴシック"/>
        <family val="3"/>
      </rPr>
      <t>他経費計</t>
    </r>
    <phoneticPr fontId="0"/>
  </si>
  <si>
    <r>
      <rPr>
        <sz val="10"/>
        <color indexed="8"/>
        <rFont val="ＭＳ ゴシック"/>
        <family val="3"/>
      </rPr>
      <t>　借上分MM</t>
    </r>
    <rPh sb="1" eb="4">
      <t>カリアゲブン</t>
    </rPh>
    <phoneticPr fontId="0"/>
  </si>
  <si>
    <r>
      <rPr>
        <sz val="10"/>
        <color indexed="8"/>
        <rFont val="ＭＳ ゴシック"/>
        <family val="3"/>
      </rPr>
      <t>03</t>
    </r>
    <phoneticPr fontId="0"/>
  </si>
  <si>
    <r>
      <rPr>
        <sz val="10"/>
        <color indexed="8"/>
        <rFont val="ＭＳ ゴシック"/>
        <family val="3"/>
      </rPr>
      <t>　材料費</t>
    </r>
    <rPh sb="1" eb="4">
      <t>ザイリョウヒ</t>
    </rPh>
    <phoneticPr fontId="0"/>
  </si>
  <si>
    <r>
      <rPr>
        <sz val="10"/>
        <color indexed="8"/>
        <rFont val="ＭＳ ゴシック"/>
        <family val="3"/>
      </rPr>
      <t>　外注費(借上費除)</t>
    </r>
    <rPh sb="1" eb="3">
      <t>ガイチュウ</t>
    </rPh>
    <rPh sb="3" eb="4">
      <t>ヒ</t>
    </rPh>
    <rPh sb="5" eb="7">
      <t>カリア</t>
    </rPh>
    <rPh sb="7" eb="8">
      <t>ヒ</t>
    </rPh>
    <rPh sb="8" eb="9">
      <t>ノゾ</t>
    </rPh>
    <phoneticPr fontId="0"/>
  </si>
  <si>
    <r>
      <rPr>
        <b/>
        <sz val="11"/>
        <color indexed="8"/>
        <rFont val="ＭＳ ゴシック"/>
        <family val="3"/>
      </rPr>
      <t>予算総括表</t>
    </r>
    <rPh sb="0" eb="5">
      <t>ヨサンソウカツヒョウ</t>
    </rPh>
    <phoneticPr fontId="0"/>
  </si>
  <si>
    <r>
      <rPr>
        <sz val="10"/>
        <color indexed="8"/>
        <rFont val="ＭＳ ゴシック"/>
        <family val="3"/>
      </rPr>
      <t>　労務費</t>
    </r>
    <rPh sb="1" eb="4">
      <t>ロウムヒ</t>
    </rPh>
    <phoneticPr fontId="0"/>
  </si>
  <si>
    <r>
      <rPr>
        <b/>
        <sz val="10"/>
        <color indexed="8"/>
        <rFont val="ＭＳ ゴシック"/>
        <family val="3"/>
      </rPr>
      <t>番号</t>
    </r>
    <rPh sb="0" eb="2">
      <t>バンゴウ</t>
    </rPh>
    <phoneticPr fontId="0"/>
  </si>
  <si>
    <r>
      <rPr>
        <b/>
        <sz val="10"/>
        <color indexed="8"/>
        <rFont val="ＭＳ ゴシック"/>
        <family val="3"/>
      </rPr>
      <t>項　目</t>
    </r>
    <phoneticPr fontId="0"/>
  </si>
  <si>
    <r>
      <rPr>
        <b/>
        <sz val="10"/>
        <color indexed="8"/>
        <rFont val="ＭＳ ゴシック"/>
        <family val="3"/>
      </rPr>
      <t>今回予算額</t>
    </r>
    <rPh sb="0" eb="2">
      <t>コンカイ</t>
    </rPh>
    <phoneticPr fontId="0"/>
  </si>
  <si>
    <r>
      <rPr>
        <b/>
        <sz val="7"/>
        <color indexed="8"/>
        <rFont val="ＭＳ ゴシック"/>
        <family val="3"/>
      </rPr>
      <t>対売上
比率</t>
    </r>
    <rPh sb="4" eb="6">
      <t>ヒリツ</t>
    </rPh>
    <phoneticPr fontId="0"/>
  </si>
  <si>
    <r>
      <rPr>
        <b/>
        <sz val="10"/>
        <color indexed="8"/>
        <rFont val="ＭＳ ゴシック"/>
        <family val="3"/>
      </rPr>
      <t>前回予算額</t>
    </r>
    <rPh sb="0" eb="2">
      <t>ゼンカイ</t>
    </rPh>
    <phoneticPr fontId="0"/>
  </si>
  <si>
    <r>
      <rPr>
        <b/>
        <sz val="7"/>
        <color indexed="8"/>
        <rFont val="ＭＳ ゴシック"/>
        <family val="3"/>
      </rPr>
      <t>対売上
比率</t>
    </r>
    <rPh sb="4" eb="6">
      <t>ヒリツ</t>
    </rPh>
    <phoneticPr fontId="0"/>
  </si>
  <si>
    <r>
      <rPr>
        <sz val="10"/>
        <color indexed="8"/>
        <rFont val="ＭＳ ゴシック"/>
        <family val="3"/>
      </rPr>
      <t>　通信交通費(借上通信交通費含)</t>
    </r>
    <rPh sb="1" eb="3">
      <t>ツウシン</t>
    </rPh>
    <rPh sb="3" eb="6">
      <t>コウツウヒ</t>
    </rPh>
    <rPh sb="7" eb="9">
      <t>カリア</t>
    </rPh>
    <rPh sb="9" eb="11">
      <t>ツウシン</t>
    </rPh>
    <rPh sb="11" eb="14">
      <t>コウツウヒ</t>
    </rPh>
    <rPh sb="14" eb="15">
      <t>フク</t>
    </rPh>
    <phoneticPr fontId="0"/>
  </si>
  <si>
    <r>
      <rPr>
        <b/>
        <sz val="10"/>
        <color indexed="8"/>
        <rFont val="ＭＳ ゴシック"/>
        <family val="3"/>
      </rPr>
      <t>売上高</t>
    </r>
    <rPh sb="0" eb="2">
      <t>ウリアゲ</t>
    </rPh>
    <rPh sb="2" eb="3">
      <t>タカ</t>
    </rPh>
    <phoneticPr fontId="0"/>
  </si>
  <si>
    <r>
      <rPr>
        <sz val="10"/>
        <color indexed="8"/>
        <rFont val="ＭＳ ゴシック"/>
        <family val="3"/>
      </rPr>
      <t>　事務用品・複写費</t>
    </r>
    <rPh sb="1" eb="3">
      <t>ジム</t>
    </rPh>
    <rPh sb="3" eb="5">
      <t>ヨウヒン</t>
    </rPh>
    <rPh sb="6" eb="8">
      <t>フクシャ</t>
    </rPh>
    <rPh sb="8" eb="9">
      <t>ヒ</t>
    </rPh>
    <phoneticPr fontId="0"/>
  </si>
  <si>
    <r>
      <rPr>
        <sz val="10"/>
        <color indexed="8"/>
        <rFont val="ＭＳ ゴシック"/>
        <family val="3"/>
      </rPr>
      <t>A1</t>
    </r>
    <phoneticPr fontId="0"/>
  </si>
  <si>
    <r>
      <rPr>
        <sz val="10"/>
        <color indexed="8"/>
        <rFont val="ＭＳ ゴシック"/>
        <family val="3"/>
      </rPr>
      <t>報酬売上額</t>
    </r>
    <phoneticPr fontId="0"/>
  </si>
  <si>
    <r>
      <rPr>
        <sz val="10"/>
        <color indexed="8"/>
        <rFont val="ＭＳ ゴシック"/>
        <family val="3"/>
      </rPr>
      <t>　会議費　</t>
    </r>
    <rPh sb="1" eb="3">
      <t>カイギ</t>
    </rPh>
    <rPh sb="3" eb="4">
      <t>ヒ</t>
    </rPh>
    <phoneticPr fontId="0"/>
  </si>
  <si>
    <r>
      <rPr>
        <sz val="10"/>
        <color indexed="8"/>
        <rFont val="ＭＳ ゴシック"/>
        <family val="3"/>
      </rPr>
      <t>A1a</t>
    </r>
    <phoneticPr fontId="0"/>
  </si>
  <si>
    <r>
      <rPr>
        <sz val="10"/>
        <color indexed="8"/>
        <rFont val="ＭＳ ゴシック"/>
        <family val="3"/>
      </rPr>
      <t>　社員報酬額</t>
    </r>
    <phoneticPr fontId="0"/>
  </si>
  <si>
    <r>
      <rPr>
        <sz val="10"/>
        <color indexed="8"/>
        <rFont val="ＭＳ ゴシック"/>
        <family val="3"/>
      </rPr>
      <t>　交際費</t>
    </r>
    <rPh sb="1" eb="4">
      <t>コウサイヒ</t>
    </rPh>
    <phoneticPr fontId="0"/>
  </si>
  <si>
    <r>
      <rPr>
        <sz val="10"/>
        <color indexed="8"/>
        <rFont val="ＭＳ ゴシック"/>
        <family val="3"/>
      </rPr>
      <t>A1b</t>
    </r>
    <phoneticPr fontId="0"/>
  </si>
  <si>
    <r>
      <rPr>
        <sz val="10"/>
        <color indexed="8"/>
        <rFont val="ＭＳ ゴシック"/>
        <family val="3"/>
      </rPr>
      <t>　借上報酬額</t>
    </r>
    <phoneticPr fontId="0"/>
  </si>
  <si>
    <r>
      <rPr>
        <sz val="10"/>
        <color indexed="8"/>
        <rFont val="ＭＳ ゴシック"/>
        <family val="3"/>
      </rPr>
      <t>17</t>
    </r>
    <phoneticPr fontId="0"/>
  </si>
  <si>
    <r>
      <rPr>
        <sz val="10"/>
        <color indexed="8"/>
        <rFont val="ＭＳ ゴシック"/>
        <family val="3"/>
      </rPr>
      <t>　地代家賃</t>
    </r>
    <rPh sb="1" eb="3">
      <t>チダイ</t>
    </rPh>
    <rPh sb="3" eb="5">
      <t>ヤチン</t>
    </rPh>
    <phoneticPr fontId="0"/>
  </si>
  <si>
    <r>
      <rPr>
        <sz val="10"/>
        <color indexed="8"/>
        <rFont val="ＭＳ ゴシック"/>
        <family val="3"/>
      </rPr>
      <t>A2</t>
    </r>
    <phoneticPr fontId="0"/>
  </si>
  <si>
    <r>
      <rPr>
        <sz val="10"/>
        <color indexed="8"/>
        <rFont val="ＭＳ ゴシック"/>
        <family val="3"/>
      </rPr>
      <t>経費売上額</t>
    </r>
    <phoneticPr fontId="0"/>
  </si>
  <si>
    <r>
      <rPr>
        <sz val="10"/>
        <color indexed="8"/>
        <rFont val="ＭＳ ゴシック"/>
        <family val="3"/>
      </rPr>
      <t>（その他経費）</t>
    </r>
    <rPh sb="3" eb="4">
      <t>タ</t>
    </rPh>
    <rPh sb="4" eb="6">
      <t>ケイヒ</t>
    </rPh>
    <phoneticPr fontId="0"/>
  </si>
  <si>
    <r>
      <rPr>
        <sz val="10"/>
        <color indexed="8"/>
        <rFont val="ＭＳ ゴシック"/>
        <family val="3"/>
      </rPr>
      <t>A</t>
    </r>
    <phoneticPr fontId="0"/>
  </si>
  <si>
    <r>
      <rPr>
        <sz val="10"/>
        <color indexed="8"/>
        <rFont val="ＭＳ ゴシック"/>
        <family val="3"/>
      </rPr>
      <t>売上額(CIT込,VAT除)　計</t>
    </r>
    <rPh sb="15" eb="16">
      <t>ケイ</t>
    </rPh>
    <phoneticPr fontId="0"/>
  </si>
  <si>
    <r>
      <rPr>
        <sz val="10"/>
        <color indexed="8"/>
        <rFont val="ＭＳ ゴシック"/>
        <family val="3"/>
      </rPr>
      <t>　　福利厚生費</t>
    </r>
    <rPh sb="2" eb="4">
      <t>フクリ</t>
    </rPh>
    <rPh sb="4" eb="7">
      <t>コウセイヒ</t>
    </rPh>
    <phoneticPr fontId="0"/>
  </si>
  <si>
    <r>
      <rPr>
        <sz val="10"/>
        <color indexed="8"/>
        <rFont val="ＭＳ ゴシック"/>
        <family val="3"/>
      </rPr>
      <t>K</t>
    </r>
    <phoneticPr fontId="0"/>
  </si>
  <si>
    <r>
      <rPr>
        <sz val="10"/>
        <color indexed="8"/>
        <rFont val="ＭＳ ゴシック"/>
        <family val="3"/>
      </rPr>
      <t>（内,CIT見込額）</t>
    </r>
    <rPh sb="1" eb="2">
      <t>ウチ</t>
    </rPh>
    <rPh sb="6" eb="9">
      <t>ミコミガク</t>
    </rPh>
    <phoneticPr fontId="0"/>
  </si>
  <si>
    <r>
      <rPr>
        <sz val="10"/>
        <color indexed="8"/>
        <rFont val="ＭＳ ゴシック"/>
        <family val="3"/>
      </rPr>
      <t>　　修繕維持費</t>
    </r>
    <rPh sb="2" eb="4">
      <t>シュウゼン</t>
    </rPh>
    <rPh sb="4" eb="7">
      <t>イジヒ</t>
    </rPh>
    <phoneticPr fontId="0"/>
  </si>
  <si>
    <r>
      <rPr>
        <sz val="10"/>
        <color indexed="8"/>
        <rFont val="ＭＳ ゴシック"/>
        <family val="3"/>
      </rPr>
      <t>　　動力用水光熱費</t>
    </r>
    <rPh sb="2" eb="5">
      <t>ドウリョクヨウ</t>
    </rPh>
    <rPh sb="5" eb="6">
      <t>スイ</t>
    </rPh>
    <rPh sb="6" eb="9">
      <t>コウネツヒ</t>
    </rPh>
    <phoneticPr fontId="0"/>
  </si>
  <si>
    <r>
      <rPr>
        <b/>
        <sz val="10"/>
        <color indexed="8"/>
        <rFont val="ＭＳ ゴシック"/>
        <family val="3"/>
      </rPr>
      <t>直接経費</t>
    </r>
    <rPh sb="0" eb="2">
      <t>チョクセツ</t>
    </rPh>
    <rPh sb="2" eb="4">
      <t>ケイヒ</t>
    </rPh>
    <phoneticPr fontId="0"/>
  </si>
  <si>
    <r>
      <rPr>
        <b/>
        <sz val="7"/>
        <color indexed="8"/>
        <rFont val="ＭＳ ゴシック"/>
        <family val="3"/>
      </rPr>
      <t>対売上
比率</t>
    </r>
    <rPh sb="4" eb="6">
      <t>ヒリツ</t>
    </rPh>
    <phoneticPr fontId="0"/>
  </si>
  <si>
    <r>
      <rPr>
        <b/>
        <sz val="7"/>
        <color indexed="8"/>
        <rFont val="ＭＳ ゴシック"/>
        <family val="3"/>
      </rPr>
      <t>対売上
比率</t>
    </r>
    <rPh sb="4" eb="6">
      <t>ヒリツ</t>
    </rPh>
    <phoneticPr fontId="0"/>
  </si>
  <si>
    <r>
      <rPr>
        <sz val="10"/>
        <color indexed="8"/>
        <rFont val="ＭＳ ゴシック"/>
        <family val="3"/>
      </rPr>
      <t>13</t>
    </r>
    <phoneticPr fontId="0"/>
  </si>
  <si>
    <r>
      <rPr>
        <sz val="10"/>
        <color indexed="8"/>
        <rFont val="ＭＳ ゴシック"/>
        <family val="3"/>
      </rPr>
      <t>　　広告宣伝費</t>
    </r>
    <rPh sb="2" eb="4">
      <t>コウコク</t>
    </rPh>
    <rPh sb="4" eb="7">
      <t>センデンヒ</t>
    </rPh>
    <phoneticPr fontId="0"/>
  </si>
  <si>
    <r>
      <rPr>
        <sz val="10"/>
        <color indexed="8"/>
        <rFont val="ＭＳ ゴシック"/>
        <family val="3"/>
      </rPr>
      <t>B1.</t>
    </r>
    <phoneticPr fontId="0"/>
  </si>
  <si>
    <r>
      <rPr>
        <sz val="10"/>
        <color indexed="8"/>
        <rFont val="ＭＳ ゴシック"/>
        <family val="3"/>
      </rPr>
      <t>報酬分経費(B1a+B1b)</t>
    </r>
    <phoneticPr fontId="0"/>
  </si>
  <si>
    <r>
      <rPr>
        <sz val="10"/>
        <color indexed="8"/>
        <rFont val="ＭＳ ゴシック"/>
        <family val="3"/>
      </rPr>
      <t>14</t>
    </r>
    <phoneticPr fontId="0"/>
  </si>
  <si>
    <r>
      <rPr>
        <sz val="10"/>
        <color indexed="8"/>
        <rFont val="ＭＳ ゴシック"/>
        <family val="3"/>
      </rPr>
      <t>　　諸賃借料</t>
    </r>
    <rPh sb="2" eb="3">
      <t>ショ</t>
    </rPh>
    <rPh sb="3" eb="6">
      <t>チンシャクリョウ</t>
    </rPh>
    <phoneticPr fontId="0"/>
  </si>
  <si>
    <r>
      <rPr>
        <sz val="10"/>
        <color indexed="8"/>
        <rFont val="ＭＳ ゴシック"/>
        <family val="3"/>
      </rPr>
      <t>B1a.</t>
    </r>
    <phoneticPr fontId="0"/>
  </si>
  <si>
    <r>
      <rPr>
        <sz val="10"/>
        <color indexed="8"/>
        <rFont val="ＭＳ ゴシック"/>
        <family val="3"/>
      </rPr>
      <t xml:space="preserve">　社員人件費及びPIT </t>
    </r>
    <rPh sb="6" eb="7">
      <t>オヨ</t>
    </rPh>
    <phoneticPr fontId="0"/>
  </si>
  <si>
    <r>
      <rPr>
        <sz val="10"/>
        <color indexed="8"/>
        <rFont val="ＭＳ ゴシック"/>
        <family val="3"/>
      </rPr>
      <t>15</t>
    </r>
    <phoneticPr fontId="0"/>
  </si>
  <si>
    <r>
      <rPr>
        <sz val="10"/>
        <color indexed="8"/>
        <rFont val="ＭＳ ゴシック"/>
        <family val="3"/>
      </rPr>
      <t>　　保険料</t>
    </r>
    <rPh sb="2" eb="5">
      <t>ホケンリョウ</t>
    </rPh>
    <phoneticPr fontId="0"/>
  </si>
  <si>
    <r>
      <rPr>
        <sz val="10"/>
        <color indexed="8"/>
        <rFont val="ＭＳ ゴシック"/>
        <family val="3"/>
      </rPr>
      <t>B1b.</t>
    </r>
    <phoneticPr fontId="0"/>
  </si>
  <si>
    <r>
      <rPr>
        <sz val="10"/>
        <color indexed="8"/>
        <rFont val="ＭＳ ゴシック"/>
        <family val="3"/>
      </rPr>
      <t xml:space="preserve">　借上要員費及びPIT </t>
    </r>
    <rPh sb="6" eb="7">
      <t>オヨ</t>
    </rPh>
    <phoneticPr fontId="0"/>
  </si>
  <si>
    <r>
      <rPr>
        <sz val="10"/>
        <color indexed="8"/>
        <rFont val="ＭＳ ゴシック"/>
        <family val="3"/>
      </rPr>
      <t>16</t>
    </r>
    <phoneticPr fontId="0"/>
  </si>
  <si>
    <r>
      <rPr>
        <sz val="10"/>
        <color indexed="8"/>
        <rFont val="ＭＳ ゴシック"/>
        <family val="3"/>
      </rPr>
      <t>　　減価償却費</t>
    </r>
    <rPh sb="2" eb="4">
      <t>ゲンカ</t>
    </rPh>
    <rPh sb="4" eb="6">
      <t>ショウキャク</t>
    </rPh>
    <rPh sb="6" eb="7">
      <t>ヒ</t>
    </rPh>
    <phoneticPr fontId="0"/>
  </si>
  <si>
    <r>
      <rPr>
        <sz val="10"/>
        <color indexed="8"/>
        <rFont val="ＭＳ ゴシック"/>
        <family val="3"/>
      </rPr>
      <t>B2.</t>
    </r>
    <phoneticPr fontId="0"/>
  </si>
  <si>
    <r>
      <rPr>
        <sz val="10"/>
        <color indexed="8"/>
        <rFont val="ＭＳ ゴシック"/>
        <family val="3"/>
      </rPr>
      <t>他経費計</t>
    </r>
    <phoneticPr fontId="0"/>
  </si>
  <si>
    <r>
      <rPr>
        <sz val="10"/>
        <color indexed="8"/>
        <rFont val="ＭＳ ゴシック"/>
        <family val="3"/>
      </rPr>
      <t>18</t>
    </r>
    <phoneticPr fontId="0"/>
  </si>
  <si>
    <r>
      <rPr>
        <sz val="10"/>
        <color indexed="8"/>
        <rFont val="ＭＳ ゴシック"/>
        <family val="3"/>
      </rPr>
      <t>　　租税公課</t>
    </r>
    <rPh sb="2" eb="4">
      <t>ソゼイ</t>
    </rPh>
    <rPh sb="4" eb="6">
      <t>コウカ</t>
    </rPh>
    <phoneticPr fontId="0"/>
  </si>
  <si>
    <r>
      <rPr>
        <sz val="10"/>
        <color indexed="8"/>
        <rFont val="ＭＳ ゴシック"/>
        <family val="3"/>
      </rPr>
      <t>B.</t>
    </r>
    <phoneticPr fontId="0"/>
  </si>
  <si>
    <r>
      <rPr>
        <sz val="10"/>
        <color indexed="8"/>
        <rFont val="ＭＳ ゴシック"/>
        <family val="3"/>
      </rPr>
      <t>直接経費1(B1+B2)　計</t>
    </r>
    <rPh sb="13" eb="14">
      <t>ケイ</t>
    </rPh>
    <phoneticPr fontId="0"/>
  </si>
  <si>
    <r>
      <rPr>
        <sz val="10"/>
        <color indexed="8"/>
        <rFont val="ＭＳ ゴシック"/>
        <family val="3"/>
      </rPr>
      <t>22</t>
    </r>
    <phoneticPr fontId="0"/>
  </si>
  <si>
    <r>
      <rPr>
        <sz val="10"/>
        <color indexed="8"/>
        <rFont val="ＭＳ ゴシック"/>
        <family val="3"/>
      </rPr>
      <t>　　雑費(PIT,事手料除)</t>
    </r>
    <rPh sb="2" eb="4">
      <t>ザッピ</t>
    </rPh>
    <rPh sb="9" eb="10">
      <t>コト</t>
    </rPh>
    <rPh sb="10" eb="11">
      <t>テ</t>
    </rPh>
    <rPh sb="11" eb="12">
      <t>リョウ</t>
    </rPh>
    <rPh sb="12" eb="13">
      <t>ジョ</t>
    </rPh>
    <phoneticPr fontId="0"/>
  </si>
  <si>
    <r>
      <rPr>
        <sz val="10"/>
        <color indexed="8"/>
        <rFont val="ＭＳ ゴシック"/>
        <family val="3"/>
      </rPr>
      <t>B</t>
    </r>
    <phoneticPr fontId="0"/>
  </si>
  <si>
    <r>
      <rPr>
        <sz val="10"/>
        <color indexed="8"/>
        <rFont val="ＭＳ ゴシック"/>
        <family val="3"/>
      </rPr>
      <t>直接経費1(B1+B2)</t>
    </r>
    <phoneticPr fontId="0"/>
  </si>
  <si>
    <r>
      <rPr>
        <b/>
        <sz val="10"/>
        <color indexed="8"/>
        <rFont val="ＭＳ ゴシック"/>
        <family val="3"/>
      </rPr>
      <t>直接利益</t>
    </r>
    <rPh sb="0" eb="4">
      <t>チョクセツリエキ</t>
    </rPh>
    <phoneticPr fontId="0"/>
  </si>
  <si>
    <r>
      <rPr>
        <b/>
        <sz val="7"/>
        <color indexed="8"/>
        <rFont val="ＭＳ ゴシック"/>
        <family val="3"/>
      </rPr>
      <t>対売上
比率</t>
    </r>
    <rPh sb="4" eb="6">
      <t>ヒリツ</t>
    </rPh>
    <phoneticPr fontId="0"/>
  </si>
  <si>
    <r>
      <rPr>
        <b/>
        <sz val="7"/>
        <color indexed="8"/>
        <rFont val="ＭＳ ゴシック"/>
        <family val="3"/>
      </rPr>
      <t>対売上
比率</t>
    </r>
    <rPh sb="4" eb="6">
      <t>ヒリツ</t>
    </rPh>
    <phoneticPr fontId="0"/>
  </si>
  <si>
    <r>
      <rPr>
        <sz val="10"/>
        <color indexed="8"/>
        <rFont val="ＭＳ ゴシック"/>
        <family val="3"/>
      </rPr>
      <t>C</t>
    </r>
    <phoneticPr fontId="0"/>
  </si>
  <si>
    <r>
      <rPr>
        <sz val="10"/>
        <color indexed="8"/>
        <rFont val="ＭＳ ゴシック"/>
        <family val="3"/>
      </rPr>
      <t>直接経費2(B1+B2,PIT除)</t>
    </r>
    <phoneticPr fontId="0"/>
  </si>
  <si>
    <r>
      <rPr>
        <sz val="10"/>
        <color indexed="8"/>
        <rFont val="ＭＳ ゴシック"/>
        <family val="3"/>
      </rPr>
      <t>E1.</t>
    </r>
    <phoneticPr fontId="0"/>
  </si>
  <si>
    <r>
      <rPr>
        <sz val="10"/>
        <color indexed="8"/>
        <rFont val="ＭＳ ゴシック"/>
        <family val="3"/>
      </rPr>
      <t>報酬分利益(E1a+E1b)</t>
    </r>
    <phoneticPr fontId="0"/>
  </si>
  <si>
    <r>
      <rPr>
        <sz val="10"/>
        <color indexed="8"/>
        <rFont val="ＭＳ ゴシック"/>
        <family val="3"/>
      </rPr>
      <t>21</t>
    </r>
    <phoneticPr fontId="0"/>
  </si>
  <si>
    <r>
      <rPr>
        <sz val="10"/>
        <color indexed="8"/>
        <rFont val="ＭＳ ゴシック"/>
        <family val="3"/>
      </rPr>
      <t>事務手数料</t>
    </r>
    <phoneticPr fontId="0"/>
  </si>
  <si>
    <r>
      <rPr>
        <sz val="10"/>
        <color indexed="8"/>
        <rFont val="ＭＳ ゴシック"/>
        <family val="3"/>
      </rPr>
      <t>E1a.</t>
    </r>
    <phoneticPr fontId="0"/>
  </si>
  <si>
    <r>
      <rPr>
        <sz val="10"/>
        <color indexed="8"/>
        <rFont val="ＭＳ ゴシック"/>
        <family val="3"/>
      </rPr>
      <t>　社員報酬利益(A1a-B1a)</t>
    </r>
    <phoneticPr fontId="0"/>
  </si>
  <si>
    <r>
      <rPr>
        <sz val="10"/>
        <color indexed="8"/>
        <rFont val="ＭＳ ゴシック"/>
        <family val="3"/>
      </rPr>
      <t>D</t>
    </r>
    <phoneticPr fontId="0"/>
  </si>
  <si>
    <r>
      <rPr>
        <sz val="10"/>
        <color indexed="8"/>
        <rFont val="ＭＳ ゴシック"/>
        <family val="3"/>
      </rPr>
      <t>直接経費3(B1+B2+B3)</t>
    </r>
    <phoneticPr fontId="0"/>
  </si>
  <si>
    <r>
      <rPr>
        <sz val="10"/>
        <color indexed="8"/>
        <rFont val="ＭＳ ゴシック"/>
        <family val="3"/>
      </rPr>
      <t>E1b.</t>
    </r>
    <phoneticPr fontId="0"/>
  </si>
  <si>
    <r>
      <rPr>
        <sz val="10"/>
        <color indexed="8"/>
        <rFont val="ＭＳ ゴシック"/>
        <family val="3"/>
      </rPr>
      <t>　借上報酬利益(A1b-B1b)</t>
    </r>
    <phoneticPr fontId="0"/>
  </si>
  <si>
    <r>
      <rPr>
        <sz val="8"/>
        <color indexed="8"/>
        <rFont val="ＭＳ ゴシック"/>
        <family val="3"/>
      </rPr>
      <t>※事務手数料の支払いは＋、入金は－で表示</t>
    </r>
    <rPh sb="1" eb="3">
      <t>ジム</t>
    </rPh>
    <rPh sb="3" eb="5">
      <t>テスウ</t>
    </rPh>
    <rPh sb="5" eb="6">
      <t>リョウ</t>
    </rPh>
    <rPh sb="7" eb="9">
      <t>シハラ</t>
    </rPh>
    <rPh sb="13" eb="15">
      <t>ニュウキン</t>
    </rPh>
    <rPh sb="18" eb="20">
      <t>ヒョウジ</t>
    </rPh>
    <phoneticPr fontId="0"/>
  </si>
  <si>
    <r>
      <rPr>
        <sz val="10"/>
        <color indexed="8"/>
        <rFont val="ＭＳ ゴシック"/>
        <family val="3"/>
      </rPr>
      <t>E2.</t>
    </r>
    <phoneticPr fontId="0"/>
  </si>
  <si>
    <r>
      <rPr>
        <sz val="10"/>
        <color indexed="8"/>
        <rFont val="ＭＳ ゴシック"/>
        <family val="3"/>
      </rPr>
      <t>経費売上利益</t>
    </r>
    <phoneticPr fontId="0"/>
  </si>
  <si>
    <r>
      <rPr>
        <b/>
        <sz val="10"/>
        <color indexed="8"/>
        <rFont val="ＭＳ ゴシック"/>
        <family val="3"/>
      </rPr>
      <t>管理指標</t>
    </r>
    <rPh sb="0" eb="4">
      <t>カンリシヒョウ</t>
    </rPh>
    <phoneticPr fontId="0"/>
  </si>
  <si>
    <r>
      <rPr>
        <sz val="10"/>
        <color indexed="8"/>
        <rFont val="ＭＳ ゴシック"/>
        <family val="3"/>
      </rPr>
      <t>E.</t>
    </r>
    <phoneticPr fontId="0"/>
  </si>
  <si>
    <r>
      <rPr>
        <sz val="10"/>
        <color indexed="8"/>
        <rFont val="ＭＳ ゴシック"/>
        <family val="3"/>
      </rPr>
      <t>直接利益(E1+E2)　計</t>
    </r>
    <rPh sb="12" eb="13">
      <t>ケイ</t>
    </rPh>
    <phoneticPr fontId="0"/>
  </si>
  <si>
    <r>
      <rPr>
        <b/>
        <sz val="10"/>
        <color indexed="8"/>
        <rFont val="ＭＳ ゴシック"/>
        <family val="3"/>
      </rPr>
      <t>番号</t>
    </r>
    <rPh sb="0" eb="2">
      <t>バンゴウ</t>
    </rPh>
    <phoneticPr fontId="0"/>
  </si>
  <si>
    <r>
      <rPr>
        <b/>
        <sz val="10"/>
        <color indexed="8"/>
        <rFont val="ＭＳ ゴシック"/>
        <family val="3"/>
      </rPr>
      <t>指　　標</t>
    </r>
    <rPh sb="0" eb="1">
      <t>ユビ</t>
    </rPh>
    <rPh sb="3" eb="4">
      <t>シルベ</t>
    </rPh>
    <phoneticPr fontId="0"/>
  </si>
  <si>
    <r>
      <rPr>
        <b/>
        <sz val="10"/>
        <color indexed="8"/>
        <rFont val="ＭＳ ゴシック"/>
        <family val="3"/>
      </rPr>
      <t>今回指標値</t>
    </r>
    <rPh sb="0" eb="2">
      <t>コンカイ</t>
    </rPh>
    <rPh sb="2" eb="5">
      <t>シヒョウチ</t>
    </rPh>
    <phoneticPr fontId="0"/>
  </si>
  <si>
    <r>
      <rPr>
        <b/>
        <sz val="10"/>
        <color indexed="8"/>
        <rFont val="ＭＳ ゴシック"/>
        <family val="3"/>
      </rPr>
      <t>前回指標値</t>
    </r>
    <rPh sb="0" eb="2">
      <t>ゼンカイ</t>
    </rPh>
    <rPh sb="2" eb="5">
      <t>シヒョウチ</t>
    </rPh>
    <phoneticPr fontId="0"/>
  </si>
  <si>
    <r>
      <rPr>
        <sz val="10"/>
        <color indexed="8"/>
        <rFont val="ＭＳ ゴシック"/>
        <family val="3"/>
      </rPr>
      <t>B3.</t>
    </r>
    <phoneticPr fontId="0"/>
  </si>
  <si>
    <r>
      <rPr>
        <sz val="10"/>
        <color indexed="8"/>
        <rFont val="ＭＳ ゴシック"/>
        <family val="3"/>
      </rPr>
      <t>事務手数料</t>
    </r>
    <phoneticPr fontId="0"/>
  </si>
  <si>
    <r>
      <rPr>
        <sz val="10"/>
        <color indexed="8"/>
        <rFont val="ＭＳ ゴシック"/>
        <family val="3"/>
      </rPr>
      <t>a.</t>
    </r>
    <phoneticPr fontId="0"/>
  </si>
  <si>
    <r>
      <rPr>
        <sz val="10"/>
        <color indexed="8"/>
        <rFont val="ＭＳ ゴシック"/>
        <family val="3"/>
      </rPr>
      <t>報酬売上額/契約MM</t>
    </r>
    <rPh sb="2" eb="4">
      <t>ウリアゲ</t>
    </rPh>
    <rPh sb="4" eb="5">
      <t>ガク</t>
    </rPh>
    <phoneticPr fontId="0"/>
  </si>
  <si>
    <r>
      <rPr>
        <sz val="10"/>
        <color indexed="8"/>
        <rFont val="ＭＳ ゴシック"/>
        <family val="3"/>
      </rPr>
      <t>B/R</t>
    </r>
    <phoneticPr fontId="0"/>
  </si>
  <si>
    <r>
      <rPr>
        <sz val="10"/>
        <color indexed="8"/>
        <rFont val="ＭＳ ゴシック"/>
        <family val="3"/>
      </rPr>
      <t>B/R</t>
    </r>
    <phoneticPr fontId="0"/>
  </si>
  <si>
    <r>
      <rPr>
        <sz val="10"/>
        <color indexed="8"/>
        <rFont val="ＭＳ ゴシック"/>
        <family val="3"/>
      </rPr>
      <t>F.</t>
    </r>
    <phoneticPr fontId="0"/>
  </si>
  <si>
    <r>
      <rPr>
        <sz val="10"/>
        <color indexed="8"/>
        <rFont val="ＭＳ ゴシック"/>
        <family val="3"/>
      </rPr>
      <t>直接利益(事手料込)(E-B3)</t>
    </r>
    <phoneticPr fontId="0"/>
  </si>
  <si>
    <r>
      <rPr>
        <sz val="10"/>
        <color indexed="8"/>
        <rFont val="ＭＳ ゴシック"/>
        <family val="3"/>
      </rPr>
      <t>01</t>
    </r>
    <phoneticPr fontId="0"/>
  </si>
  <si>
    <r>
      <rPr>
        <sz val="10"/>
        <color indexed="8"/>
        <rFont val="ＭＳ ゴシック"/>
        <family val="3"/>
      </rPr>
      <t>　社員分</t>
    </r>
    <rPh sb="1" eb="3">
      <t>シャイン</t>
    </rPh>
    <rPh sb="3" eb="4">
      <t>ブン</t>
    </rPh>
    <phoneticPr fontId="0"/>
  </si>
  <si>
    <r>
      <rPr>
        <sz val="10"/>
        <color indexed="8"/>
        <rFont val="ＭＳ ゴシック"/>
        <family val="3"/>
      </rPr>
      <t>B/R</t>
    </r>
    <phoneticPr fontId="0"/>
  </si>
  <si>
    <r>
      <rPr>
        <sz val="10"/>
        <color indexed="8"/>
        <rFont val="ＭＳ ゴシック"/>
        <family val="3"/>
      </rPr>
      <t>B/R</t>
    </r>
    <phoneticPr fontId="0"/>
  </si>
  <si>
    <r>
      <rPr>
        <sz val="8"/>
        <color indexed="8"/>
        <rFont val="ＭＳ ゴシック"/>
        <family val="3"/>
      </rPr>
      <t>※（）内の率は、売上高ではなく、それぞれの売上項目に対する率</t>
    </r>
    <rPh sb="3" eb="4">
      <t>ナイ</t>
    </rPh>
    <rPh sb="5" eb="6">
      <t>リツ</t>
    </rPh>
    <rPh sb="8" eb="10">
      <t>ウリアゲ</t>
    </rPh>
    <rPh sb="10" eb="11">
      <t>ダカ</t>
    </rPh>
    <rPh sb="21" eb="23">
      <t>ウリアゲ</t>
    </rPh>
    <rPh sb="23" eb="25">
      <t>コウモク</t>
    </rPh>
    <rPh sb="26" eb="27">
      <t>タイ</t>
    </rPh>
    <rPh sb="29" eb="30">
      <t>リツ</t>
    </rPh>
    <phoneticPr fontId="0"/>
  </si>
  <si>
    <r>
      <rPr>
        <sz val="10"/>
        <color indexed="8"/>
        <rFont val="ＭＳ ゴシック"/>
        <family val="3"/>
      </rPr>
      <t>　借上分</t>
    </r>
    <rPh sb="1" eb="3">
      <t>カリアゲ</t>
    </rPh>
    <rPh sb="3" eb="4">
      <t>ブン</t>
    </rPh>
    <phoneticPr fontId="0"/>
  </si>
  <si>
    <r>
      <rPr>
        <sz val="10"/>
        <color indexed="8"/>
        <rFont val="ＭＳ ゴシック"/>
        <family val="3"/>
      </rPr>
      <t>B/R</t>
    </r>
    <phoneticPr fontId="0"/>
  </si>
  <si>
    <r>
      <rPr>
        <sz val="10"/>
        <color indexed="8"/>
        <rFont val="ＭＳ ゴシック"/>
        <family val="3"/>
      </rPr>
      <t>B/R</t>
    </r>
    <phoneticPr fontId="0"/>
  </si>
  <si>
    <r>
      <rPr>
        <b/>
        <sz val="11"/>
        <color indexed="8"/>
        <rFont val="ＭＳ ゴシック"/>
        <family val="3"/>
      </rPr>
      <t>従来指標</t>
    </r>
    <rPh sb="0" eb="2">
      <t>ジュウライ</t>
    </rPh>
    <rPh sb="2" eb="4">
      <t>シヒョウ</t>
    </rPh>
    <phoneticPr fontId="0"/>
  </si>
  <si>
    <r>
      <rPr>
        <sz val="10"/>
        <color indexed="8"/>
        <rFont val="ＭＳ ゴシック"/>
        <family val="3"/>
      </rPr>
      <t>b.</t>
    </r>
    <phoneticPr fontId="0"/>
  </si>
  <si>
    <r>
      <rPr>
        <sz val="10"/>
        <color indexed="8"/>
        <rFont val="ＭＳ ゴシック"/>
        <family val="3"/>
      </rPr>
      <t>報酬利益額/契約MM</t>
    </r>
    <rPh sb="0" eb="2">
      <t>ホウシュウ</t>
    </rPh>
    <rPh sb="2" eb="5">
      <t>リエキガク</t>
    </rPh>
    <rPh sb="6" eb="8">
      <t>ケイヤク</t>
    </rPh>
    <phoneticPr fontId="0"/>
  </si>
  <si>
    <r>
      <rPr>
        <b/>
        <sz val="10"/>
        <color indexed="8"/>
        <rFont val="ＭＳ ゴシック"/>
        <family val="3"/>
      </rPr>
      <t>番号</t>
    </r>
    <rPh sb="0" eb="2">
      <t>バンゴウ</t>
    </rPh>
    <phoneticPr fontId="0"/>
  </si>
  <si>
    <r>
      <rPr>
        <b/>
        <sz val="10"/>
        <color indexed="8"/>
        <rFont val="ＭＳ ゴシック"/>
        <family val="3"/>
      </rPr>
      <t>項　目</t>
    </r>
    <phoneticPr fontId="0"/>
  </si>
  <si>
    <r>
      <rPr>
        <b/>
        <sz val="10"/>
        <color indexed="8"/>
        <rFont val="ＭＳ ゴシック"/>
        <family val="3"/>
      </rPr>
      <t>今回予算額</t>
    </r>
    <rPh sb="0" eb="2">
      <t>コンカイ</t>
    </rPh>
    <phoneticPr fontId="0"/>
  </si>
  <si>
    <r>
      <rPr>
        <b/>
        <sz val="7"/>
        <color indexed="8"/>
        <rFont val="ＭＳ ゴシック"/>
        <family val="3"/>
      </rPr>
      <t>対売上
比率</t>
    </r>
    <rPh sb="4" eb="6">
      <t>ヒリツ</t>
    </rPh>
    <phoneticPr fontId="0"/>
  </si>
  <si>
    <r>
      <rPr>
        <b/>
        <sz val="10"/>
        <color indexed="8"/>
        <rFont val="ＭＳ ゴシック"/>
        <family val="3"/>
      </rPr>
      <t>前回予算額</t>
    </r>
    <rPh sb="0" eb="2">
      <t>ゼンカイ</t>
    </rPh>
    <rPh sb="2" eb="5">
      <t>ヨサンガク</t>
    </rPh>
    <phoneticPr fontId="0"/>
  </si>
  <si>
    <r>
      <rPr>
        <b/>
        <sz val="7"/>
        <color indexed="8"/>
        <rFont val="ＭＳ ゴシック"/>
        <family val="3"/>
      </rPr>
      <t>対売上
比率</t>
    </r>
    <rPh sb="4" eb="6">
      <t>ヒリツ</t>
    </rPh>
    <phoneticPr fontId="0"/>
  </si>
  <si>
    <r>
      <rPr>
        <sz val="10"/>
        <color indexed="8"/>
        <rFont val="ＭＳ ゴシック"/>
        <family val="3"/>
      </rPr>
      <t>01</t>
    </r>
    <phoneticPr fontId="0"/>
  </si>
  <si>
    <r>
      <rPr>
        <sz val="10"/>
        <color indexed="8"/>
        <rFont val="ＭＳ ゴシック"/>
        <family val="3"/>
      </rPr>
      <t>　社員分</t>
    </r>
    <rPh sb="1" eb="3">
      <t>シャイン</t>
    </rPh>
    <rPh sb="3" eb="4">
      <t>ブン</t>
    </rPh>
    <phoneticPr fontId="0"/>
  </si>
  <si>
    <r>
      <rPr>
        <sz val="10"/>
        <color indexed="8"/>
        <rFont val="ＭＳ ゴシック"/>
        <family val="3"/>
      </rPr>
      <t>A.</t>
    </r>
    <phoneticPr fontId="0"/>
  </si>
  <si>
    <r>
      <rPr>
        <sz val="10"/>
        <color indexed="8"/>
        <rFont val="ＭＳ ゴシック"/>
        <family val="3"/>
      </rPr>
      <t>売上高</t>
    </r>
    <phoneticPr fontId="0"/>
  </si>
  <si>
    <r>
      <rPr>
        <sz val="10"/>
        <color indexed="8"/>
        <rFont val="ＭＳ ゴシック"/>
        <family val="3"/>
      </rPr>
      <t>　借上分</t>
    </r>
    <rPh sb="1" eb="3">
      <t>カリアゲ</t>
    </rPh>
    <rPh sb="3" eb="4">
      <t>ブン</t>
    </rPh>
    <phoneticPr fontId="0"/>
  </si>
  <si>
    <r>
      <rPr>
        <sz val="10"/>
        <color indexed="8"/>
        <rFont val="ＭＳ ゴシック"/>
        <family val="3"/>
      </rPr>
      <t>F.</t>
    </r>
    <phoneticPr fontId="0"/>
  </si>
  <si>
    <r>
      <rPr>
        <sz val="10"/>
        <color indexed="8"/>
        <rFont val="ＭＳ ゴシック"/>
        <family val="3"/>
      </rPr>
      <t>変動費</t>
    </r>
    <phoneticPr fontId="0"/>
  </si>
  <si>
    <r>
      <rPr>
        <sz val="10"/>
        <color indexed="8"/>
        <rFont val="ＭＳ ゴシック"/>
        <family val="3"/>
      </rPr>
      <t>c.</t>
    </r>
    <phoneticPr fontId="0"/>
  </si>
  <si>
    <r>
      <rPr>
        <sz val="10"/>
        <color indexed="8"/>
        <rFont val="ＭＳ ゴシック"/>
        <family val="3"/>
      </rPr>
      <t>報酬分利益率</t>
    </r>
    <rPh sb="0" eb="3">
      <t>ホウシュウブン</t>
    </rPh>
    <rPh sb="3" eb="6">
      <t>リエキリツ</t>
    </rPh>
    <phoneticPr fontId="0"/>
  </si>
  <si>
    <r>
      <rPr>
        <sz val="10"/>
        <color indexed="8"/>
        <rFont val="ＭＳ ゴシック"/>
        <family val="3"/>
      </rPr>
      <t>G.</t>
    </r>
    <phoneticPr fontId="0"/>
  </si>
  <si>
    <r>
      <rPr>
        <sz val="10"/>
        <color indexed="8"/>
        <rFont val="ＭＳ ゴシック"/>
        <family val="3"/>
      </rPr>
      <t>限界利益(=A-F)</t>
    </r>
    <phoneticPr fontId="0"/>
  </si>
  <si>
    <r>
      <rPr>
        <sz val="10"/>
        <color indexed="8"/>
        <rFont val="ＭＳ ゴシック"/>
        <family val="3"/>
      </rPr>
      <t>01</t>
    </r>
    <phoneticPr fontId="0"/>
  </si>
  <si>
    <r>
      <rPr>
        <sz val="10"/>
        <color indexed="8"/>
        <rFont val="ＭＳ ゴシック"/>
        <family val="3"/>
      </rPr>
      <t>　社員分</t>
    </r>
    <rPh sb="1" eb="3">
      <t>シャイン</t>
    </rPh>
    <rPh sb="3" eb="4">
      <t>ブン</t>
    </rPh>
    <phoneticPr fontId="0"/>
  </si>
  <si>
    <r>
      <rPr>
        <sz val="10"/>
        <color indexed="8"/>
        <rFont val="ＭＳ ゴシック"/>
        <family val="3"/>
      </rPr>
      <t>H.</t>
    </r>
    <phoneticPr fontId="0"/>
  </si>
  <si>
    <r>
      <rPr>
        <sz val="10"/>
        <color indexed="8"/>
        <rFont val="ＭＳ ゴシック"/>
        <family val="3"/>
      </rPr>
      <t>人件費</t>
    </r>
    <phoneticPr fontId="0"/>
  </si>
  <si>
    <r>
      <rPr>
        <sz val="10"/>
        <color indexed="8"/>
        <rFont val="ＭＳ ゴシック"/>
        <family val="3"/>
      </rPr>
      <t>　借上分</t>
    </r>
    <rPh sb="1" eb="3">
      <t>カリアゲ</t>
    </rPh>
    <rPh sb="3" eb="4">
      <t>ブン</t>
    </rPh>
    <phoneticPr fontId="0"/>
  </si>
  <si>
    <r>
      <rPr>
        <sz val="10"/>
        <color indexed="8"/>
        <rFont val="ＭＳ ゴシック"/>
        <family val="3"/>
      </rPr>
      <t>I.</t>
    </r>
    <phoneticPr fontId="0"/>
  </si>
  <si>
    <r>
      <rPr>
        <sz val="10"/>
        <color indexed="8"/>
        <rFont val="ＭＳ ゴシック"/>
        <family val="3"/>
      </rPr>
      <t>直接原価(=F+H)</t>
    </r>
    <phoneticPr fontId="0"/>
  </si>
  <si>
    <r>
      <rPr>
        <sz val="10"/>
        <color indexed="8"/>
        <rFont val="ＭＳ ゴシック"/>
        <family val="3"/>
      </rPr>
      <t>d.</t>
    </r>
    <phoneticPr fontId="0"/>
  </si>
  <si>
    <r>
      <rPr>
        <sz val="10"/>
        <color indexed="8"/>
        <rFont val="ＭＳ ゴシック"/>
        <family val="3"/>
      </rPr>
      <t>経費分利益率</t>
    </r>
    <rPh sb="0" eb="3">
      <t>ケイヒブン</t>
    </rPh>
    <rPh sb="3" eb="6">
      <t>リエキリツ</t>
    </rPh>
    <phoneticPr fontId="0"/>
  </si>
  <si>
    <r>
      <rPr>
        <sz val="10"/>
        <color indexed="8"/>
        <rFont val="ＭＳ ゴシック"/>
        <family val="3"/>
      </rPr>
      <t>J.</t>
    </r>
    <phoneticPr fontId="0"/>
  </si>
  <si>
    <r>
      <rPr>
        <sz val="10"/>
        <color indexed="8"/>
        <rFont val="ＭＳ ゴシック"/>
        <family val="3"/>
      </rPr>
      <t>直接利益(=A-I)</t>
    </r>
    <phoneticPr fontId="0"/>
  </si>
  <si>
    <r>
      <rPr>
        <sz val="10"/>
        <color indexed="8"/>
        <rFont val="ＭＳ ゴシック"/>
        <family val="3"/>
      </rPr>
      <t>e.</t>
    </r>
    <phoneticPr fontId="0"/>
  </si>
  <si>
    <r>
      <rPr>
        <sz val="10"/>
        <color indexed="8"/>
        <rFont val="ＭＳ ゴシック"/>
        <family val="3"/>
      </rPr>
      <t>直接利益(除,事手)/契約MM</t>
    </r>
    <rPh sb="0" eb="2">
      <t>チョクセツ</t>
    </rPh>
    <rPh sb="2" eb="4">
      <t>リエキ</t>
    </rPh>
    <rPh sb="7" eb="8">
      <t>コト</t>
    </rPh>
    <rPh sb="8" eb="9">
      <t>テ</t>
    </rPh>
    <rPh sb="11" eb="13">
      <t>ケイヤク</t>
    </rPh>
    <phoneticPr fontId="0"/>
  </si>
  <si>
    <r>
      <rPr>
        <sz val="10"/>
        <color indexed="8"/>
        <rFont val="ＭＳ ゴシック"/>
        <family val="3"/>
      </rPr>
      <t>K.</t>
    </r>
    <phoneticPr fontId="0"/>
  </si>
  <si>
    <r>
      <rPr>
        <sz val="10"/>
        <color indexed="8"/>
        <rFont val="ＭＳ ゴシック"/>
        <family val="3"/>
      </rPr>
      <t>CIT</t>
    </r>
    <phoneticPr fontId="0"/>
  </si>
  <si>
    <r>
      <rPr>
        <sz val="10"/>
        <color indexed="8"/>
        <rFont val="ＭＳ ゴシック"/>
        <family val="3"/>
      </rPr>
      <t>f.</t>
    </r>
    <phoneticPr fontId="0"/>
  </si>
  <si>
    <r>
      <rPr>
        <sz val="10"/>
        <color indexed="8"/>
        <rFont val="ＭＳ ゴシック"/>
        <family val="3"/>
      </rPr>
      <t>直接利益(含,事手)/契約MM</t>
    </r>
    <rPh sb="0" eb="2">
      <t>チョクセツ</t>
    </rPh>
    <rPh sb="2" eb="4">
      <t>リエキ</t>
    </rPh>
    <rPh sb="5" eb="6">
      <t>フク</t>
    </rPh>
    <rPh sb="7" eb="8">
      <t>コト</t>
    </rPh>
    <rPh sb="8" eb="9">
      <t>テ</t>
    </rPh>
    <rPh sb="11" eb="13">
      <t>ケイヤク</t>
    </rPh>
    <phoneticPr fontId="0"/>
  </si>
  <si>
    <r>
      <rPr>
        <sz val="10"/>
        <color indexed="8"/>
        <rFont val="ＭＳ ゴシック"/>
        <family val="3"/>
      </rPr>
      <t>L.</t>
    </r>
    <phoneticPr fontId="0"/>
  </si>
  <si>
    <r>
      <rPr>
        <sz val="10"/>
        <color indexed="8"/>
        <rFont val="ＭＳ ゴシック"/>
        <family val="3"/>
      </rPr>
      <t>直接利益(CIT引後)</t>
    </r>
    <phoneticPr fontId="0"/>
  </si>
  <si>
    <r>
      <rPr>
        <sz val="10"/>
        <color indexed="8"/>
        <rFont val="ＭＳ ゴシック"/>
        <family val="3"/>
      </rPr>
      <t>g.</t>
    </r>
    <phoneticPr fontId="0"/>
  </si>
  <si>
    <r>
      <rPr>
        <sz val="10"/>
        <color indexed="8"/>
        <rFont val="ＭＳ ゴシック"/>
        <family val="3"/>
      </rPr>
      <t>交際費/契約MM</t>
    </r>
    <rPh sb="0" eb="3">
      <t>コウサイヒ</t>
    </rPh>
    <rPh sb="4" eb="6">
      <t>ケイヤク</t>
    </rPh>
    <phoneticPr fontId="0"/>
  </si>
  <si>
    <r>
      <rPr>
        <sz val="10"/>
        <color indexed="8"/>
        <rFont val="ＭＳ ゴシック"/>
        <family val="3"/>
      </rPr>
      <t>M.</t>
    </r>
    <phoneticPr fontId="0"/>
  </si>
  <si>
    <r>
      <rPr>
        <sz val="10"/>
        <color indexed="8"/>
        <rFont val="ＭＳ ゴシック"/>
        <family val="3"/>
      </rPr>
      <t>生産性(=G/H*1000)</t>
    </r>
    <phoneticPr fontId="0"/>
  </si>
  <si>
    <r>
      <rPr>
        <sz val="10"/>
        <color indexed="8"/>
        <rFont val="ＭＳ ゴシック"/>
        <family val="3"/>
      </rPr>
      <t>h.</t>
    </r>
    <phoneticPr fontId="0"/>
  </si>
  <si>
    <r>
      <rPr>
        <sz val="10"/>
        <color indexed="8"/>
        <rFont val="ＭＳ ゴシック"/>
        <family val="3"/>
      </rPr>
      <t>外部発注率</t>
    </r>
    <rPh sb="0" eb="2">
      <t>ガイブ</t>
    </rPh>
    <rPh sb="2" eb="4">
      <t>ハッチュウ</t>
    </rPh>
    <rPh sb="4" eb="5">
      <t>リツ</t>
    </rPh>
    <phoneticPr fontId="0"/>
  </si>
  <si>
    <r>
      <rPr>
        <b/>
        <sz val="10"/>
        <color indexed="8"/>
        <rFont val="ＭＳ ゴシック"/>
        <family val="3"/>
      </rPr>
      <t>プロジェクト概要</t>
    </r>
    <rPh sb="6" eb="8">
      <t>ガイヨウ</t>
    </rPh>
    <phoneticPr fontId="0"/>
  </si>
  <si>
    <r>
      <rPr>
        <b/>
        <sz val="10"/>
        <color indexed="8"/>
        <rFont val="ＭＳ ゴシック"/>
        <family val="3"/>
      </rPr>
      <t>売上・予算変更説明・備考</t>
    </r>
    <rPh sb="0" eb="2">
      <t>ウリアゲ</t>
    </rPh>
    <rPh sb="3" eb="5">
      <t>ヨサン</t>
    </rPh>
    <rPh sb="5" eb="7">
      <t>ヘンコウ</t>
    </rPh>
    <rPh sb="7" eb="9">
      <t>セツメイ</t>
    </rPh>
    <rPh sb="10" eb="12">
      <t>ビコウ</t>
    </rPh>
    <phoneticPr fontId="0"/>
  </si>
  <si>
    <r>
      <rPr>
        <b/>
        <sz val="16"/>
        <color indexed="8"/>
        <rFont val="ＭＳ Ｐゴシック"/>
        <family val="3"/>
      </rPr>
      <t>実行予算　回覧フォーム</t>
    </r>
    <rPh sb="0" eb="2">
      <t>ジッコウ</t>
    </rPh>
    <rPh sb="2" eb="4">
      <t>ヨサン</t>
    </rPh>
    <rPh sb="5" eb="7">
      <t>カイラン</t>
    </rPh>
    <phoneticPr fontId="0"/>
  </si>
  <si>
    <r>
      <rPr>
        <b/>
        <sz val="10"/>
        <color indexed="8"/>
        <rFont val="ＭＳ Ｐゴシック"/>
        <family val="3"/>
      </rPr>
      <t>予算区分</t>
    </r>
    <rPh sb="0" eb="2">
      <t>ヨサン</t>
    </rPh>
    <rPh sb="2" eb="4">
      <t>クブン</t>
    </rPh>
    <phoneticPr fontId="0"/>
  </si>
  <si>
    <r>
      <rPr>
        <b/>
        <sz val="10"/>
        <color indexed="8"/>
        <rFont val="ＭＳ Ｐゴシック"/>
        <family val="3"/>
      </rPr>
      <t>予算種類</t>
    </r>
    <rPh sb="0" eb="2">
      <t>ヨサン</t>
    </rPh>
    <rPh sb="2" eb="4">
      <t>シュルイ</t>
    </rPh>
    <phoneticPr fontId="0"/>
  </si>
  <si>
    <t>□</t>
  </si>
  <si>
    <r>
      <rPr>
        <sz val="10"/>
        <color indexed="8"/>
        <rFont val="ＭＳ Ｐゴシック"/>
        <family val="3"/>
      </rPr>
      <t>新規</t>
    </r>
    <rPh sb="0" eb="2">
      <t>シンキ</t>
    </rPh>
    <phoneticPr fontId="0"/>
  </si>
  <si>
    <r>
      <rPr>
        <sz val="10"/>
        <color indexed="8"/>
        <rFont val="ＭＳ Ｐゴシック"/>
        <family val="3"/>
      </rPr>
      <t>通期総括実行予算</t>
    </r>
    <rPh sb="0" eb="2">
      <t>ツウキ</t>
    </rPh>
    <rPh sb="2" eb="8">
      <t>ソウカツジッコウヨサン</t>
    </rPh>
    <phoneticPr fontId="0"/>
  </si>
  <si>
    <r>
      <rPr>
        <sz val="10"/>
        <color indexed="8"/>
        <rFont val="ＭＳ Ｐゴシック"/>
        <family val="3"/>
      </rPr>
      <t>プロジェクト番号</t>
    </r>
    <rPh sb="6" eb="8">
      <t>バンゴウ</t>
    </rPh>
    <phoneticPr fontId="0"/>
  </si>
  <si>
    <r>
      <rPr>
        <sz val="10"/>
        <color indexed="8"/>
        <rFont val="ＭＳ Ｐゴシック"/>
        <family val="3"/>
      </rPr>
      <t>変更</t>
    </r>
    <rPh sb="0" eb="2">
      <t>ヘンコウ</t>
    </rPh>
    <phoneticPr fontId="0"/>
  </si>
  <si>
    <r>
      <rPr>
        <sz val="10"/>
        <color indexed="8"/>
        <rFont val="ＭＳ Ｐゴシック"/>
        <family val="3"/>
      </rPr>
      <t>単年度実行予算</t>
    </r>
    <rPh sb="0" eb="3">
      <t>タンネンド</t>
    </rPh>
    <rPh sb="3" eb="7">
      <t>ジッコウヨサン</t>
    </rPh>
    <phoneticPr fontId="0"/>
  </si>
  <si>
    <r>
      <rPr>
        <sz val="10"/>
        <color indexed="8"/>
        <rFont val="ＭＳ Ｐゴシック"/>
        <family val="3"/>
      </rPr>
      <t>WBS</t>
    </r>
    <phoneticPr fontId="0"/>
  </si>
  <si>
    <r>
      <rPr>
        <sz val="10"/>
        <color indexed="8"/>
        <rFont val="ＭＳ Ｐゴシック"/>
        <family val="3"/>
      </rPr>
      <t>（</t>
    </r>
    <phoneticPr fontId="0"/>
  </si>
  <si>
    <r>
      <rPr>
        <sz val="10"/>
        <color indexed="8"/>
        <rFont val="ＭＳ Ｐゴシック"/>
        <family val="3"/>
      </rPr>
      <t>年度）</t>
    </r>
    <phoneticPr fontId="0"/>
  </si>
  <si>
    <r>
      <rPr>
        <sz val="10"/>
        <color indexed="8"/>
        <rFont val="ＭＳ Ｐゴシック"/>
        <family val="3"/>
      </rPr>
      <t>件名</t>
    </r>
    <rPh sb="0" eb="2">
      <t>ケンメイ</t>
    </rPh>
    <phoneticPr fontId="0"/>
  </si>
  <si>
    <r>
      <rPr>
        <b/>
        <sz val="10"/>
        <color indexed="8"/>
        <rFont val="ＭＳ Ｐゴシック"/>
        <family val="3"/>
      </rPr>
      <t>申請部</t>
    </r>
    <rPh sb="0" eb="2">
      <t>シンセイ</t>
    </rPh>
    <rPh sb="2" eb="3">
      <t>ブ</t>
    </rPh>
    <phoneticPr fontId="0"/>
  </si>
  <si>
    <r>
      <rPr>
        <b/>
        <sz val="10"/>
        <color indexed="8"/>
        <rFont val="ＭＳ Ｐゴシック"/>
        <family val="3"/>
      </rPr>
      <t>業務種別</t>
    </r>
    <rPh sb="0" eb="2">
      <t>ギョウム</t>
    </rPh>
    <rPh sb="2" eb="4">
      <t>シュベツ</t>
    </rPh>
    <phoneticPr fontId="0"/>
  </si>
  <si>
    <r>
      <rPr>
        <b/>
        <sz val="10"/>
        <color indexed="8"/>
        <rFont val="ＭＳ Ｐゴシック"/>
        <family val="3"/>
      </rPr>
      <t>計上基準</t>
    </r>
    <rPh sb="0" eb="2">
      <t>ケイジョウ</t>
    </rPh>
    <rPh sb="2" eb="4">
      <t>キジュン</t>
    </rPh>
    <phoneticPr fontId="0"/>
  </si>
  <si>
    <r>
      <rPr>
        <sz val="10"/>
        <color indexed="8"/>
        <rFont val="ＭＳ Ｐゴシック"/>
        <family val="3"/>
      </rPr>
      <t>J1</t>
    </r>
    <phoneticPr fontId="0"/>
  </si>
  <si>
    <r>
      <rPr>
        <sz val="10"/>
        <color indexed="8"/>
        <rFont val="ＭＳ Ｐゴシック"/>
        <family val="3"/>
      </rPr>
      <t>J2</t>
    </r>
    <phoneticPr fontId="0"/>
  </si>
  <si>
    <r>
      <rPr>
        <sz val="10"/>
        <color indexed="8"/>
        <rFont val="ＭＳ Ｐゴシック"/>
        <family val="3"/>
      </rPr>
      <t>J3</t>
    </r>
    <phoneticPr fontId="0"/>
  </si>
  <si>
    <r>
      <rPr>
        <sz val="10"/>
        <color indexed="8"/>
        <rFont val="ＭＳ Ｐゴシック"/>
        <family val="3"/>
      </rPr>
      <t>調査</t>
    </r>
    <rPh sb="0" eb="2">
      <t>チョウサ</t>
    </rPh>
    <phoneticPr fontId="0"/>
  </si>
  <si>
    <r>
      <rPr>
        <sz val="10"/>
        <color indexed="8"/>
        <rFont val="ＭＳ Ｐゴシック"/>
        <family val="3"/>
      </rPr>
      <t>完成基準</t>
    </r>
    <rPh sb="0" eb="2">
      <t>カンセイ</t>
    </rPh>
    <phoneticPr fontId="0"/>
  </si>
  <si>
    <t>0</t>
  </si>
  <si>
    <t>KE</t>
  </si>
  <si>
    <r>
      <rPr>
        <sz val="10"/>
        <color indexed="8"/>
        <rFont val="ＭＳ Ｐゴシック"/>
        <family val="3"/>
      </rPr>
      <t>KR</t>
    </r>
    <phoneticPr fontId="0"/>
  </si>
  <si>
    <r>
      <rPr>
        <sz val="10"/>
        <color indexed="8"/>
        <rFont val="ＭＳ Ｐゴシック"/>
        <family val="3"/>
      </rPr>
      <t>KL</t>
    </r>
    <phoneticPr fontId="0"/>
  </si>
  <si>
    <r>
      <rPr>
        <sz val="10"/>
        <color indexed="8"/>
        <rFont val="ＭＳ Ｐゴシック"/>
        <family val="3"/>
      </rPr>
      <t>設計</t>
    </r>
    <rPh sb="0" eb="2">
      <t>セッケイ</t>
    </rPh>
    <phoneticPr fontId="0"/>
  </si>
  <si>
    <r>
      <rPr>
        <sz val="10"/>
        <color indexed="8"/>
        <rFont val="ＭＳ Ｐゴシック"/>
        <family val="3"/>
      </rPr>
      <t>部分完成基準</t>
    </r>
    <rPh sb="0" eb="2">
      <t>ブブン</t>
    </rPh>
    <rPh sb="2" eb="4">
      <t>カンセイ</t>
    </rPh>
    <rPh sb="4" eb="6">
      <t>キジュン</t>
    </rPh>
    <phoneticPr fontId="0"/>
  </si>
  <si>
    <t>KH</t>
  </si>
  <si>
    <r>
      <rPr>
        <sz val="10"/>
        <color indexed="8"/>
        <rFont val="ＭＳ Ｐゴシック"/>
        <family val="3"/>
      </rPr>
      <t>KD</t>
    </r>
    <phoneticPr fontId="0"/>
  </si>
  <si>
    <r>
      <rPr>
        <sz val="10"/>
        <color indexed="8"/>
        <rFont val="ＭＳ Ｐゴシック"/>
        <family val="3"/>
      </rPr>
      <t>KT</t>
    </r>
    <phoneticPr fontId="0"/>
  </si>
  <si>
    <r>
      <rPr>
        <sz val="10"/>
        <color indexed="8"/>
        <rFont val="ＭＳ Ｐゴシック"/>
        <family val="3"/>
      </rPr>
      <t>施工監理</t>
    </r>
    <rPh sb="0" eb="2">
      <t>セコウ</t>
    </rPh>
    <rPh sb="2" eb="4">
      <t>カンリ</t>
    </rPh>
    <phoneticPr fontId="0"/>
  </si>
  <si>
    <r>
      <rPr>
        <sz val="10"/>
        <color indexed="8"/>
        <rFont val="ＭＳ Ｐゴシック"/>
        <family val="3"/>
      </rPr>
      <t>出来高基準</t>
    </r>
    <rPh sb="0" eb="3">
      <t>デキダカ</t>
    </rPh>
    <phoneticPr fontId="0"/>
  </si>
  <si>
    <r>
      <rPr>
        <sz val="10"/>
        <color theme="1"/>
        <rFont val="ＭＳ Ｐゴシック"/>
        <family val="3"/>
      </rPr>
      <t>KW</t>
    </r>
    <phoneticPr fontId="0"/>
  </si>
  <si>
    <r>
      <rPr>
        <sz val="10"/>
        <color indexed="8"/>
        <rFont val="ＭＳ Ｐゴシック"/>
        <family val="3"/>
      </rPr>
      <t>KX</t>
    </r>
    <phoneticPr fontId="0"/>
  </si>
  <si>
    <r>
      <rPr>
        <sz val="10"/>
        <color theme="1"/>
        <rFont val="ＭＳ Ｐゴシック"/>
        <family val="3"/>
      </rPr>
      <t>設計・施工監理</t>
    </r>
    <rPh sb="0" eb="2">
      <t>セッケイ</t>
    </rPh>
    <rPh sb="3" eb="5">
      <t>セコウ</t>
    </rPh>
    <rPh sb="5" eb="7">
      <t>カンリ</t>
    </rPh>
    <phoneticPr fontId="0"/>
  </si>
  <si>
    <r>
      <rPr>
        <b/>
        <sz val="10"/>
        <color rgb="FFFF0000"/>
        <rFont val="ＭＳ Ｐゴシック"/>
        <family val="3"/>
      </rPr>
      <t>□と☑は、セルに0または1を入力することで表示できます。</t>
    </r>
    <rPh sb="14" eb="16">
      <t>ニュウリョク</t>
    </rPh>
    <rPh sb="21" eb="23">
      <t>ヒョウジ</t>
    </rPh>
    <phoneticPr fontId="0"/>
  </si>
  <si>
    <r>
      <rPr>
        <sz val="10"/>
        <color theme="1"/>
        <rFont val="ＭＳ Ｐゴシック"/>
        <family val="3"/>
      </rPr>
      <t>□</t>
    </r>
    <phoneticPr fontId="0"/>
  </si>
  <si>
    <r>
      <rPr>
        <sz val="10"/>
        <color theme="1"/>
        <rFont val="ＭＳ Ｐゴシック"/>
        <family val="3"/>
      </rPr>
      <t>KG</t>
    </r>
    <phoneticPr fontId="0"/>
  </si>
  <si>
    <r>
      <rPr>
        <sz val="10"/>
        <color theme="1"/>
        <rFont val="ＭＳ Ｐゴシック"/>
        <family val="3"/>
      </rPr>
      <t>□</t>
    </r>
    <phoneticPr fontId="0"/>
  </si>
  <si>
    <r>
      <rPr>
        <sz val="10"/>
        <color theme="1"/>
        <rFont val="ＭＳ Ｐゴシック"/>
        <family val="3"/>
      </rPr>
      <t>KJ</t>
    </r>
    <phoneticPr fontId="0"/>
  </si>
  <si>
    <r>
      <rPr>
        <sz val="10"/>
        <color indexed="8"/>
        <rFont val="ＭＳ Ｐゴシック"/>
        <family val="3"/>
      </rPr>
      <t>その他</t>
    </r>
    <rPh sb="2" eb="3">
      <t>タ</t>
    </rPh>
    <phoneticPr fontId="0"/>
  </si>
  <si>
    <r>
      <rPr>
        <sz val="10"/>
        <color theme="1"/>
        <rFont val="ＭＳ Ｐゴシック"/>
        <family val="3"/>
      </rPr>
      <t>KQ</t>
    </r>
    <phoneticPr fontId="0"/>
  </si>
  <si>
    <r>
      <rPr>
        <sz val="10"/>
        <color indexed="8"/>
        <rFont val="ＭＳ Ｐゴシック"/>
        <family val="3"/>
      </rPr>
      <t>（</t>
    </r>
    <phoneticPr fontId="0"/>
  </si>
  <si>
    <r>
      <rPr>
        <sz val="10"/>
        <color indexed="8"/>
        <rFont val="ＭＳ Ｐゴシック"/>
        <family val="3"/>
      </rPr>
      <t>）</t>
    </r>
    <phoneticPr fontId="0"/>
  </si>
  <si>
    <r>
      <rPr>
        <b/>
        <sz val="10"/>
        <color indexed="8"/>
        <rFont val="ＭＳ Ｐゴシック"/>
        <family val="3"/>
      </rPr>
      <t>回覧記録</t>
    </r>
    <rPh sb="0" eb="2">
      <t>カイラン</t>
    </rPh>
    <rPh sb="2" eb="4">
      <t>キロク</t>
    </rPh>
    <phoneticPr fontId="0"/>
  </si>
  <si>
    <r>
      <rPr>
        <sz val="10"/>
        <color indexed="8"/>
        <rFont val="ＭＳ Ｐゴシック"/>
        <family val="3"/>
      </rPr>
      <t>*差戻し日/確認日を記入下さい</t>
    </r>
    <rPh sb="1" eb="3">
      <t>サシモド</t>
    </rPh>
    <rPh sb="4" eb="5">
      <t>ビ</t>
    </rPh>
    <rPh sb="6" eb="8">
      <t>カクニン</t>
    </rPh>
    <rPh sb="8" eb="9">
      <t>ビ</t>
    </rPh>
    <rPh sb="10" eb="13">
      <t>キニュウクダ</t>
    </rPh>
    <phoneticPr fontId="0"/>
  </si>
  <si>
    <r>
      <rPr>
        <sz val="10"/>
        <color indexed="8"/>
        <rFont val="ＭＳ Ｐゴシック"/>
        <family val="3"/>
      </rPr>
      <t>担当組織</t>
    </r>
    <rPh sb="0" eb="2">
      <t>タントウ</t>
    </rPh>
    <rPh sb="2" eb="4">
      <t>ソシキ</t>
    </rPh>
    <phoneticPr fontId="0"/>
  </si>
  <si>
    <r>
      <rPr>
        <sz val="10"/>
        <color indexed="8"/>
        <rFont val="ＭＳ Ｐゴシック"/>
        <family val="3"/>
      </rPr>
      <t>決裁区分</t>
    </r>
    <rPh sb="0" eb="2">
      <t>ケッサイ</t>
    </rPh>
    <rPh sb="2" eb="4">
      <t>クブン</t>
    </rPh>
    <phoneticPr fontId="0"/>
  </si>
  <si>
    <r>
      <rPr>
        <sz val="10"/>
        <color indexed="8"/>
        <rFont val="ＭＳ Ｐゴシック"/>
        <family val="3"/>
      </rPr>
      <t>所見欄</t>
    </r>
    <rPh sb="0" eb="2">
      <t>ショケン</t>
    </rPh>
    <rPh sb="2" eb="3">
      <t>ラン</t>
    </rPh>
    <phoneticPr fontId="0"/>
  </si>
  <si>
    <r>
      <rPr>
        <sz val="10"/>
        <color indexed="8"/>
        <rFont val="ＭＳ Ｐゴシック"/>
        <family val="3"/>
      </rPr>
      <t>捺印欄
※適合の場合</t>
    </r>
    <rPh sb="0" eb="2">
      <t>ナツイン</t>
    </rPh>
    <rPh sb="2" eb="3">
      <t>ラン</t>
    </rPh>
    <rPh sb="5" eb="7">
      <t>テキゴウ</t>
    </rPh>
    <rPh sb="8" eb="10">
      <t>バアイ</t>
    </rPh>
    <phoneticPr fontId="0"/>
  </si>
  <si>
    <r>
      <rPr>
        <sz val="10"/>
        <color indexed="8"/>
        <rFont val="ＭＳ Ｐゴシック"/>
        <family val="3"/>
      </rPr>
      <t>コメント欄　
（特に差戻しの場合は、記載下さる様お願いします。）</t>
    </r>
    <rPh sb="4" eb="5">
      <t>ラン</t>
    </rPh>
    <rPh sb="8" eb="9">
      <t>トク</t>
    </rPh>
    <rPh sb="10" eb="12">
      <t>サシモド</t>
    </rPh>
    <rPh sb="14" eb="16">
      <t>バアイ</t>
    </rPh>
    <rPh sb="18" eb="20">
      <t>キサイ</t>
    </rPh>
    <rPh sb="20" eb="21">
      <t>クダ</t>
    </rPh>
    <rPh sb="23" eb="24">
      <t>ヨウ</t>
    </rPh>
    <rPh sb="25" eb="26">
      <t>ネガ</t>
    </rPh>
    <phoneticPr fontId="0"/>
  </si>
  <si>
    <r>
      <rPr>
        <sz val="10"/>
        <color indexed="8"/>
        <rFont val="ＭＳ Ｐゴシック"/>
        <family val="3"/>
      </rPr>
      <t>差戻し日</t>
    </r>
    <phoneticPr fontId="0"/>
  </si>
  <si>
    <r>
      <rPr>
        <sz val="10"/>
        <color indexed="8"/>
        <rFont val="ＭＳ Ｐゴシック"/>
        <family val="3"/>
      </rPr>
      <t>確認日</t>
    </r>
    <phoneticPr fontId="0"/>
  </si>
  <si>
    <r>
      <rPr>
        <sz val="10"/>
        <color indexed="8"/>
        <rFont val="ＭＳ Ｐゴシック"/>
        <family val="3"/>
      </rPr>
      <t>《社長》</t>
    </r>
    <rPh sb="1" eb="3">
      <t>シャチョウ</t>
    </rPh>
    <phoneticPr fontId="0"/>
  </si>
  <si>
    <r>
      <rPr>
        <i/>
        <sz val="10"/>
        <color indexed="10"/>
        <rFont val="ＭＳ Ｐゴシック"/>
        <family val="3"/>
      </rPr>
      <t>※確認後は、業務部へ返却下さい。</t>
    </r>
    <rPh sb="1" eb="3">
      <t>カクニン</t>
    </rPh>
    <rPh sb="3" eb="4">
      <t>ゴ</t>
    </rPh>
    <rPh sb="6" eb="8">
      <t>ギョウム</t>
    </rPh>
    <rPh sb="8" eb="9">
      <t>ブ</t>
    </rPh>
    <rPh sb="10" eb="13">
      <t>ヘンキャククダ</t>
    </rPh>
    <phoneticPr fontId="0"/>
  </si>
  <si>
    <r>
      <rPr>
        <sz val="12"/>
        <color indexed="8"/>
        <rFont val="ＭＳ ゴシック"/>
        <family val="3"/>
      </rPr>
      <t>社　　長</t>
    </r>
    <rPh sb="0" eb="1">
      <t>シャ</t>
    </rPh>
    <rPh sb="3" eb="4">
      <t>チョウ</t>
    </rPh>
    <phoneticPr fontId="0"/>
  </si>
  <si>
    <r>
      <rPr>
        <sz val="10"/>
        <color indexed="8"/>
        <rFont val="ＭＳ Ｐゴシック"/>
        <family val="3"/>
      </rPr>
      <t>A</t>
    </r>
    <phoneticPr fontId="0"/>
  </si>
  <si>
    <r>
      <rPr>
        <sz val="10"/>
        <color theme="1"/>
        <rFont val="ＭＳ Ｐゴシック"/>
        <family val="3"/>
      </rPr>
      <t>□</t>
    </r>
    <phoneticPr fontId="0"/>
  </si>
  <si>
    <r>
      <rPr>
        <sz val="10"/>
        <color theme="1"/>
        <rFont val="ＭＳ Ｐゴシック"/>
        <family val="3"/>
      </rPr>
      <t>□</t>
    </r>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</si>
  <si>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</si>
  <si>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</si>
  <si>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phoneticPr fontId="0"/>
  </si>
  <si>
    <r>
      <rPr>
        <sz val="10"/>
        <color indexed="8"/>
        <rFont val="ＭＳ Ｐゴシック"/>
        <family val="3"/>
      </rPr>
      <t>《事業本部》</t>
    </r>
    <rPh sb="1" eb="3">
      <t>ジギョウ</t>
    </rPh>
    <rPh sb="3" eb="5">
      <t>ホンブ</t>
    </rPh>
    <phoneticPr fontId="0"/>
  </si>
  <si>
    <r>
      <rPr>
        <i/>
        <sz val="10"/>
        <color indexed="10"/>
        <rFont val="ＭＳ Ｐゴシック"/>
        <family val="3"/>
      </rPr>
      <t>※確認後は、業務部へ返却下さい。</t>
    </r>
    <rPh sb="1" eb="3">
      <t>カクニン</t>
    </rPh>
    <rPh sb="3" eb="4">
      <t>ゴ</t>
    </rPh>
    <rPh sb="6" eb="8">
      <t>ギョウム</t>
    </rPh>
    <rPh sb="8" eb="9">
      <t>ブ</t>
    </rPh>
    <rPh sb="10" eb="13">
      <t>ヘンキャククダ</t>
    </rPh>
    <phoneticPr fontId="0"/>
  </si>
  <si>
    <r>
      <rPr>
        <sz val="12"/>
        <color indexed="8"/>
        <rFont val="ＭＳ ゴシック"/>
        <family val="3"/>
      </rPr>
      <t>事業本部長</t>
    </r>
    <rPh sb="0" eb="2">
      <t>ジギョウ</t>
    </rPh>
    <rPh sb="2" eb="5">
      <t>ホンブチョウ</t>
    </rPh>
    <phoneticPr fontId="0"/>
  </si>
  <si>
    <r>
      <rPr>
        <sz val="10"/>
        <color indexed="8"/>
        <rFont val="ＭＳ Ｐゴシック"/>
        <family val="3"/>
      </rPr>
      <t>Ba</t>
    </r>
    <phoneticPr fontId="0"/>
  </si>
  <si>
    <r>
      <rPr>
        <sz val="10"/>
        <color theme="1"/>
        <rFont val="ＭＳ Ｐゴシック"/>
        <family val="3"/>
      </rPr>
      <t>□</t>
    </r>
    <phoneticPr fontId="0"/>
  </si>
  <si>
    <r>
      <rPr>
        <sz val="10"/>
        <color theme="1"/>
        <rFont val="ＭＳ Ｐゴシック"/>
        <family val="3"/>
      </rPr>
      <t>□</t>
    </r>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</si>
  <si>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</si>
  <si>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</si>
  <si>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phoneticPr fontId="0"/>
  </si>
  <si>
    <r>
      <rPr>
        <sz val="12"/>
        <color indexed="8"/>
        <rFont val="ＭＳ ゴシック"/>
        <family val="3"/>
      </rPr>
      <t>副事業本部長</t>
    </r>
    <rPh sb="0" eb="3">
      <t>フクジギョウ</t>
    </rPh>
    <rPh sb="3" eb="6">
      <t>ホンブチョウ</t>
    </rPh>
    <phoneticPr fontId="0"/>
  </si>
  <si>
    <r>
      <rPr>
        <sz val="10"/>
        <color indexed="8"/>
        <rFont val="ＭＳ Ｐゴシック"/>
        <family val="3"/>
      </rPr>
      <t>Bb</t>
    </r>
    <phoneticPr fontId="0"/>
  </si>
  <si>
    <r>
      <rPr>
        <sz val="10"/>
        <color theme="1"/>
        <rFont val="ＭＳ Ｐゴシック"/>
        <family val="3"/>
      </rPr>
      <t>□</t>
    </r>
    <phoneticPr fontId="0"/>
  </si>
  <si>
    <r>
      <rPr>
        <sz val="10"/>
        <color theme="1"/>
        <rFont val="ＭＳ Ｐゴシック"/>
        <family val="3"/>
      </rPr>
      <t>□</t>
    </r>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</si>
  <si>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</si>
  <si>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</si>
  <si>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phoneticPr fontId="0"/>
  </si>
  <si>
    <r>
      <rPr>
        <sz val="12"/>
        <color indexed="8"/>
        <rFont val="ＭＳ ゴシック"/>
        <family val="3"/>
      </rPr>
      <t>副事業本部長</t>
    </r>
    <rPh sb="0" eb="3">
      <t>フクジギョウ</t>
    </rPh>
    <rPh sb="3" eb="6">
      <t>ホンブチョウ</t>
    </rPh>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</si>
  <si>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</si>
  <si>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</si>
  <si>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phoneticPr fontId="0"/>
  </si>
  <si>
    <r>
      <rPr>
        <sz val="10"/>
        <color indexed="8"/>
        <rFont val="ＭＳ Ｐゴシック"/>
        <family val="3"/>
      </rPr>
      <t>《事業部》</t>
    </r>
    <rPh sb="1" eb="3">
      <t>ジギョウ</t>
    </rPh>
    <rPh sb="3" eb="4">
      <t>ブ</t>
    </rPh>
    <phoneticPr fontId="0"/>
  </si>
  <si>
    <r>
      <rPr>
        <i/>
        <sz val="10"/>
        <color indexed="10"/>
        <rFont val="ＭＳ Ｐゴシック"/>
        <family val="3"/>
      </rPr>
      <t>※確認後は、業務部へ返却下さい。</t>
    </r>
    <rPh sb="1" eb="3">
      <t>カクニン</t>
    </rPh>
    <rPh sb="3" eb="4">
      <t>ゴ</t>
    </rPh>
    <rPh sb="6" eb="8">
      <t>ギョウム</t>
    </rPh>
    <rPh sb="8" eb="9">
      <t>ブ</t>
    </rPh>
    <rPh sb="10" eb="13">
      <t>ヘンキャククダ</t>
    </rPh>
    <phoneticPr fontId="0"/>
  </si>
  <si>
    <r>
      <rPr>
        <sz val="12"/>
        <color indexed="8"/>
        <rFont val="ＭＳ ゴシック"/>
        <family val="3"/>
      </rPr>
      <t>事業部長</t>
    </r>
    <rPh sb="0" eb="2">
      <t>ジギョウ</t>
    </rPh>
    <rPh sb="2" eb="4">
      <t>ブチョウ</t>
    </rPh>
    <phoneticPr fontId="0"/>
  </si>
  <si>
    <r>
      <rPr>
        <sz val="10"/>
        <color indexed="8"/>
        <rFont val="ＭＳ Ｐゴシック"/>
        <family val="3"/>
      </rPr>
      <t>Ca</t>
    </r>
    <phoneticPr fontId="0"/>
  </si>
  <si>
    <r>
      <rPr>
        <sz val="10"/>
        <color theme="1"/>
        <rFont val="ＭＳ Ｐゴシック"/>
        <family val="3"/>
      </rPr>
      <t>□</t>
    </r>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</si>
  <si>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</si>
  <si>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</si>
  <si>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rPh sb="1" eb="3">
      <t>ナツイン</t>
    </rPh>
    <phoneticPr fontId="0"/>
  </si>
  <si>
    <r>
      <rPr>
        <sz val="10"/>
        <color indexed="8"/>
        <rFont val="ＭＳ Ｐゴシック"/>
        <family val="3"/>
      </rPr>
      <t>《営業部》</t>
    </r>
    <rPh sb="1" eb="3">
      <t>エイギョウ</t>
    </rPh>
    <rPh sb="3" eb="4">
      <t>ブ</t>
    </rPh>
    <phoneticPr fontId="0"/>
  </si>
  <si>
    <r>
      <rPr>
        <i/>
        <sz val="10"/>
        <color indexed="10"/>
        <rFont val="ＭＳ Ｐゴシック"/>
        <family val="3"/>
      </rPr>
      <t>※確認後は、業務部へ返却下さい。</t>
    </r>
    <rPh sb="1" eb="3">
      <t>カクニン</t>
    </rPh>
    <rPh sb="3" eb="4">
      <t>ゴ</t>
    </rPh>
    <rPh sb="6" eb="8">
      <t>ギョウム</t>
    </rPh>
    <rPh sb="8" eb="9">
      <t>ブ</t>
    </rPh>
    <rPh sb="10" eb="13">
      <t>ヘンキャククダ</t>
    </rPh>
    <phoneticPr fontId="0"/>
  </si>
  <si>
    <r>
      <rPr>
        <sz val="12"/>
        <color indexed="8"/>
        <rFont val="ＭＳ ゴシック"/>
        <family val="3"/>
      </rPr>
      <t>営業部長</t>
    </r>
    <rPh sb="0" eb="2">
      <t>エイギョウ</t>
    </rPh>
    <rPh sb="2" eb="4">
      <t>ブチョウ</t>
    </rPh>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</si>
  <si>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</si>
  <si>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</si>
  <si>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phoneticPr fontId="0"/>
  </si>
  <si>
    <r>
      <rPr>
        <sz val="10"/>
        <color indexed="8"/>
        <rFont val="ＭＳ Ｐゴシック"/>
        <family val="3"/>
      </rPr>
      <t>《業務部》</t>
    </r>
    <rPh sb="1" eb="3">
      <t>ギョウム</t>
    </rPh>
    <rPh sb="3" eb="4">
      <t>ブ</t>
    </rPh>
    <phoneticPr fontId="0"/>
  </si>
  <si>
    <r>
      <rPr>
        <sz val="12"/>
        <color indexed="8"/>
        <rFont val="ＭＳ ゴシック"/>
        <family val="3"/>
      </rPr>
      <t>業務部長</t>
    </r>
    <rPh sb="0" eb="2">
      <t>ギョウム</t>
    </rPh>
    <rPh sb="2" eb="4">
      <t>ブチョウ</t>
    </rPh>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</si>
  <si>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</si>
  <si>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</si>
  <si>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phoneticPr fontId="0"/>
  </si>
  <si>
    <r>
      <rPr>
        <sz val="12"/>
        <color indexed="8"/>
        <rFont val="ＭＳ ゴシック"/>
        <family val="3"/>
      </rPr>
      <t>担当者</t>
    </r>
    <rPh sb="0" eb="3">
      <t>タントウシャ</t>
    </rPh>
    <phoneticPr fontId="0"/>
  </si>
  <si>
    <r>
      <rPr>
        <sz val="10"/>
        <color indexed="8"/>
        <rFont val="ＭＳ Ｐゴシック"/>
        <family val="3"/>
      </rPr>
      <t>不適合</t>
    </r>
    <rPh sb="0" eb="3">
      <t>フテキゴウ</t>
    </rPh>
    <phoneticPr fontId="0"/>
  </si>
  <si>
    <r>
      <rPr>
        <sz val="10"/>
        <color indexed="8"/>
        <rFont val="ＭＳ Ｐゴシック"/>
        <family val="3"/>
      </rPr>
      <t>適　合</t>
    </r>
    <rPh sb="0" eb="1">
      <t>テキ</t>
    </rPh>
    <rPh sb="2" eb="3">
      <t>ゴウ</t>
    </rPh>
    <phoneticPr fontId="0"/>
  </si>
  <si>
    <r>
      <rPr>
        <sz val="10"/>
        <color indexed="22"/>
        <rFont val="ＭＳ Ｐゴシック"/>
        <family val="3"/>
      </rPr>
      <t>（捺印）</t>
    </r>
    <rPh sb="1" eb="3">
      <t>ナツイン</t>
    </rPh>
    <phoneticPr fontId="0"/>
  </si>
  <si>
    <r>
      <rPr>
        <sz val="10"/>
        <color indexed="8"/>
        <rFont val="ＭＳ Ｐゴシック"/>
        <family val="3"/>
      </rPr>
      <t>《主管部》</t>
    </r>
    <rPh sb="1" eb="3">
      <t>シュカン</t>
    </rPh>
    <rPh sb="3" eb="4">
      <t>ブ</t>
    </rPh>
    <phoneticPr fontId="0"/>
  </si>
  <si>
    <r>
      <rPr>
        <sz val="12"/>
        <color indexed="8"/>
        <rFont val="ＭＳ ゴシック"/>
        <family val="3"/>
      </rPr>
      <t>部　　長</t>
    </r>
    <rPh sb="0" eb="1">
      <t>ブ</t>
    </rPh>
    <rPh sb="3" eb="4">
      <t>チョウ</t>
    </rPh>
    <phoneticPr fontId="0"/>
  </si>
  <si>
    <r>
      <rPr>
        <sz val="10"/>
        <color indexed="8"/>
        <rFont val="ＭＳ Ｐゴシック"/>
        <family val="3"/>
      </rPr>
      <t>確　認</t>
    </r>
    <rPh sb="0" eb="1">
      <t>アキラ</t>
    </rPh>
    <rPh sb="2" eb="3">
      <t>シノブ</t>
    </rPh>
    <phoneticPr fontId="0"/>
  </si>
  <si>
    <r>
      <rPr>
        <sz val="10"/>
        <color indexed="22"/>
        <rFont val="ＭＳ Ｐゴシック"/>
        <family val="3"/>
      </rPr>
      <t>（捺印）</t>
    </r>
    <rPh sb="1" eb="3">
      <t>ナツイン</t>
    </rPh>
    <phoneticPr fontId="0"/>
  </si>
  <si>
    <r>
      <rPr>
        <sz val="12"/>
        <color indexed="8"/>
        <rFont val="ＭＳ ゴシック"/>
        <family val="3"/>
      </rPr>
      <t>担当課長</t>
    </r>
    <rPh sb="0" eb="2">
      <t>タントウ</t>
    </rPh>
    <rPh sb="2" eb="4">
      <t>カチョウ</t>
    </rPh>
    <phoneticPr fontId="0"/>
  </si>
  <si>
    <r>
      <rPr>
        <sz val="10"/>
        <color indexed="8"/>
        <rFont val="ＭＳ Ｐゴシック"/>
        <family val="3"/>
      </rPr>
      <t>確　認</t>
    </r>
    <rPh sb="0" eb="1">
      <t>アキラ</t>
    </rPh>
    <rPh sb="2" eb="3">
      <t>シノブ</t>
    </rPh>
    <phoneticPr fontId="0"/>
  </si>
  <si>
    <r>
      <rPr>
        <sz val="10"/>
        <color indexed="22"/>
        <rFont val="ＭＳ Ｐゴシック"/>
        <family val="3"/>
      </rPr>
      <t>（捺印）</t>
    </r>
    <rPh sb="1" eb="3">
      <t>ナツイン</t>
    </rPh>
    <phoneticPr fontId="0"/>
  </si>
  <si>
    <r>
      <rPr>
        <sz val="10"/>
        <color indexed="8"/>
        <rFont val="ＭＳ Ｐゴシック"/>
        <family val="3"/>
      </rPr>
      <t>《プロジェクト/調査団》</t>
    </r>
    <rPh sb="8" eb="11">
      <t>チョウサダン</t>
    </rPh>
    <phoneticPr fontId="0"/>
  </si>
  <si>
    <r>
      <rPr>
        <sz val="10"/>
        <color indexed="8"/>
        <rFont val="ＭＳ ゴシック"/>
        <family val="3"/>
      </rPr>
      <t>団長／プロジェクト・マネージャー</t>
    </r>
    <rPh sb="0" eb="2">
      <t>ダンチョウ</t>
    </rPh>
    <phoneticPr fontId="0"/>
  </si>
  <si>
    <r>
      <rPr>
        <sz val="10"/>
        <color indexed="22"/>
        <rFont val="ＭＳ Ｐゴシック"/>
        <family val="3"/>
      </rPr>
      <t>（捺印）</t>
    </r>
    <rPh sb="1" eb="3">
      <t>ナツイン</t>
    </rPh>
    <phoneticPr fontId="0"/>
  </si>
  <si>
    <r>
      <rPr>
        <sz val="12"/>
        <color indexed="8"/>
        <rFont val="ＭＳ ゴシック"/>
        <family val="3"/>
      </rPr>
      <t>担当者（申請者）</t>
    </r>
    <rPh sb="0" eb="3">
      <t>タントウシャ</t>
    </rPh>
    <rPh sb="4" eb="7">
      <t>シンセイシャ</t>
    </rPh>
    <phoneticPr fontId="0"/>
  </si>
  <si>
    <r>
      <rPr>
        <sz val="10"/>
        <color indexed="22"/>
        <rFont val="ＭＳ Ｐゴシック"/>
        <family val="3"/>
      </rPr>
      <t>（捺印）</t>
    </r>
    <rPh sb="1" eb="3">
      <t>ナツイン</t>
    </rPh>
    <phoneticPr fontId="0"/>
  </si>
  <si>
    <r>
      <rPr>
        <b/>
        <sz val="10"/>
        <color indexed="8"/>
        <rFont val="ＭＳ Ｐゴシック"/>
        <family val="3"/>
      </rPr>
      <t>業務部文書担当</t>
    </r>
    <rPh sb="0" eb="2">
      <t>ギョウム</t>
    </rPh>
    <rPh sb="2" eb="3">
      <t>ブ</t>
    </rPh>
    <rPh sb="3" eb="5">
      <t>ブンショ</t>
    </rPh>
    <rPh sb="5" eb="7">
      <t>タントウ</t>
    </rPh>
    <phoneticPr fontId="0"/>
  </si>
  <si>
    <r>
      <rPr>
        <i/>
        <sz val="10"/>
        <color indexed="8"/>
        <rFont val="ＭＳ Ｐゴシック"/>
        <family val="3"/>
      </rPr>
      <t>※承認済の書類は、複写を業務部にて保管する。</t>
    </r>
    <rPh sb="1" eb="3">
      <t>ショウニン</t>
    </rPh>
    <rPh sb="3" eb="4">
      <t>スミ</t>
    </rPh>
    <rPh sb="5" eb="7">
      <t>ショルイ</t>
    </rPh>
    <rPh sb="9" eb="11">
      <t>フクシャ</t>
    </rPh>
    <rPh sb="12" eb="14">
      <t>ギョウム</t>
    </rPh>
    <rPh sb="14" eb="15">
      <t>ブ</t>
    </rPh>
    <rPh sb="17" eb="19">
      <t>ホカン</t>
    </rPh>
    <phoneticPr fontId="0"/>
  </si>
  <si>
    <r>
      <rPr>
        <sz val="10"/>
        <color indexed="8"/>
        <rFont val="ＭＳ Ｐゴシック"/>
        <family val="3"/>
      </rPr>
      <t>《業務部》</t>
    </r>
    <rPh sb="1" eb="3">
      <t>ギョウム</t>
    </rPh>
    <rPh sb="3" eb="4">
      <t>ブ</t>
    </rPh>
    <phoneticPr fontId="0"/>
  </si>
  <si>
    <r>
      <rPr>
        <sz val="10"/>
        <color indexed="8"/>
        <rFont val="ＭＳ Ｐゴシック"/>
        <family val="3"/>
      </rPr>
      <t>受付日</t>
    </r>
    <rPh sb="0" eb="3">
      <t>ウケツケビ</t>
    </rPh>
    <phoneticPr fontId="0"/>
  </si>
  <si>
    <r>
      <rPr>
        <sz val="10"/>
        <color indexed="8"/>
        <rFont val="ＭＳ Ｐゴシック"/>
        <family val="3"/>
      </rPr>
      <t>返却日</t>
    </r>
    <rPh sb="0" eb="2">
      <t>ヘンキャク</t>
    </rPh>
    <rPh sb="2" eb="3">
      <t>ビ</t>
    </rPh>
    <phoneticPr fontId="0"/>
  </si>
  <si>
    <r>
      <rPr>
        <sz val="10"/>
        <color indexed="8"/>
        <rFont val="ＭＳ Ｐゴシック"/>
        <family val="3"/>
      </rPr>
      <t xml:space="preserve">受付番号 </t>
    </r>
    <r>
      <rPr>
        <i/>
        <sz val="10"/>
        <color indexed="8"/>
        <rFont val="ＭＳ Ｐゴシック"/>
        <family val="3"/>
      </rPr>
      <t>※業務部記入</t>
    </r>
    <rPh sb="0" eb="2">
      <t>ウケツケ</t>
    </rPh>
    <rPh sb="2" eb="4">
      <t>バンゴウ</t>
    </rPh>
    <rPh sb="6" eb="8">
      <t>ギョウム</t>
    </rPh>
    <rPh sb="8" eb="9">
      <t>ブ</t>
    </rPh>
    <rPh sb="9" eb="11">
      <t>キニュウ</t>
    </rPh>
    <phoneticPr fontId="0"/>
  </si>
  <si>
    <r>
      <rPr>
        <sz val="12"/>
        <color indexed="8"/>
        <rFont val="ＭＳ ゴシック"/>
        <family val="3"/>
      </rPr>
      <t>受　　付</t>
    </r>
    <rPh sb="0" eb="1">
      <t>ウケ</t>
    </rPh>
    <rPh sb="3" eb="4">
      <t>ヅケ</t>
    </rPh>
    <phoneticPr fontId="0"/>
  </si>
  <si>
    <r>
      <rPr>
        <sz val="10"/>
        <color indexed="8"/>
        <rFont val="ＭＳ Ｐゴシック"/>
        <family val="3"/>
      </rPr>
      <t>台帳記録</t>
    </r>
    <rPh sb="0" eb="2">
      <t>ダイチョウ</t>
    </rPh>
    <rPh sb="2" eb="4">
      <t>キロク</t>
    </rPh>
    <phoneticPr fontId="0"/>
  </si>
  <si>
    <r>
      <rPr>
        <sz val="10"/>
        <color indexed="22"/>
        <rFont val="ＭＳ Ｐゴシック"/>
        <family val="3"/>
      </rPr>
      <t>（捺印）</t>
    </r>
    <rPh sb="1" eb="3">
      <t>ナツイン</t>
    </rPh>
    <phoneticPr fontId="0"/>
  </si>
  <si>
    <r>
      <rPr>
        <sz val="10"/>
        <color indexed="8"/>
        <rFont val="ＭＳ Ｐゴシック"/>
        <family val="3"/>
      </rPr>
      <t>台帳記録</t>
    </r>
    <rPh sb="0" eb="2">
      <t>ダイチョウ</t>
    </rPh>
    <rPh sb="2" eb="4">
      <t>キロク</t>
    </rPh>
    <phoneticPr fontId="0"/>
  </si>
  <si>
    <r>
      <rPr>
        <sz val="10"/>
        <color indexed="22"/>
        <rFont val="ＭＳ Ｐゴシック"/>
        <family val="3"/>
      </rPr>
      <t>（捺印）</t>
    </r>
    <rPh sb="1" eb="3">
      <t>ナツイン</t>
    </rPh>
    <phoneticPr fontId="0"/>
  </si>
  <si>
    <r>
      <rPr>
        <sz val="9"/>
        <color indexed="8"/>
        <rFont val="ＭＳ Ｐゴシック"/>
        <family val="3"/>
      </rPr>
      <t>回覧上の注意事項</t>
    </r>
    <rPh sb="0" eb="2">
      <t>カイラン</t>
    </rPh>
    <rPh sb="2" eb="3">
      <t>ジョウ</t>
    </rPh>
    <rPh sb="4" eb="6">
      <t>チュウイ</t>
    </rPh>
    <rPh sb="6" eb="8">
      <t>ジコウ</t>
    </rPh>
    <phoneticPr fontId="0"/>
  </si>
  <si>
    <r>
      <rPr>
        <sz val="9"/>
        <color indexed="8"/>
        <rFont val="ＭＳ Ｐゴシック"/>
        <family val="3"/>
      </rPr>
      <t>1．申請部は、申請書類の内容に応じて「総括」、「単年度」にチェックを入れて下さい。（単年度の場合は、申請予算の対象年度を記入下さい。）</t>
    </r>
    <rPh sb="2" eb="4">
      <t>シンセイ</t>
    </rPh>
    <rPh sb="4" eb="5">
      <t>ブ</t>
    </rPh>
    <rPh sb="7" eb="9">
      <t>シンセイ</t>
    </rPh>
    <rPh sb="9" eb="11">
      <t>ショルイ</t>
    </rPh>
    <rPh sb="12" eb="14">
      <t>ナイヨウ</t>
    </rPh>
    <rPh sb="15" eb="16">
      <t>オウ</t>
    </rPh>
    <rPh sb="19" eb="21">
      <t>ソウカツ</t>
    </rPh>
    <rPh sb="24" eb="27">
      <t>タンネンド</t>
    </rPh>
    <rPh sb="34" eb="35">
      <t>イ</t>
    </rPh>
    <rPh sb="37" eb="38">
      <t>クダ</t>
    </rPh>
    <rPh sb="42" eb="45">
      <t>タンネンド</t>
    </rPh>
    <rPh sb="46" eb="48">
      <t>バアイ</t>
    </rPh>
    <rPh sb="50" eb="52">
      <t>シンセイ</t>
    </rPh>
    <rPh sb="52" eb="54">
      <t>ヨサン</t>
    </rPh>
    <rPh sb="55" eb="57">
      <t>タイショウ</t>
    </rPh>
    <rPh sb="57" eb="59">
      <t>ネンド</t>
    </rPh>
    <rPh sb="60" eb="63">
      <t>キニュウクダ</t>
    </rPh>
    <phoneticPr fontId="0"/>
  </si>
  <si>
    <r>
      <rPr>
        <sz val="9"/>
        <color theme="1"/>
        <rFont val="ＭＳ Ｐゴシック"/>
        <family val="3"/>
      </rPr>
      <t xml:space="preserve">    </t>
    </r>
    <r>
      <rPr>
        <sz val="9"/>
        <color rgb="FFFF0000"/>
        <rFont val="ＭＳ Ｐゴシック"/>
        <family val="3"/>
      </rPr>
      <t>□と☑は、該当部分のセルに0または1を入力することで表示できます。</t>
    </r>
    <rPh sb="9" eb="13">
      <t>ガイトウブブン</t>
    </rPh>
    <phoneticPr fontId="0"/>
  </si>
  <si>
    <r>
      <rPr>
        <sz val="9"/>
        <color indexed="8"/>
        <rFont val="ＭＳ Ｐゴシック"/>
        <family val="3"/>
      </rPr>
      <t>2．申請部は、プロジェクト番号、件名等の記入、申請部署、業務種別、計上基準にチェックを入れて下さい。</t>
    </r>
    <rPh sb="2" eb="4">
      <t>シンセイ</t>
    </rPh>
    <rPh sb="4" eb="5">
      <t>ブ</t>
    </rPh>
    <rPh sb="13" eb="15">
      <t>バンゴウ</t>
    </rPh>
    <rPh sb="16" eb="19">
      <t>ケンメイトウ</t>
    </rPh>
    <rPh sb="20" eb="22">
      <t>キニュウ</t>
    </rPh>
    <rPh sb="23" eb="25">
      <t>シンセイ</t>
    </rPh>
    <rPh sb="25" eb="27">
      <t>ブショ</t>
    </rPh>
    <rPh sb="28" eb="30">
      <t>ギョウム</t>
    </rPh>
    <rPh sb="30" eb="32">
      <t>シュベツ</t>
    </rPh>
    <rPh sb="33" eb="35">
      <t>ケイジョウ</t>
    </rPh>
    <rPh sb="35" eb="37">
      <t>キジュン</t>
    </rPh>
    <rPh sb="43" eb="44">
      <t>イ</t>
    </rPh>
    <rPh sb="46" eb="47">
      <t>クダ</t>
    </rPh>
    <phoneticPr fontId="0"/>
  </si>
  <si>
    <r>
      <rPr>
        <sz val="9"/>
        <color indexed="8"/>
        <rFont val="ＭＳ Ｐゴシック"/>
        <family val="3"/>
      </rPr>
      <t>3．申請者は、</t>
    </r>
    <r>
      <rPr>
        <u/>
        <sz val="9"/>
        <color indexed="10"/>
        <rFont val="ＭＳ Ｐゴシック"/>
        <family val="3"/>
      </rPr>
      <t>申請金額（売上高）</t>
    </r>
    <r>
      <rPr>
        <sz val="9"/>
        <color indexed="8"/>
        <rFont val="ＭＳ Ｐゴシック"/>
        <family val="3"/>
      </rPr>
      <t>にもとづいて対象の決裁区分欄にチェックを入れて下さい。</t>
    </r>
    <rPh sb="2" eb="5">
      <t>シンセイシャ</t>
    </rPh>
    <rPh sb="7" eb="9">
      <t>シンセイ</t>
    </rPh>
    <rPh sb="9" eb="11">
      <t>キンガク</t>
    </rPh>
    <rPh sb="12" eb="14">
      <t>ウリアゲ</t>
    </rPh>
    <rPh sb="14" eb="15">
      <t>ダカ</t>
    </rPh>
    <rPh sb="22" eb="24">
      <t>タイショウ</t>
    </rPh>
    <rPh sb="25" eb="27">
      <t>ケッサイ</t>
    </rPh>
    <rPh sb="27" eb="29">
      <t>クブン</t>
    </rPh>
    <rPh sb="29" eb="30">
      <t>ラン</t>
    </rPh>
    <rPh sb="36" eb="37">
      <t>イ</t>
    </rPh>
    <rPh sb="39" eb="40">
      <t>クダ</t>
    </rPh>
    <phoneticPr fontId="0"/>
  </si>
  <si>
    <r>
      <rPr>
        <sz val="9"/>
        <color indexed="8"/>
        <rFont val="ＭＳ Ｐゴシック"/>
        <family val="3"/>
      </rPr>
      <t>（注　：　不明な場合は、業務部に確認下さい。）</t>
    </r>
    <rPh sb="1" eb="2">
      <t>チュウ</t>
    </rPh>
    <rPh sb="5" eb="7">
      <t>フメイ</t>
    </rPh>
    <rPh sb="8" eb="10">
      <t>バアイ</t>
    </rPh>
    <rPh sb="12" eb="14">
      <t>ギョウム</t>
    </rPh>
    <rPh sb="14" eb="15">
      <t>ブ</t>
    </rPh>
    <rPh sb="16" eb="18">
      <t>カクニン</t>
    </rPh>
    <rPh sb="18" eb="19">
      <t>クダ</t>
    </rPh>
    <phoneticPr fontId="0"/>
  </si>
  <si>
    <r>
      <rPr>
        <sz val="9"/>
        <color indexed="10"/>
        <rFont val="ＭＳ Ｐゴシック"/>
        <family val="3"/>
      </rPr>
      <t>A稟議：10億円以上（</t>
    </r>
    <r>
      <rPr>
        <u/>
        <sz val="9"/>
        <color indexed="10"/>
        <rFont val="ＭＳ Ｐゴシック"/>
        <family val="3"/>
      </rPr>
      <t>但し、20億円以上は経営会議事項</t>
    </r>
    <r>
      <rPr>
        <sz val="9"/>
        <color indexed="10"/>
        <rFont val="ＭＳ Ｐゴシック"/>
        <family val="3"/>
      </rPr>
      <t>）、Ba稟議：3億円以上10億円未満、Bb稟議：1億円以上3億円未満、Ca稟議：1億円未満</t>
    </r>
    <rPh sb="1" eb="3">
      <t>リンギ</t>
    </rPh>
    <rPh sb="6" eb="8">
      <t>オクエン</t>
    </rPh>
    <rPh sb="8" eb="10">
      <t>イジョウ</t>
    </rPh>
    <rPh sb="11" eb="12">
      <t>タダ</t>
    </rPh>
    <rPh sb="16" eb="18">
      <t>オクエン</t>
    </rPh>
    <rPh sb="18" eb="20">
      <t>イジョウ</t>
    </rPh>
    <rPh sb="21" eb="23">
      <t>ケイエイ</t>
    </rPh>
    <rPh sb="23" eb="25">
      <t>カイギ</t>
    </rPh>
    <rPh sb="25" eb="27">
      <t>ジコウ</t>
    </rPh>
    <rPh sb="31" eb="33">
      <t>リンギ</t>
    </rPh>
    <rPh sb="37" eb="39">
      <t>イジョウ</t>
    </rPh>
    <rPh sb="41" eb="42">
      <t>オク</t>
    </rPh>
    <rPh sb="42" eb="43">
      <t>エン</t>
    </rPh>
    <rPh sb="43" eb="45">
      <t>ミマン</t>
    </rPh>
    <rPh sb="48" eb="50">
      <t>リンギ</t>
    </rPh>
    <rPh sb="52" eb="54">
      <t>オクエン</t>
    </rPh>
    <rPh sb="54" eb="56">
      <t>イジョウ</t>
    </rPh>
    <rPh sb="57" eb="59">
      <t>オクエン</t>
    </rPh>
    <rPh sb="59" eb="61">
      <t>ミマン</t>
    </rPh>
    <rPh sb="64" eb="66">
      <t>リンギ</t>
    </rPh>
    <rPh sb="68" eb="70">
      <t>オクエン</t>
    </rPh>
    <rPh sb="70" eb="72">
      <t>ミマン</t>
    </rPh>
    <phoneticPr fontId="0"/>
  </si>
  <si>
    <r>
      <rPr>
        <sz val="9"/>
        <color indexed="8"/>
        <rFont val="ＭＳ Ｐゴシック"/>
        <family val="3"/>
      </rPr>
      <t>4．主管部は部長までの確認を受領の上、業務部へ書類を提出下さい。</t>
    </r>
    <rPh sb="2" eb="4">
      <t>シュカン</t>
    </rPh>
    <rPh sb="4" eb="5">
      <t>ブ</t>
    </rPh>
    <rPh sb="6" eb="8">
      <t>ブチョウ</t>
    </rPh>
    <rPh sb="11" eb="13">
      <t>カクニン</t>
    </rPh>
    <rPh sb="14" eb="16">
      <t>ジュリョウ</t>
    </rPh>
    <rPh sb="17" eb="18">
      <t>ウエ</t>
    </rPh>
    <rPh sb="19" eb="21">
      <t>ギョウム</t>
    </rPh>
    <rPh sb="21" eb="22">
      <t>ブ</t>
    </rPh>
    <rPh sb="23" eb="25">
      <t>ショルイ</t>
    </rPh>
    <rPh sb="26" eb="29">
      <t>テイシュツクダ</t>
    </rPh>
    <phoneticPr fontId="0"/>
  </si>
  <si>
    <t>業務部は主管部からの提出書類に受付場号を記録の上、回覧致します。</t>
  </si>
  <si>
    <r>
      <rPr>
        <sz val="9"/>
        <color indexed="8"/>
        <rFont val="ＭＳ Ｐゴシック"/>
        <family val="3"/>
      </rPr>
      <t>5．確認者は提出内容に</t>
    </r>
    <r>
      <rPr>
        <u/>
        <sz val="9"/>
        <color indexed="10"/>
        <rFont val="ＭＳ Ｐゴシック"/>
        <family val="3"/>
      </rPr>
      <t>指摘がある場合</t>
    </r>
    <r>
      <rPr>
        <sz val="9"/>
        <color indexed="8"/>
        <rFont val="ＭＳ Ｐゴシック"/>
        <family val="3"/>
      </rPr>
      <t>は、所見欄の「不適合」にチェックを入れ、差戻し日を記入の上で</t>
    </r>
    <r>
      <rPr>
        <u/>
        <sz val="9"/>
        <color indexed="10"/>
        <rFont val="ＭＳ Ｐゴシック"/>
        <family val="3"/>
      </rPr>
      <t>主管部長へ返信ください</t>
    </r>
    <r>
      <rPr>
        <sz val="9"/>
        <color indexed="8"/>
        <rFont val="ＭＳ Ｐゴシック"/>
        <family val="3"/>
      </rPr>
      <t>。</t>
    </r>
    <rPh sb="2" eb="4">
      <t>カクニン</t>
    </rPh>
    <rPh sb="4" eb="5">
      <t>シャ</t>
    </rPh>
    <rPh sb="6" eb="8">
      <t>テイシュツ</t>
    </rPh>
    <rPh sb="8" eb="10">
      <t>ナイヨウ</t>
    </rPh>
    <rPh sb="11" eb="13">
      <t>シテキ</t>
    </rPh>
    <rPh sb="16" eb="18">
      <t>バアイ</t>
    </rPh>
    <rPh sb="20" eb="22">
      <t>ショケン</t>
    </rPh>
    <rPh sb="22" eb="23">
      <t>ラン</t>
    </rPh>
    <rPh sb="25" eb="28">
      <t>フテキゴウ</t>
    </rPh>
    <rPh sb="35" eb="36">
      <t>イ</t>
    </rPh>
    <rPh sb="38" eb="40">
      <t>サシモド</t>
    </rPh>
    <rPh sb="41" eb="42">
      <t>ビ</t>
    </rPh>
    <rPh sb="43" eb="45">
      <t>キニュウ</t>
    </rPh>
    <rPh sb="46" eb="47">
      <t>ウエ</t>
    </rPh>
    <rPh sb="48" eb="50">
      <t>シュカン</t>
    </rPh>
    <rPh sb="50" eb="52">
      <t>ブチョウ</t>
    </rPh>
    <rPh sb="53" eb="55">
      <t>ヘンシン</t>
    </rPh>
    <phoneticPr fontId="0"/>
  </si>
  <si>
    <r>
      <rPr>
        <sz val="9"/>
        <color indexed="8"/>
        <rFont val="ＭＳ Ｐゴシック"/>
        <family val="3"/>
      </rPr>
      <t xml:space="preserve">   差し戻された実行予算については、コメントの内容を確認の上で実行予算を修正の上、</t>
    </r>
    <r>
      <rPr>
        <u/>
        <sz val="9"/>
        <color indexed="10"/>
        <rFont val="ＭＳ Ｐゴシック"/>
        <family val="3"/>
      </rPr>
      <t>差し戻された確認者へ返却下さい</t>
    </r>
    <r>
      <rPr>
        <sz val="9"/>
        <color indexed="8"/>
        <rFont val="ＭＳ Ｐゴシック"/>
        <family val="3"/>
      </rPr>
      <t>。</t>
    </r>
    <rPh sb="3" eb="4">
      <t>サ</t>
    </rPh>
    <rPh sb="5" eb="6">
      <t>モド</t>
    </rPh>
    <rPh sb="9" eb="11">
      <t>ジッコウ</t>
    </rPh>
    <rPh sb="11" eb="13">
      <t>ヨサン</t>
    </rPh>
    <rPh sb="24" eb="26">
      <t>ナイヨウ</t>
    </rPh>
    <rPh sb="27" eb="29">
      <t>カクニン</t>
    </rPh>
    <rPh sb="30" eb="31">
      <t>ウエ</t>
    </rPh>
    <rPh sb="32" eb="34">
      <t>ジッコウ</t>
    </rPh>
    <rPh sb="34" eb="36">
      <t>ヨサン</t>
    </rPh>
    <rPh sb="37" eb="39">
      <t>シュウセイ</t>
    </rPh>
    <rPh sb="40" eb="41">
      <t>ウエ</t>
    </rPh>
    <rPh sb="42" eb="43">
      <t>サ</t>
    </rPh>
    <rPh sb="44" eb="45">
      <t>モド</t>
    </rPh>
    <rPh sb="48" eb="50">
      <t>カクニン</t>
    </rPh>
    <rPh sb="50" eb="51">
      <t>シャ</t>
    </rPh>
    <rPh sb="52" eb="54">
      <t>ヘンキャク</t>
    </rPh>
    <rPh sb="54" eb="55">
      <t>クダ</t>
    </rPh>
    <phoneticPr fontId="0"/>
  </si>
  <si>
    <r>
      <rPr>
        <sz val="9"/>
        <color indexed="8"/>
        <rFont val="ＭＳ Ｐゴシック"/>
        <family val="3"/>
      </rPr>
      <t>　　　　　</t>
    </r>
    <phoneticPr fontId="0"/>
  </si>
  <si>
    <r>
      <rPr>
        <sz val="9"/>
        <color indexed="8"/>
        <rFont val="ＭＳ Ｐゴシック"/>
        <family val="3"/>
      </rPr>
      <t>6．確認者は提出内容を</t>
    </r>
    <r>
      <rPr>
        <u/>
        <sz val="9"/>
        <color indexed="10"/>
        <rFont val="ＭＳ Ｐゴシック"/>
        <family val="3"/>
      </rPr>
      <t>適切と判断した場合</t>
    </r>
    <r>
      <rPr>
        <sz val="9"/>
        <color indexed="8"/>
        <rFont val="ＭＳ Ｐゴシック"/>
        <family val="3"/>
      </rPr>
      <t>は、所見欄の「適合」にチェックを入れ、確認日を記入し、次の確認者へ回覧下さい。</t>
    </r>
    <rPh sb="2" eb="4">
      <t>カクニン</t>
    </rPh>
    <rPh sb="4" eb="5">
      <t>シャ</t>
    </rPh>
    <rPh sb="6" eb="8">
      <t>テイシュツ</t>
    </rPh>
    <rPh sb="8" eb="10">
      <t>ナイヨウ</t>
    </rPh>
    <rPh sb="11" eb="13">
      <t>テキセツ</t>
    </rPh>
    <rPh sb="14" eb="16">
      <t>ハンダン</t>
    </rPh>
    <rPh sb="18" eb="20">
      <t>バアイ</t>
    </rPh>
    <rPh sb="22" eb="24">
      <t>ショケン</t>
    </rPh>
    <rPh sb="24" eb="25">
      <t>ラン</t>
    </rPh>
    <rPh sb="27" eb="29">
      <t>テキゴウ</t>
    </rPh>
    <rPh sb="36" eb="37">
      <t>イ</t>
    </rPh>
    <rPh sb="39" eb="41">
      <t>カクニン</t>
    </rPh>
    <rPh sb="41" eb="42">
      <t>ビ</t>
    </rPh>
    <rPh sb="43" eb="45">
      <t>キニュウ</t>
    </rPh>
    <rPh sb="47" eb="48">
      <t>ツギ</t>
    </rPh>
    <rPh sb="49" eb="51">
      <t>カクニン</t>
    </rPh>
    <rPh sb="51" eb="52">
      <t>シャ</t>
    </rPh>
    <rPh sb="53" eb="55">
      <t>カイラン</t>
    </rPh>
    <rPh sb="55" eb="56">
      <t>クダ</t>
    </rPh>
    <phoneticPr fontId="0"/>
  </si>
  <si>
    <r>
      <rPr>
        <sz val="9"/>
        <color indexed="8"/>
        <rFont val="ＭＳ Ｐゴシック"/>
        <family val="3"/>
      </rPr>
      <t>　　　　　</t>
    </r>
    <phoneticPr fontId="0"/>
  </si>
  <si>
    <r>
      <rPr>
        <sz val="9"/>
        <color indexed="8"/>
        <rFont val="ＭＳ Ｐゴシック"/>
        <family val="3"/>
      </rPr>
      <t>7．</t>
    </r>
    <r>
      <rPr>
        <sz val="9"/>
        <color indexed="10"/>
        <rFont val="ＭＳ Ｐゴシック"/>
        <family val="3"/>
      </rPr>
      <t>決裁区分が『A』稟議の場合には、事業本部長の確認後、業務部より社長室へ提出致します</t>
    </r>
    <r>
      <rPr>
        <sz val="9"/>
        <color indexed="8"/>
        <rFont val="ＭＳ Ｐゴシック"/>
        <family val="3"/>
      </rPr>
      <t>。</t>
    </r>
    <rPh sb="2" eb="4">
      <t>ケッサイ</t>
    </rPh>
    <rPh sb="4" eb="6">
      <t>クブン</t>
    </rPh>
    <rPh sb="10" eb="12">
      <t>リンギ</t>
    </rPh>
    <rPh sb="13" eb="15">
      <t>バアイ</t>
    </rPh>
    <rPh sb="18" eb="20">
      <t>ジギョウ</t>
    </rPh>
    <rPh sb="20" eb="23">
      <t>ホンブチョウ</t>
    </rPh>
    <rPh sb="24" eb="26">
      <t>カクニン</t>
    </rPh>
    <rPh sb="26" eb="27">
      <t>ゴ</t>
    </rPh>
    <rPh sb="28" eb="30">
      <t>ギョウム</t>
    </rPh>
    <rPh sb="30" eb="31">
      <t>ブ</t>
    </rPh>
    <rPh sb="33" eb="36">
      <t>シャチョウシツ</t>
    </rPh>
    <rPh sb="37" eb="40">
      <t>テイシュツイタ</t>
    </rPh>
    <phoneticPr fontId="0"/>
  </si>
  <si>
    <r>
      <rPr>
        <sz val="9"/>
        <color indexed="8"/>
        <rFont val="ＭＳ Ｐゴシック"/>
        <family val="3"/>
      </rPr>
      <t>8．手続きの完了した実行予算については複写を業務部保管とし、1部を主管部へ返却致します。</t>
    </r>
    <rPh sb="2" eb="4">
      <t>テツヅ</t>
    </rPh>
    <rPh sb="6" eb="8">
      <t>カンリョウ</t>
    </rPh>
    <rPh sb="10" eb="12">
      <t>ジッコウ</t>
    </rPh>
    <rPh sb="12" eb="14">
      <t>ヨサン</t>
    </rPh>
    <rPh sb="19" eb="21">
      <t>フクシャ</t>
    </rPh>
    <rPh sb="22" eb="24">
      <t>ギョウム</t>
    </rPh>
    <rPh sb="24" eb="25">
      <t>ブ</t>
    </rPh>
    <rPh sb="25" eb="27">
      <t>ホカン</t>
    </rPh>
    <rPh sb="31" eb="32">
      <t>ブ</t>
    </rPh>
    <rPh sb="33" eb="35">
      <t>シュカン</t>
    </rPh>
    <rPh sb="35" eb="36">
      <t>ブ</t>
    </rPh>
    <rPh sb="37" eb="39">
      <t>ヘンキャク</t>
    </rPh>
    <rPh sb="39" eb="40">
      <t>イタ</t>
    </rPh>
    <phoneticPr fontId="0"/>
  </si>
  <si>
    <r>
      <rPr>
        <b/>
        <sz val="9"/>
        <color indexed="8"/>
        <rFont val="ＭＳ Ｐゴシック"/>
        <family val="3"/>
      </rPr>
      <t>（書式改定日）</t>
    </r>
    <rPh sb="1" eb="3">
      <t>ショシキ</t>
    </rPh>
    <rPh sb="3" eb="5">
      <t>カイテイ</t>
    </rPh>
    <rPh sb="5" eb="6">
      <t>ビ</t>
    </rPh>
    <phoneticPr fontId="0"/>
  </si>
  <si>
    <r>
      <rPr>
        <b/>
        <sz val="16"/>
        <color rgb="FF000000"/>
        <rFont val="ＭＳ ゴシック"/>
        <family val="3"/>
      </rPr>
      <t>勘定科目一覧表（国内・一般経費版）</t>
    </r>
    <rPh sb="8" eb="10">
      <t>コクナイ</t>
    </rPh>
    <rPh sb="11" eb="13">
      <t>イッパン</t>
    </rPh>
    <rPh sb="13" eb="15">
      <t>ケイヒ</t>
    </rPh>
    <rPh sb="15" eb="16">
      <t>バン</t>
    </rPh>
    <phoneticPr fontId="0"/>
  </si>
  <si>
    <r>
      <rPr>
        <b/>
        <sz val="16"/>
        <color rgb="FF000000"/>
        <rFont val="ＭＳ ゴシック"/>
        <family val="3"/>
      </rPr>
      <t>勘定科目一覧表（海外版）</t>
    </r>
    <rPh sb="8" eb="10">
      <t>カイガイ</t>
    </rPh>
    <phoneticPr fontId="0"/>
  </si>
  <si>
    <r>
      <rPr>
        <sz val="9"/>
        <color rgb="FFFF00FF"/>
        <rFont val="ＭＳ ゴシック"/>
        <family val="3"/>
      </rPr>
      <t>更新日：2012/07/24</t>
    </r>
    <rPh sb="0" eb="3">
      <t>コウシンビ</t>
    </rPh>
    <phoneticPr fontId="0"/>
  </si>
  <si>
    <r>
      <rPr>
        <sz val="9"/>
        <color rgb="FF000000"/>
        <rFont val="ＭＳ ゴシック"/>
        <family val="3"/>
      </rPr>
      <t>発生</t>
    </r>
    <rPh sb="0" eb="2">
      <t>ハッセイ</t>
    </rPh>
    <phoneticPr fontId="0"/>
  </si>
  <si>
    <t>STTYM</t>
  </si>
  <si>
    <t>STTYCD</t>
  </si>
  <si>
    <r>
      <rPr>
        <sz val="9"/>
        <color rgb="FF000000"/>
        <rFont val="ＭＳ ゴシック"/>
        <family val="3"/>
      </rPr>
      <t>摘要名</t>
    </r>
    <rPh sb="0" eb="2">
      <t>テキヨウ</t>
    </rPh>
    <rPh sb="2" eb="3">
      <t>メイ</t>
    </rPh>
    <phoneticPr fontId="0"/>
  </si>
  <si>
    <r>
      <rPr>
        <sz val="9"/>
        <color rgb="FF000000"/>
        <rFont val="ＭＳ ゴシック"/>
        <family val="3"/>
      </rPr>
      <t>証票</t>
    </r>
    <rPh sb="0" eb="2">
      <t>ショウヒョウ</t>
    </rPh>
    <phoneticPr fontId="0"/>
  </si>
  <si>
    <r>
      <rPr>
        <sz val="9"/>
        <color rgb="FF000000"/>
        <rFont val="ＭＳ ゴシック"/>
        <family val="3"/>
      </rPr>
      <t>勘定科目</t>
    </r>
    <rPh sb="0" eb="2">
      <t>カンジョウ</t>
    </rPh>
    <rPh sb="2" eb="4">
      <t>カモク</t>
    </rPh>
    <phoneticPr fontId="0"/>
  </si>
  <si>
    <r>
      <rPr>
        <sz val="9"/>
        <color rgb="FF000000"/>
        <rFont val="ＭＳ ゴシック"/>
        <family val="3"/>
      </rPr>
      <t>勘定科目名</t>
    </r>
    <rPh sb="0" eb="2">
      <t>カンジョウ</t>
    </rPh>
    <rPh sb="2" eb="4">
      <t>カモク</t>
    </rPh>
    <rPh sb="4" eb="5">
      <t>メイ</t>
    </rPh>
    <phoneticPr fontId="0"/>
  </si>
  <si>
    <r>
      <rPr>
        <sz val="9"/>
        <color rgb="FF000000"/>
        <rFont val="ＭＳ ゴシック"/>
        <family val="3"/>
      </rPr>
      <t>メモ</t>
    </r>
    <phoneticPr fontId="0"/>
  </si>
  <si>
    <t>◆◆◆材料費◆◆◆</t>
  </si>
  <si>
    <t>9001000</t>
  </si>
  <si>
    <t>納入機材（国内調達分）</t>
  </si>
  <si>
    <t>9001021</t>
  </si>
  <si>
    <t>○</t>
  </si>
  <si>
    <t>引渡機材</t>
  </si>
  <si>
    <r>
      <rPr>
        <sz val="9"/>
        <color rgb="FF000000"/>
        <rFont val="ＭＳ ゴシック"/>
        <family val="3"/>
      </rPr>
      <t>日本国内で調達し、契約上、納入機材と明記され、契約相手に引渡されるもの（これに対する運搬費・梱包費含む）</t>
    </r>
    <phoneticPr fontId="0"/>
  </si>
  <si>
    <t>工事用消耗品</t>
  </si>
  <si>
    <t>9001121</t>
  </si>
  <si>
    <t>製品･工事用消耗品</t>
  </si>
  <si>
    <t>工具（ﾍﾟﾝﾁ・ﾄﾞﾗｲﾊﾞｰ等）、ﾍﾟﾝｷ、ｹｰﾌﾞﾙ、ｺﾝﾃﾅ,ｳｴｽ、ｶﾝﾀﾌﾞ、巻尺、土のう袋、、ﾃｰﾌﾞﾙﾀｯﾌﾟ、ｶﾞﾑﾃｰﾌﾟ、蛍光灯</t>
  </si>
  <si>
    <t>材料費（海外発生分）</t>
  </si>
  <si>
    <t>9001601</t>
  </si>
  <si>
    <t>海外出張精算</t>
  </si>
  <si>
    <t>海外出張先にて調達した材料費</t>
  </si>
  <si>
    <t>納入機材（海外調達分）</t>
  </si>
  <si>
    <t>9001621</t>
  </si>
  <si>
    <t>引渡機材(海外調達分)</t>
  </si>
  <si>
    <r>
      <rPr>
        <sz val="9"/>
        <color rgb="FF000000"/>
        <rFont val="ＭＳ ゴシック"/>
        <family val="3"/>
      </rPr>
      <t>海外で調達分で契約上、納入機材と明記され、契約相手に引渡されるもの（これに対する運搬費・梱包費含む）</t>
    </r>
    <rPh sb="0" eb="2">
      <t>カイガイ</t>
    </rPh>
    <rPh sb="3" eb="5">
      <t>チョウタツ</t>
    </rPh>
    <rPh sb="5" eb="6">
      <t>ブン</t>
    </rPh>
    <phoneticPr fontId="0"/>
  </si>
  <si>
    <t>◆◆◆外注費◆◆◆</t>
  </si>
  <si>
    <t>9002000</t>
  </si>
  <si>
    <r>
      <rPr>
        <sz val="9"/>
        <color rgb="FF000000"/>
        <rFont val="ＭＳ ゴシック"/>
        <family val="3"/>
      </rPr>
      <t>◆◆◆外注費◆◆◆</t>
    </r>
    <rPh sb="3" eb="5">
      <t>ガイチュウ</t>
    </rPh>
    <rPh sb="5" eb="6">
      <t>ヒ</t>
    </rPh>
    <phoneticPr fontId="0"/>
  </si>
  <si>
    <t>現地再委託費（海外発生分）</t>
  </si>
  <si>
    <t>9002601</t>
  </si>
  <si>
    <t>海外旅費精算</t>
  </si>
  <si>
    <t>海外出張先にて支払った外注費</t>
  </si>
  <si>
    <r>
      <rPr>
        <sz val="9"/>
        <color rgb="FF000000"/>
        <rFont val="ＭＳ ゴシック"/>
        <family val="3"/>
      </rPr>
      <t>外注直接経費</t>
    </r>
    <rPh sb="0" eb="2">
      <t>ガイチュウ</t>
    </rPh>
    <rPh sb="2" eb="4">
      <t>チョクセツ</t>
    </rPh>
    <rPh sb="4" eb="6">
      <t>ケイヒ</t>
    </rPh>
    <phoneticPr fontId="0"/>
  </si>
  <si>
    <r>
      <rPr>
        <sz val="9"/>
        <color rgb="FF000000"/>
        <rFont val="ＭＳ ゴシック"/>
        <family val="3"/>
      </rPr>
      <t>外注直接経費</t>
    </r>
    <rPh sb="0" eb="2">
      <t>ガイチュウ</t>
    </rPh>
    <rPh sb="2" eb="4">
      <t>チョクセツ</t>
    </rPh>
    <rPh sb="4" eb="6">
      <t>ケイヒ</t>
    </rPh>
    <phoneticPr fontId="0"/>
  </si>
  <si>
    <r>
      <rPr>
        <sz val="9"/>
        <color rgb="FF000000"/>
        <rFont val="ＭＳ ゴシック"/>
        <family val="3"/>
      </rPr>
      <t>海外案件で国内外事業者・個人との人員借上契約に基づき支払う日当・宿泊費等（消費税対象外のみ適用）</t>
    </r>
    <rPh sb="0" eb="2">
      <t>カイガイ</t>
    </rPh>
    <rPh sb="2" eb="4">
      <t>アンケン</t>
    </rPh>
    <rPh sb="5" eb="7">
      <t>コクナイ</t>
    </rPh>
    <rPh sb="7" eb="8">
      <t>ガイ</t>
    </rPh>
    <rPh sb="8" eb="11">
      <t>ジギョウシャ</t>
    </rPh>
    <rPh sb="12" eb="14">
      <t>コジン</t>
    </rPh>
    <rPh sb="16" eb="18">
      <t>ジンイン</t>
    </rPh>
    <rPh sb="18" eb="19">
      <t>カ</t>
    </rPh>
    <rPh sb="19" eb="20">
      <t>ア</t>
    </rPh>
    <rPh sb="20" eb="22">
      <t>ケイヤク</t>
    </rPh>
    <rPh sb="23" eb="24">
      <t>モト</t>
    </rPh>
    <rPh sb="26" eb="28">
      <t>シハラ</t>
    </rPh>
    <rPh sb="29" eb="31">
      <t>ニットウ</t>
    </rPh>
    <rPh sb="32" eb="34">
      <t>シュクハク</t>
    </rPh>
    <rPh sb="34" eb="35">
      <t>ヒ</t>
    </rPh>
    <rPh sb="35" eb="36">
      <t>トウ</t>
    </rPh>
    <rPh sb="37" eb="40">
      <t>ショウヒゼイ</t>
    </rPh>
    <rPh sb="40" eb="42">
      <t>タイショウ</t>
    </rPh>
    <rPh sb="42" eb="43">
      <t>ガイ</t>
    </rPh>
    <rPh sb="45" eb="47">
      <t>テキヨウ</t>
    </rPh>
    <phoneticPr fontId="0"/>
  </si>
  <si>
    <t>◆◆◆労務費◆◆◆</t>
  </si>
  <si>
    <t>9004000</t>
  </si>
  <si>
    <r>
      <rPr>
        <sz val="9"/>
        <color rgb="FF000000"/>
        <rFont val="ＭＳ ゴシック"/>
        <family val="3"/>
      </rPr>
      <t>◆◆◆労務費◆◆◆</t>
    </r>
    <rPh sb="3" eb="5">
      <t>ロウム</t>
    </rPh>
    <rPh sb="5" eb="6">
      <t>ヒ</t>
    </rPh>
    <phoneticPr fontId="0"/>
  </si>
  <si>
    <t>ローカルスタッフ賃金</t>
  </si>
  <si>
    <t>9004601</t>
  </si>
  <si>
    <r>
      <rPr>
        <sz val="9"/>
        <color rgb="FF000000"/>
        <rFont val="ＭＳ ゴシック"/>
        <family val="3"/>
      </rPr>
      <t>海外出張精算</t>
    </r>
    <phoneticPr fontId="0"/>
  </si>
  <si>
    <t>ローカルスタッフ、カウンターパート等の賃金</t>
  </si>
  <si>
    <t>現地傭人費（通訳・技術者等）</t>
  </si>
  <si>
    <t>9004602</t>
  </si>
  <si>
    <r>
      <rPr>
        <sz val="9"/>
        <color rgb="FF000000"/>
        <rFont val="ＭＳ ゴシック"/>
        <family val="3"/>
      </rPr>
      <t>海外出張精算</t>
    </r>
    <phoneticPr fontId="0"/>
  </si>
  <si>
    <r>
      <rPr>
        <sz val="9"/>
        <color rgb="FF000000"/>
        <rFont val="ＭＳ ゴシック"/>
        <family val="3"/>
      </rPr>
      <t>通訳・ドライバー・エンジニア・オペレータ・現地秘書等の給与</t>
    </r>
    <rPh sb="0" eb="2">
      <t>ツウヤク</t>
    </rPh>
    <rPh sb="21" eb="23">
      <t>ゲンチ</t>
    </rPh>
    <rPh sb="23" eb="25">
      <t>ヒショ</t>
    </rPh>
    <rPh sb="25" eb="26">
      <t>トウ</t>
    </rPh>
    <rPh sb="27" eb="29">
      <t>キュウヨ</t>
    </rPh>
    <phoneticPr fontId="0"/>
  </si>
  <si>
    <t>◆◆◆通信交通費◆◆◆</t>
  </si>
  <si>
    <t>9005000</t>
  </si>
  <si>
    <r>
      <rPr>
        <sz val="9"/>
        <color rgb="FF000000"/>
        <rFont val="ＭＳ ゴシック"/>
        <family val="3"/>
      </rPr>
      <t>◆◆◆通信交通費◆◆◆</t>
    </r>
    <rPh sb="3" eb="5">
      <t>ツウシン</t>
    </rPh>
    <rPh sb="5" eb="8">
      <t>コウツウヒ</t>
    </rPh>
    <phoneticPr fontId="0"/>
  </si>
  <si>
    <t>国内平日日当・宿泊手当</t>
  </si>
  <si>
    <t>9005011</t>
  </si>
  <si>
    <t>-</t>
  </si>
  <si>
    <t>交 通 費</t>
  </si>
  <si>
    <t>国内出張の平日日当・宿泊手当</t>
  </si>
  <si>
    <t>国内交通運賃（国内航空券含む）</t>
  </si>
  <si>
    <t>9005012</t>
  </si>
  <si>
    <r>
      <rPr>
        <sz val="9"/>
        <color rgb="FF000000"/>
        <rFont val="ＭＳ ゴシック"/>
        <family val="3"/>
      </rPr>
      <t>国内移動のための電車、バス、タクシー、レンタカー、ガソリン代、国内航空料金</t>
    </r>
    <rPh sb="0" eb="2">
      <t>コクナイ</t>
    </rPh>
    <rPh sb="2" eb="4">
      <t>イドウ</t>
    </rPh>
    <rPh sb="8" eb="10">
      <t>デンシャ</t>
    </rPh>
    <rPh sb="29" eb="30">
      <t>ダイ</t>
    </rPh>
    <rPh sb="31" eb="33">
      <t>コクナイ</t>
    </rPh>
    <rPh sb="33" eb="35">
      <t>コウクウ</t>
    </rPh>
    <rPh sb="35" eb="37">
      <t>リョウキン</t>
    </rPh>
    <phoneticPr fontId="0"/>
  </si>
  <si>
    <t>レンカター・ガソリン代（円貨）</t>
  </si>
  <si>
    <t>9005013</t>
  </si>
  <si>
    <r>
      <rPr>
        <sz val="9"/>
        <color rgb="FF000000"/>
        <rFont val="ＭＳ ゴシック"/>
        <family val="3"/>
      </rPr>
      <t>国内移動のための電車、バス、タクシー、レンタカー、ガソリン代、国内航空料金</t>
    </r>
    <rPh sb="0" eb="2">
      <t>コクナイ</t>
    </rPh>
    <rPh sb="2" eb="4">
      <t>イドウ</t>
    </rPh>
    <rPh sb="8" eb="10">
      <t>デンシャ</t>
    </rPh>
    <rPh sb="29" eb="30">
      <t>ダイ</t>
    </rPh>
    <rPh sb="31" eb="33">
      <t>コクナイ</t>
    </rPh>
    <rPh sb="33" eb="35">
      <t>コウクウ</t>
    </rPh>
    <rPh sb="35" eb="37">
      <t>リョウキン</t>
    </rPh>
    <phoneticPr fontId="0"/>
  </si>
  <si>
    <t>休日日当</t>
  </si>
  <si>
    <t>9005021</t>
  </si>
  <si>
    <r>
      <rPr>
        <sz val="9"/>
        <color rgb="FF000000"/>
        <rFont val="ＭＳ ゴシック"/>
        <family val="3"/>
      </rPr>
      <t>国内出張に於ける休日日当</t>
    </r>
    <phoneticPr fontId="0"/>
  </si>
  <si>
    <t>渡航支度金</t>
  </si>
  <si>
    <t>9005041</t>
  </si>
  <si>
    <t>海外渡航支度金</t>
  </si>
  <si>
    <t>渡航諸費（国内発生分）</t>
  </si>
  <si>
    <t>9005051</t>
  </si>
  <si>
    <t>渡航諸費</t>
  </si>
  <si>
    <r>
      <rPr>
        <sz val="9"/>
        <color rgb="FF000000"/>
        <rFont val="ＭＳ ゴシック"/>
        <family val="3"/>
      </rPr>
      <t>海外渡航に伴う予防注射（現金払いのみ）、渡航用写真
※印紙で支払った予防注射は「渡航諸費（パスポート、ビザ取得）」で処理</t>
    </r>
    <phoneticPr fontId="0"/>
  </si>
  <si>
    <t>研修生費用（国内発生分）</t>
  </si>
  <si>
    <t>9005071</t>
  </si>
  <si>
    <t>研修生費用</t>
  </si>
  <si>
    <t>課税：契約上の海外研修生の国内宿泊日当・交通費</t>
  </si>
  <si>
    <t>研修生費用（海外発生分）</t>
  </si>
  <si>
    <t>9005072</t>
  </si>
  <si>
    <r>
      <rPr>
        <sz val="9"/>
        <color rgb="FF000000"/>
        <rFont val="ＭＳ ゴシック"/>
        <family val="3"/>
      </rPr>
      <t>非課税：契約上の海外研修生の国内宿泊日当・交通費</t>
    </r>
    <rPh sb="0" eb="1">
      <t>ヒ</t>
    </rPh>
    <phoneticPr fontId="0"/>
  </si>
  <si>
    <t>切手・葉書・郵便料金等（国内）</t>
  </si>
  <si>
    <t>9005081</t>
  </si>
  <si>
    <r>
      <rPr>
        <sz val="9"/>
        <color rgb="FF000000"/>
        <rFont val="ＭＳ ゴシック"/>
        <family val="3"/>
      </rPr>
      <t>切手・葉書・郵便料金等（国内）</t>
    </r>
    <rPh sb="12" eb="14">
      <t>コクナイ</t>
    </rPh>
    <phoneticPr fontId="0"/>
  </si>
  <si>
    <t>郵便料金</t>
  </si>
  <si>
    <t>切手・葉書・速達・書留等郵便料金</t>
  </si>
  <si>
    <t>国内電信電話料</t>
  </si>
  <si>
    <t>9005101</t>
  </si>
  <si>
    <t>電信電話料（国内発生分）</t>
  </si>
  <si>
    <t>電信電話料</t>
  </si>
  <si>
    <r>
      <rPr>
        <sz val="9"/>
        <color rgb="FF000000"/>
        <rFont val="ＭＳ ゴシック"/>
        <family val="3"/>
      </rPr>
      <t>電話料金、FAX料金、携帯料金・ﾃﾚﾎﾝｶｰﾄﾞ、ﾓﾊﾞｲﾗｰｽﾞﾁｪｯｸ、ＮＨＫ受信料、電報、インターネット使用料</t>
    </r>
    <rPh sb="45" eb="47">
      <t>デンポウ</t>
    </rPh>
    <phoneticPr fontId="0"/>
  </si>
  <si>
    <t>宅急便・運搬費</t>
  </si>
  <si>
    <t>9005211</t>
  </si>
  <si>
    <t>運 搬 費</t>
  </si>
  <si>
    <t>宅配便</t>
  </si>
  <si>
    <t>通信費・交通費（海外発生分）</t>
  </si>
  <si>
    <t>9005601</t>
  </si>
  <si>
    <r>
      <rPr>
        <sz val="9"/>
        <color indexed="12"/>
        <rFont val="ＭＳ ゴシック"/>
        <family val="3"/>
      </rPr>
      <t>海外出張先</t>
    </r>
    <r>
      <rPr>
        <sz val="10"/>
        <color theme="1"/>
        <rFont val="ＭＳ Ｐゴシック"/>
        <family val="3"/>
      </rPr>
      <t>にて使用した通信費、交通費</t>
    </r>
    <rPh sb="0" eb="2">
      <t>カイガイ</t>
    </rPh>
    <rPh sb="2" eb="4">
      <t>シュッチョウ</t>
    </rPh>
    <rPh sb="4" eb="5">
      <t>サキ</t>
    </rPh>
    <phoneticPr fontId="0"/>
  </si>
  <si>
    <t>現地使用レンタカー・ガソリン代</t>
  </si>
  <si>
    <t>9005602</t>
  </si>
  <si>
    <r>
      <rPr>
        <sz val="9"/>
        <color indexed="12"/>
        <rFont val="ＭＳ ゴシック"/>
        <family val="3"/>
      </rPr>
      <t>海外出張先</t>
    </r>
    <r>
      <rPr>
        <sz val="10"/>
        <color theme="1"/>
        <rFont val="ＭＳ Ｐゴシック"/>
        <family val="3"/>
      </rPr>
      <t>にて使用したレンタカー・ガソリン代</t>
    </r>
    <rPh sb="0" eb="2">
      <t>カイガイ</t>
    </rPh>
    <rPh sb="2" eb="4">
      <t>シュッチョウ</t>
    </rPh>
    <rPh sb="4" eb="5">
      <t>サキ</t>
    </rPh>
    <rPh sb="7" eb="9">
      <t>シヨウ</t>
    </rPh>
    <rPh sb="21" eb="22">
      <t>ダイ</t>
    </rPh>
    <phoneticPr fontId="0"/>
  </si>
  <si>
    <t>空港税・出国税</t>
  </si>
  <si>
    <t>9005603</t>
  </si>
  <si>
    <r>
      <rPr>
        <sz val="9"/>
        <color rgb="FF000000"/>
        <rFont val="ＭＳ ゴシック"/>
        <family val="3"/>
      </rPr>
      <t>空港税・出国税</t>
    </r>
    <rPh sb="0" eb="3">
      <t>クウコウゼイ</t>
    </rPh>
    <rPh sb="4" eb="6">
      <t>シュッコク</t>
    </rPh>
    <rPh sb="6" eb="7">
      <t>ゼイ</t>
    </rPh>
    <phoneticPr fontId="0"/>
  </si>
  <si>
    <t>副参事以下差額手当</t>
  </si>
  <si>
    <t>9005611</t>
  </si>
  <si>
    <t>海外手当</t>
  </si>
  <si>
    <t>9005621</t>
  </si>
  <si>
    <t>駐勤手当及び海外出張に於ける日当・宿泊その他諸手当</t>
  </si>
  <si>
    <t>海外駐勤手当（長期含む）</t>
  </si>
  <si>
    <t>9005622</t>
  </si>
  <si>
    <t>ホテル代実費精算</t>
  </si>
  <si>
    <t>9005623</t>
  </si>
  <si>
    <r>
      <rPr>
        <sz val="9"/>
        <color rgb="FF000000"/>
        <rFont val="ＭＳ ゴシック"/>
        <family val="3"/>
      </rPr>
      <t>ホテル代実費（規程超過分）</t>
    </r>
    <rPh sb="3" eb="4">
      <t>ダイ</t>
    </rPh>
    <rPh sb="4" eb="6">
      <t>ジッピ</t>
    </rPh>
    <rPh sb="7" eb="9">
      <t>キテイ</t>
    </rPh>
    <rPh sb="9" eb="11">
      <t>チョウカ</t>
    </rPh>
    <rPh sb="11" eb="12">
      <t>ブン</t>
    </rPh>
    <phoneticPr fontId="0"/>
  </si>
  <si>
    <t>Dayuse（ホテル）代</t>
  </si>
  <si>
    <t>9005624</t>
  </si>
  <si>
    <r>
      <rPr>
        <sz val="9"/>
        <color indexed="12"/>
        <rFont val="ＭＳ ゴシック"/>
        <family val="3"/>
      </rPr>
      <t>乗継等で利用したDayuse(ホテル代)</t>
    </r>
    <rPh sb="0" eb="2">
      <t>ノリツギ</t>
    </rPh>
    <rPh sb="2" eb="3">
      <t>トウ</t>
    </rPh>
    <rPh sb="4" eb="6">
      <t>リヨウ</t>
    </rPh>
    <phoneticPr fontId="0"/>
  </si>
  <si>
    <t>海外航空料金</t>
  </si>
  <si>
    <t>9005631</t>
  </si>
  <si>
    <t>国際線航空料金</t>
  </si>
  <si>
    <t>パスポート・ビザ取得費</t>
  </si>
  <si>
    <t>9005651</t>
  </si>
  <si>
    <t>ﾊﾟｽﾎﾟｰﾄ､ﾋﾞｻﾞ取得費</t>
  </si>
  <si>
    <t>国際電信電話料</t>
  </si>
  <si>
    <t>9005691</t>
  </si>
  <si>
    <r>
      <rPr>
        <sz val="9"/>
        <color rgb="FF000000"/>
        <rFont val="ＭＳ ゴシック"/>
        <family val="3"/>
      </rPr>
      <t>国際電信電話料</t>
    </r>
    <phoneticPr fontId="0"/>
  </si>
  <si>
    <r>
      <rPr>
        <sz val="9"/>
        <color rgb="FF000000"/>
        <rFont val="ＭＳ ゴシック"/>
        <family val="3"/>
      </rPr>
      <t>国際テレックス・ファックス・電話料金</t>
    </r>
    <r>
      <rPr>
        <sz val="9"/>
        <color indexed="12"/>
        <rFont val="ＭＳ ゴシック"/>
        <family val="3"/>
      </rPr>
      <t>（非課税分）</t>
    </r>
    <r>
      <rPr>
        <sz val="10"/>
        <color theme="1"/>
        <rFont val="ＭＳ Ｐゴシック"/>
        <family val="3"/>
      </rPr>
      <t>、</t>
    </r>
    <r>
      <rPr>
        <sz val="9"/>
        <color rgb="FF000000"/>
        <rFont val="ＭＳ ゴシック"/>
        <family val="3"/>
      </rPr>
      <t>海外用携帯電話通信料</t>
    </r>
    <rPh sb="19" eb="22">
      <t>ヒカゼイ</t>
    </rPh>
    <rPh sb="22" eb="23">
      <t>ブン</t>
    </rPh>
    <rPh sb="25" eb="27">
      <t>カイガイ</t>
    </rPh>
    <rPh sb="27" eb="28">
      <t>ヨウ</t>
    </rPh>
    <rPh sb="28" eb="30">
      <t>ケイタイ</t>
    </rPh>
    <rPh sb="30" eb="32">
      <t>デンワ</t>
    </rPh>
    <rPh sb="32" eb="35">
      <t>ツウシンリョウ</t>
    </rPh>
    <phoneticPr fontId="0"/>
  </si>
  <si>
    <t>ＤＨＬ、国際郵便代・運送保険料</t>
  </si>
  <si>
    <t>9005711</t>
  </si>
  <si>
    <t>運搬費及び諸経費</t>
  </si>
  <si>
    <t>会社書類の運搬費（ＤＨＬ、国際小包）及び運送保険料</t>
  </si>
  <si>
    <t>エアカーゴ・資機材輸出入関連費</t>
  </si>
  <si>
    <t>9005712</t>
  </si>
  <si>
    <r>
      <rPr>
        <sz val="9"/>
        <color rgb="FF000000"/>
        <rFont val="ＭＳ ゴシック"/>
        <family val="3"/>
      </rPr>
      <t>資機材の輸出入に関する陸上・海上運賃・エアカーゴ代</t>
    </r>
    <rPh sb="0" eb="3">
      <t>シキザイ</t>
    </rPh>
    <rPh sb="4" eb="7">
      <t>ユシュツニュウ</t>
    </rPh>
    <rPh sb="8" eb="9">
      <t>カン</t>
    </rPh>
    <rPh sb="11" eb="12">
      <t>リクアゲ</t>
    </rPh>
    <rPh sb="12" eb="13">
      <t>ア</t>
    </rPh>
    <rPh sb="14" eb="16">
      <t>カイジョウ</t>
    </rPh>
    <rPh sb="16" eb="18">
      <t>ウンチン</t>
    </rPh>
    <rPh sb="24" eb="25">
      <t>ダイ</t>
    </rPh>
    <phoneticPr fontId="0"/>
  </si>
  <si>
    <t>エクセス代</t>
  </si>
  <si>
    <t>9005731</t>
  </si>
  <si>
    <t>ｴｸｾｽ代</t>
  </si>
  <si>
    <t>◆◆◆事務用品複写費◆◆◆</t>
  </si>
  <si>
    <t>9006000</t>
  </si>
  <si>
    <r>
      <rPr>
        <sz val="9"/>
        <color rgb="FF000000"/>
        <rFont val="ＭＳ ゴシック"/>
        <family val="3"/>
      </rPr>
      <t>◆◆◆事務用品複写費◆◆◆</t>
    </r>
    <rPh sb="3" eb="5">
      <t>ジム</t>
    </rPh>
    <rPh sb="5" eb="7">
      <t>ヨウヒン</t>
    </rPh>
    <rPh sb="7" eb="9">
      <t>フクシャ</t>
    </rPh>
    <rPh sb="9" eb="10">
      <t>ヒ</t>
    </rPh>
    <phoneticPr fontId="0"/>
  </si>
  <si>
    <t>写真代・複写費（国内発生分）</t>
  </si>
  <si>
    <t>9006021</t>
  </si>
  <si>
    <t>印刷･複写費</t>
  </si>
  <si>
    <t>コピー代・青焼き・写真・フィルム代、印刷物等</t>
  </si>
  <si>
    <t>消耗品代（国内発生分）</t>
  </si>
  <si>
    <t>9006031</t>
  </si>
  <si>
    <r>
      <rPr>
        <sz val="9"/>
        <color rgb="FF000000"/>
        <rFont val="ＭＳ ゴシック"/>
        <family val="3"/>
      </rPr>
      <t>事務用消耗品費（国内発生分）</t>
    </r>
    <rPh sb="0" eb="3">
      <t>ジムヨウ</t>
    </rPh>
    <rPh sb="8" eb="10">
      <t>コクナイ</t>
    </rPh>
    <rPh sb="10" eb="12">
      <t>ハッセイ</t>
    </rPh>
    <rPh sb="12" eb="13">
      <t>ブン</t>
    </rPh>
    <phoneticPr fontId="0"/>
  </si>
  <si>
    <t>消耗品費</t>
  </si>
  <si>
    <r>
      <rPr>
        <sz val="9"/>
        <color rgb="FF000000"/>
        <rFont val="ＭＳ ゴシック"/>
        <family val="3"/>
      </rPr>
      <t>鉛筆、消しゴム、野帳、その他一般事務消耗品</t>
    </r>
    <phoneticPr fontId="0"/>
  </si>
  <si>
    <t>備品（国内購入１０万未満）</t>
  </si>
  <si>
    <t>9006041</t>
  </si>
  <si>
    <t>備 品 費</t>
  </si>
  <si>
    <t>机､椅子､ﾛｯｶｰ、携帯電話</t>
  </si>
  <si>
    <t>OA用品（国内購入10万未満）</t>
  </si>
  <si>
    <t>9006042</t>
  </si>
  <si>
    <r>
      <rPr>
        <sz val="9"/>
        <color rgb="FF000000"/>
        <rFont val="ＭＳ ゴシック"/>
        <family val="3"/>
      </rPr>
      <t>OA用品（国内購入１０万未満）</t>
    </r>
    <phoneticPr fontId="0"/>
  </si>
  <si>
    <t>OA・ｶﾒﾗ</t>
  </si>
  <si>
    <t>備品（海外購入１０万未満）</t>
  </si>
  <si>
    <t>9006043</t>
  </si>
  <si>
    <t>OA用品（海外購入１０万未満）</t>
  </si>
  <si>
    <t>9006044</t>
  </si>
  <si>
    <t>新聞図書費（国内発生分）</t>
  </si>
  <si>
    <t>9006051</t>
  </si>
  <si>
    <t>新聞図書費</t>
  </si>
  <si>
    <r>
      <rPr>
        <sz val="9"/>
        <color rgb="FF000000"/>
        <rFont val="ＭＳ ゴシック"/>
        <family val="3"/>
      </rPr>
      <t>書籍閲覧代、新聞、地図、参考図書、文献データ</t>
    </r>
    <rPh sb="17" eb="19">
      <t>ブンケン</t>
    </rPh>
    <phoneticPr fontId="0"/>
  </si>
  <si>
    <t>ソフトウエア（国内10万未満）</t>
  </si>
  <si>
    <t>9006081</t>
  </si>
  <si>
    <t>ｿﾌﾄｳｴｱ</t>
  </si>
  <si>
    <t>ﾊﾞｰｼﾞｮﾝｱｯﾌﾟ代</t>
  </si>
  <si>
    <t>ソフトウエア（海外10万未満）</t>
  </si>
  <si>
    <t>9006082</t>
  </si>
  <si>
    <t>海外ｿﾌﾄｳｴｱ</t>
  </si>
  <si>
    <t>海外で取得した１０万未満のソフトウエア</t>
  </si>
  <si>
    <t>事務用品・複写費（海外発生分）</t>
  </si>
  <si>
    <t>9006601</t>
  </si>
  <si>
    <r>
      <rPr>
        <sz val="9"/>
        <color rgb="FF000000"/>
        <rFont val="ＭＳ ゴシック"/>
        <family val="3"/>
      </rPr>
      <t>海外出張先にて支払った事務用品・複写費、新聞図書費</t>
    </r>
    <rPh sb="0" eb="2">
      <t>カイガイ</t>
    </rPh>
    <rPh sb="2" eb="4">
      <t>シュッチョウ</t>
    </rPh>
    <rPh sb="4" eb="5">
      <t>サキ</t>
    </rPh>
    <rPh sb="7" eb="9">
      <t>シハラ</t>
    </rPh>
    <rPh sb="11" eb="13">
      <t>ジム</t>
    </rPh>
    <rPh sb="13" eb="15">
      <t>ヨウヒン</t>
    </rPh>
    <rPh sb="16" eb="18">
      <t>フクシャ</t>
    </rPh>
    <rPh sb="18" eb="19">
      <t>ヒ</t>
    </rPh>
    <rPh sb="20" eb="22">
      <t>シンブン</t>
    </rPh>
    <rPh sb="22" eb="25">
      <t>トショヒ</t>
    </rPh>
    <phoneticPr fontId="0"/>
  </si>
  <si>
    <t>◆◆◆福利厚生費◆◆◆</t>
  </si>
  <si>
    <t>9007000</t>
  </si>
  <si>
    <r>
      <rPr>
        <sz val="9"/>
        <color rgb="FF000000"/>
        <rFont val="ＭＳ ゴシック"/>
        <family val="3"/>
      </rPr>
      <t>◆◆◆福利厚生費◆◆◆</t>
    </r>
    <rPh sb="3" eb="5">
      <t>フクリ</t>
    </rPh>
    <rPh sb="5" eb="7">
      <t>コウセイ</t>
    </rPh>
    <rPh sb="7" eb="8">
      <t>ヒ</t>
    </rPh>
    <phoneticPr fontId="0"/>
  </si>
  <si>
    <t>医薬品・医療費（国内発生分）</t>
  </si>
  <si>
    <t>9007011</t>
  </si>
  <si>
    <t>保険衛生･医療費</t>
  </si>
  <si>
    <t>医薬品、医療費</t>
  </si>
  <si>
    <t>厚生用雑品（国内発生分）</t>
  </si>
  <si>
    <t>9007051</t>
  </si>
  <si>
    <t>厚生用雑品</t>
  </si>
  <si>
    <t>洗剤・衛生用品等、お茶</t>
  </si>
  <si>
    <t>薬・水・厚生品（海外発生分）</t>
  </si>
  <si>
    <t>9007601</t>
  </si>
  <si>
    <t>海外出張先にて支払った福利厚生費</t>
  </si>
  <si>
    <t>医療費（海外発生分）</t>
  </si>
  <si>
    <t>9007611</t>
  </si>
  <si>
    <t>海外医療費</t>
  </si>
  <si>
    <t>海外での健康診断等</t>
  </si>
  <si>
    <t>◆◆◆会議費◆◆◆</t>
  </si>
  <si>
    <t>9008000</t>
  </si>
  <si>
    <r>
      <rPr>
        <sz val="9"/>
        <color rgb="FF000000"/>
        <rFont val="ＭＳ ゴシック"/>
        <family val="3"/>
      </rPr>
      <t>◆◆◆会議費【貼付】◆◆◆</t>
    </r>
    <rPh sb="7" eb="9">
      <t>テンプ</t>
    </rPh>
    <phoneticPr fontId="0"/>
  </si>
  <si>
    <t>会議費・開催会場費（国内発生）</t>
  </si>
  <si>
    <t>9008011</t>
  </si>
  <si>
    <r>
      <rPr>
        <sz val="9"/>
        <color rgb="FF000000"/>
        <rFont val="ＭＳ ゴシック"/>
        <family val="3"/>
      </rPr>
      <t>会 議 費</t>
    </r>
    <phoneticPr fontId="0"/>
  </si>
  <si>
    <r>
      <rPr>
        <sz val="9"/>
        <color indexed="12"/>
        <rFont val="ＭＳ ゴシック"/>
        <family val="3"/>
      </rPr>
      <t>【会議費請求書用紙貼付】</t>
    </r>
    <r>
      <rPr>
        <sz val="10"/>
        <color theme="1"/>
        <rFont val="ＭＳ Ｐゴシック"/>
        <family val="3"/>
      </rPr>
      <t>通常会議を行う場所での茶菓子、弁当代、会場費</t>
    </r>
    <phoneticPr fontId="0"/>
  </si>
  <si>
    <t>会議費・開催会場費（海外発生）</t>
  </si>
  <si>
    <t>9008601</t>
  </si>
  <si>
    <r>
      <rPr>
        <sz val="9"/>
        <color rgb="FF000000"/>
        <rFont val="ＭＳ ゴシック"/>
        <family val="3"/>
      </rPr>
      <t>海外出張精算</t>
    </r>
    <phoneticPr fontId="0"/>
  </si>
  <si>
    <r>
      <rPr>
        <sz val="9"/>
        <color indexed="12"/>
        <rFont val="ＭＳ ゴシック"/>
        <family val="3"/>
      </rPr>
      <t>【会議費請求書用紙貼付】</t>
    </r>
    <r>
      <rPr>
        <sz val="10"/>
        <color theme="1"/>
        <rFont val="ＭＳ Ｐゴシック"/>
        <family val="3"/>
      </rPr>
      <t>通常会議を行う場所での茶菓子、弁当代、会場費</t>
    </r>
    <phoneticPr fontId="0"/>
  </si>
  <si>
    <t>◆◆◆交際費◆◆◆</t>
  </si>
  <si>
    <t>9009000</t>
  </si>
  <si>
    <r>
      <rPr>
        <sz val="9"/>
        <color rgb="FF000000"/>
        <rFont val="ＭＳ ゴシック"/>
        <family val="3"/>
      </rPr>
      <t>◆◆◆交際費◆◆◆</t>
    </r>
    <phoneticPr fontId="0"/>
  </si>
  <si>
    <t>交際費（国内課税対象分）</t>
  </si>
  <si>
    <t>9009011</t>
  </si>
  <si>
    <r>
      <rPr>
        <sz val="9"/>
        <color rgb="FF000000"/>
        <rFont val="ＭＳ ゴシック"/>
        <family val="3"/>
      </rPr>
      <t>交際費（国内課税対象分）</t>
    </r>
    <rPh sb="4" eb="6">
      <t>コクナイ</t>
    </rPh>
    <rPh sb="6" eb="8">
      <t>カゼイ</t>
    </rPh>
    <rPh sb="8" eb="10">
      <t>タイショウ</t>
    </rPh>
    <rPh sb="10" eb="11">
      <t>ブン</t>
    </rPh>
    <phoneticPr fontId="0"/>
  </si>
  <si>
    <t>接 待 費</t>
  </si>
  <si>
    <r>
      <rPr>
        <sz val="9"/>
        <color rgb="FF000000"/>
        <rFont val="ＭＳ ゴシック"/>
        <family val="3"/>
      </rPr>
      <t>飲食代、ゴルフプレー代（利用税除く）、客先宿泊料、懇親会費、手土産代、中元・歳暮、
ゴルフ会費・コンペ賞品代、客先交通費、祝い品、社外への花輪・生花</t>
    </r>
    <phoneticPr fontId="0"/>
  </si>
  <si>
    <t>交際費（国内非課税分）</t>
  </si>
  <si>
    <t>9009022</t>
  </si>
  <si>
    <r>
      <rPr>
        <sz val="9"/>
        <color rgb="FF000000"/>
        <rFont val="ＭＳ ゴシック"/>
        <family val="3"/>
      </rPr>
      <t>交際費（国内非課税分）</t>
    </r>
    <rPh sb="0" eb="3">
      <t>コウサイヒ</t>
    </rPh>
    <phoneticPr fontId="0"/>
  </si>
  <si>
    <r>
      <rPr>
        <sz val="9"/>
        <color rgb="FF000000"/>
        <rFont val="ＭＳ ゴシック"/>
        <family val="3"/>
      </rPr>
      <t>国内非課税分（免税店購入）の土産代</t>
    </r>
    <phoneticPr fontId="0"/>
  </si>
  <si>
    <t>交際費（海外発生分）</t>
  </si>
  <si>
    <t>9009601</t>
  </si>
  <si>
    <r>
      <rPr>
        <sz val="9"/>
        <color rgb="FF000000"/>
        <rFont val="ＭＳ ゴシック"/>
        <family val="3"/>
      </rPr>
      <t>海外出張先にて支払った交際費</t>
    </r>
    <rPh sb="0" eb="2">
      <t>カイガイ</t>
    </rPh>
    <rPh sb="2" eb="4">
      <t>シュッチョウ</t>
    </rPh>
    <rPh sb="4" eb="5">
      <t>サキ</t>
    </rPh>
    <rPh sb="7" eb="9">
      <t>シハラ</t>
    </rPh>
    <rPh sb="11" eb="14">
      <t>コウサイヒ</t>
    </rPh>
    <phoneticPr fontId="0"/>
  </si>
  <si>
    <t>◆◆◆修繕維持費◆◆◆</t>
  </si>
  <si>
    <t>9010000</t>
  </si>
  <si>
    <r>
      <rPr>
        <sz val="9"/>
        <color rgb="FF000000"/>
        <rFont val="ＭＳ ゴシック"/>
        <family val="3"/>
      </rPr>
      <t>◆◆◆修繕維持費◆◆◆</t>
    </r>
    <rPh sb="3" eb="5">
      <t>シュウゼン</t>
    </rPh>
    <rPh sb="5" eb="7">
      <t>イジ</t>
    </rPh>
    <rPh sb="7" eb="8">
      <t>ヒ</t>
    </rPh>
    <phoneticPr fontId="0"/>
  </si>
  <si>
    <t>修繕維持費（海外発生分）</t>
  </si>
  <si>
    <t>9010601</t>
  </si>
  <si>
    <r>
      <rPr>
        <sz val="9"/>
        <color rgb="FF000000"/>
        <rFont val="ＭＳ ゴシック"/>
        <family val="3"/>
      </rPr>
      <t>海外出張精算</t>
    </r>
    <phoneticPr fontId="0"/>
  </si>
  <si>
    <t>海外出張先にて支払った修繕費</t>
  </si>
  <si>
    <t>◆◆◆動力用水光熱費◆◆◆</t>
  </si>
  <si>
    <t>9011000</t>
  </si>
  <si>
    <r>
      <rPr>
        <sz val="9"/>
        <color rgb="FF000000"/>
        <rFont val="ＭＳ ゴシック"/>
        <family val="3"/>
      </rPr>
      <t>◆◆◆動力用水光熱費◆◆◆</t>
    </r>
    <rPh sb="3" eb="5">
      <t>ドウリョク</t>
    </rPh>
    <rPh sb="5" eb="6">
      <t>ヨウ</t>
    </rPh>
    <rPh sb="6" eb="7">
      <t>スイ</t>
    </rPh>
    <rPh sb="7" eb="10">
      <t>コウネツヒ</t>
    </rPh>
    <phoneticPr fontId="0"/>
  </si>
  <si>
    <t>水道光熱費（海外発生分）</t>
  </si>
  <si>
    <t>9011602</t>
  </si>
  <si>
    <r>
      <rPr>
        <sz val="9"/>
        <color rgb="FF000000"/>
        <rFont val="ＭＳ ゴシック"/>
        <family val="3"/>
      </rPr>
      <t>海外出張精算</t>
    </r>
    <phoneticPr fontId="0"/>
  </si>
  <si>
    <t>海外出張先にて支払った水道・光熱費</t>
  </si>
  <si>
    <t>◆◆◆諸賃借料◆◆◆</t>
  </si>
  <si>
    <t>9013000</t>
  </si>
  <si>
    <r>
      <rPr>
        <sz val="9"/>
        <color rgb="FF000000"/>
        <rFont val="ＭＳ ゴシック"/>
        <family val="3"/>
      </rPr>
      <t>◆◆◆諸賃借料◆◆◆</t>
    </r>
    <phoneticPr fontId="0"/>
  </si>
  <si>
    <t>賃借料（国内発生分）</t>
  </si>
  <si>
    <t>9013021</t>
  </si>
  <si>
    <r>
      <rPr>
        <sz val="9"/>
        <color rgb="FF000000"/>
        <rFont val="ＭＳ ゴシック"/>
        <family val="3"/>
      </rPr>
      <t>賃借料（国内発生分）</t>
    </r>
    <rPh sb="0" eb="2">
      <t>チンシャク</t>
    </rPh>
    <rPh sb="2" eb="3">
      <t>リョウ</t>
    </rPh>
    <rPh sb="4" eb="6">
      <t>コクナイ</t>
    </rPh>
    <rPh sb="6" eb="8">
      <t>ハッセイ</t>
    </rPh>
    <rPh sb="8" eb="9">
      <t>ブン</t>
    </rPh>
    <phoneticPr fontId="0"/>
  </si>
  <si>
    <r>
      <rPr>
        <sz val="9"/>
        <color rgb="FF000000"/>
        <rFont val="ＭＳ ゴシック"/>
        <family val="3"/>
      </rPr>
      <t>○</t>
    </r>
    <phoneticPr fontId="0"/>
  </si>
  <si>
    <r>
      <rPr>
        <sz val="9"/>
        <color rgb="FF000000"/>
        <rFont val="ＭＳ ゴシック"/>
        <family val="3"/>
      </rPr>
      <t>賃借料（レンタル料等）</t>
    </r>
    <rPh sb="0" eb="2">
      <t>チンシャク</t>
    </rPh>
    <rPh sb="2" eb="3">
      <t>リョウ</t>
    </rPh>
    <rPh sb="8" eb="9">
      <t>リョウ</t>
    </rPh>
    <rPh sb="9" eb="10">
      <t>ナド</t>
    </rPh>
    <phoneticPr fontId="0"/>
  </si>
  <si>
    <r>
      <rPr>
        <sz val="9"/>
        <color rgb="FF000000"/>
        <rFont val="ＭＳ ゴシック"/>
        <family val="3"/>
      </rPr>
      <t>機械・工具・損料・備品・特殊車両等レンタル料　※作業に使用する特殊車両のレンタル料及び現場組立ハウス料含む
業務の都合により事務所内で作業ができずやむを得えず、旅館等での作業による宿泊料実費
注：保守・点検費用は修繕費で処理　（保管目的で賃貸契約した倉庫は｢1602｣、交通費目的のレンタルは｢0501｣</t>
    </r>
    <phoneticPr fontId="0"/>
  </si>
  <si>
    <t>賃借料、リース料（海外発生分）</t>
  </si>
  <si>
    <t>9013601</t>
  </si>
  <si>
    <r>
      <rPr>
        <sz val="9"/>
        <color rgb="FF000000"/>
        <rFont val="ＭＳ ゴシック"/>
        <family val="3"/>
      </rPr>
      <t>海外出張精算</t>
    </r>
    <phoneticPr fontId="0"/>
  </si>
  <si>
    <t>海外出張先にて支払った備品レンタル、リース料、その他賃借料</t>
  </si>
  <si>
    <t>◆◆◆保険料◆◆◆</t>
  </si>
  <si>
    <t>9014000</t>
  </si>
  <si>
    <r>
      <rPr>
        <sz val="9"/>
        <color rgb="FF000000"/>
        <rFont val="ＭＳ ゴシック"/>
        <family val="3"/>
      </rPr>
      <t>◆◆◆保険料◆◆◆</t>
    </r>
    <rPh sb="3" eb="5">
      <t>ホケン</t>
    </rPh>
    <phoneticPr fontId="0"/>
  </si>
  <si>
    <t>傷害保険料（国内発生分）</t>
  </si>
  <si>
    <t>9014031</t>
  </si>
  <si>
    <r>
      <rPr>
        <sz val="9"/>
        <color rgb="FF000000"/>
        <rFont val="ＭＳ ゴシック"/>
        <family val="3"/>
      </rPr>
      <t>傷害保険料</t>
    </r>
    <phoneticPr fontId="0"/>
  </si>
  <si>
    <r>
      <rPr>
        <sz val="9"/>
        <color rgb="FF000000"/>
        <rFont val="ＭＳ ゴシック"/>
        <family val="3"/>
      </rPr>
      <t>海外出張に伴う海外旅行傷害保険料</t>
    </r>
    <rPh sb="0" eb="2">
      <t>カイガイ</t>
    </rPh>
    <rPh sb="2" eb="4">
      <t>シュッチョウ</t>
    </rPh>
    <rPh sb="5" eb="6">
      <t>トモナ</t>
    </rPh>
    <rPh sb="7" eb="9">
      <t>カイガイ</t>
    </rPh>
    <rPh sb="9" eb="11">
      <t>リョコウ</t>
    </rPh>
    <rPh sb="11" eb="13">
      <t>ショウガイ</t>
    </rPh>
    <rPh sb="13" eb="15">
      <t>ホケン</t>
    </rPh>
    <rPh sb="15" eb="16">
      <t>リョウ</t>
    </rPh>
    <phoneticPr fontId="0"/>
  </si>
  <si>
    <t>◆◆◆雑費◆◆◆</t>
  </si>
  <si>
    <t>9020000</t>
  </si>
  <si>
    <r>
      <rPr>
        <sz val="9"/>
        <color rgb="FF000000"/>
        <rFont val="ＭＳ ゴシック"/>
        <family val="3"/>
      </rPr>
      <t>◆◆◆雑費◆◆◆</t>
    </r>
    <rPh sb="3" eb="5">
      <t>ザッピ</t>
    </rPh>
    <phoneticPr fontId="0"/>
  </si>
  <si>
    <t>ＯＪＴ関連費用（国内発生分）</t>
  </si>
  <si>
    <t>9020031</t>
  </si>
  <si>
    <t>海外現場研修費</t>
  </si>
  <si>
    <t>ＯＪＴに要する諸費用で国内にて発生する費用</t>
  </si>
  <si>
    <t>教育講習費（国内発生分）</t>
  </si>
  <si>
    <t>9020101</t>
  </si>
  <si>
    <t>教育講習費</t>
  </si>
  <si>
    <r>
      <rPr>
        <sz val="9"/>
        <color rgb="FF000000"/>
        <rFont val="ＭＳ ゴシック"/>
        <family val="3"/>
      </rPr>
      <t>仮払戻入時の送金手数料</t>
    </r>
    <rPh sb="0" eb="2">
      <t>カリバライ</t>
    </rPh>
    <rPh sb="2" eb="4">
      <t>モドシイレ</t>
    </rPh>
    <rPh sb="4" eb="5">
      <t>ジ</t>
    </rPh>
    <rPh sb="6" eb="8">
      <t>ソウキン</t>
    </rPh>
    <rPh sb="8" eb="11">
      <t>テスウリョウ</t>
    </rPh>
    <phoneticPr fontId="0"/>
  </si>
  <si>
    <r>
      <rPr>
        <sz val="9"/>
        <color rgb="FF000000"/>
        <rFont val="ＭＳ ゴシック"/>
        <family val="3"/>
      </rPr>
      <t>○</t>
    </r>
    <phoneticPr fontId="0"/>
  </si>
  <si>
    <t>送金手数料</t>
  </si>
  <si>
    <r>
      <rPr>
        <sz val="9"/>
        <color rgb="FF000000"/>
        <rFont val="ＭＳ ゴシック"/>
        <family val="3"/>
      </rPr>
      <t>仮払戻入時に発生する振込手数料。作業科目は以下を指定してください。
日本工営の作業科目『XCA0070』、玉野の作業科目『XQA0000』
振り込みの際、振込人名には、『社員番号＋氏名』を入力してください。</t>
    </r>
    <rPh sb="70" eb="71">
      <t>フ</t>
    </rPh>
    <rPh sb="72" eb="73">
      <t>コ</t>
    </rPh>
    <rPh sb="75" eb="76">
      <t>サイ</t>
    </rPh>
    <rPh sb="77" eb="79">
      <t>フリコミ</t>
    </rPh>
    <rPh sb="79" eb="80">
      <t>ニン</t>
    </rPh>
    <rPh sb="80" eb="81">
      <t>メイ</t>
    </rPh>
    <rPh sb="85" eb="87">
      <t>シャイン</t>
    </rPh>
    <rPh sb="87" eb="89">
      <t>バンゴウ</t>
    </rPh>
    <rPh sb="90" eb="92">
      <t>シメイ</t>
    </rPh>
    <rPh sb="94" eb="96">
      <t>ニュウリョク</t>
    </rPh>
    <phoneticPr fontId="0"/>
  </si>
  <si>
    <t>送金手数料（国内現金送金のみ）</t>
  </si>
  <si>
    <t>9020111</t>
  </si>
  <si>
    <r>
      <rPr>
        <sz val="9"/>
        <color rgb="FF000000"/>
        <rFont val="ＭＳ ゴシック"/>
        <family val="3"/>
      </rPr>
      <t>送金手数料（国内現金送金のみ）</t>
    </r>
    <phoneticPr fontId="0"/>
  </si>
  <si>
    <t>手数料・雑費（海外発生分）</t>
  </si>
  <si>
    <t>9020601</t>
  </si>
  <si>
    <t>海外出張先にて支払った雑費</t>
  </si>
  <si>
    <t>教育講習費（海外発生分）</t>
  </si>
  <si>
    <t>9020602</t>
  </si>
  <si>
    <t>ＯＪＴ関連費用（海外発生分）</t>
  </si>
  <si>
    <t>9020631</t>
  </si>
  <si>
    <t>ＯＪＴに要する諸費用で海外にて発生する費用</t>
  </si>
  <si>
    <t>国内発生分その他雑費</t>
  </si>
  <si>
    <t>9020603</t>
  </si>
  <si>
    <r>
      <rPr>
        <sz val="9"/>
        <color rgb="FF000000"/>
        <rFont val="ＭＳ ゴシック"/>
        <family val="3"/>
      </rPr>
      <t>国内発生分その他雑費</t>
    </r>
    <rPh sb="0" eb="2">
      <t>コクナイ</t>
    </rPh>
    <rPh sb="2" eb="4">
      <t>ハッセイ</t>
    </rPh>
    <rPh sb="4" eb="5">
      <t>ブン</t>
    </rPh>
    <rPh sb="7" eb="8">
      <t>タ</t>
    </rPh>
    <rPh sb="8" eb="10">
      <t>ザッピ</t>
    </rPh>
    <phoneticPr fontId="0"/>
  </si>
  <si>
    <r>
      <rPr>
        <sz val="9"/>
        <color rgb="FF000000"/>
        <rFont val="ＭＳ ゴシック"/>
        <family val="3"/>
      </rPr>
      <t>○</t>
    </r>
    <phoneticPr fontId="0"/>
  </si>
  <si>
    <r>
      <rPr>
        <sz val="9"/>
        <color rgb="FF000000"/>
        <rFont val="ＭＳ ゴシック"/>
        <family val="3"/>
      </rPr>
      <t>その他雑費</t>
    </r>
    <rPh sb="2" eb="3">
      <t>タ</t>
    </rPh>
    <rPh sb="3" eb="5">
      <t>ザッピ</t>
    </rPh>
    <phoneticPr fontId="0"/>
  </si>
  <si>
    <r>
      <rPr>
        <sz val="9"/>
        <color rgb="FF000000"/>
        <rFont val="ＭＳ ゴシック"/>
        <family val="3"/>
      </rPr>
      <t>国内で発生したその他雑費(コインロッカー等）</t>
    </r>
    <rPh sb="0" eb="2">
      <t>コクナイ</t>
    </rPh>
    <rPh sb="3" eb="5">
      <t>ハッセイ</t>
    </rPh>
    <rPh sb="9" eb="10">
      <t>タ</t>
    </rPh>
    <rPh sb="10" eb="12">
      <t>ザッピ</t>
    </rPh>
    <rPh sb="20" eb="21">
      <t>ナド</t>
    </rPh>
    <phoneticPr fontId="0"/>
  </si>
  <si>
    <t>2016年09月09日時点社員番号表</t>
  </si>
  <si>
    <t>社員番号</t>
  </si>
  <si>
    <t>氏名</t>
  </si>
  <si>
    <r>
      <rPr>
        <sz val="10"/>
        <color theme="1"/>
        <rFont val="ＭＳ Ｐゴシック"/>
        <family val="3"/>
      </rPr>
      <t>会社Code</t>
    </r>
    <phoneticPr fontId="0"/>
  </si>
  <si>
    <t>会社名称</t>
  </si>
  <si>
    <t>組織Code</t>
  </si>
  <si>
    <t>資格名称</t>
  </si>
  <si>
    <t>A0058</t>
  </si>
  <si>
    <t>宮川　喜章</t>
  </si>
  <si>
    <t>NK01</t>
  </si>
  <si>
    <t>日本工営株式会社</t>
  </si>
  <si>
    <t>JJ0700</t>
  </si>
  <si>
    <t>理事待遇</t>
  </si>
  <si>
    <t>A0275</t>
  </si>
  <si>
    <t>神谷　保広</t>
  </si>
  <si>
    <t>JA0000</t>
  </si>
  <si>
    <t>A0286</t>
  </si>
  <si>
    <t>遠西　由明</t>
  </si>
  <si>
    <t>PC0200</t>
  </si>
  <si>
    <t>副参事１級　時間管理</t>
  </si>
  <si>
    <t>A0299</t>
  </si>
  <si>
    <t>丸山　彰偉</t>
  </si>
  <si>
    <t>DC6700</t>
  </si>
  <si>
    <t>副理事</t>
  </si>
  <si>
    <t>A0646</t>
  </si>
  <si>
    <t>中尾　憲治</t>
  </si>
  <si>
    <t>PG5600</t>
  </si>
  <si>
    <t>副参事３級扱</t>
  </si>
  <si>
    <t>A0680</t>
  </si>
  <si>
    <t>黒瀬　大造</t>
  </si>
  <si>
    <t>PG5500</t>
  </si>
  <si>
    <t>技師１級扱</t>
  </si>
  <si>
    <t>A0810</t>
  </si>
  <si>
    <t>廣瀬　典昭</t>
  </si>
  <si>
    <t>AA0000</t>
  </si>
  <si>
    <t>取締役会長</t>
  </si>
  <si>
    <t>A0813</t>
  </si>
  <si>
    <t>堀　洋喜</t>
  </si>
  <si>
    <t>参事３級</t>
  </si>
  <si>
    <t>A0817</t>
  </si>
  <si>
    <t>小島　詔</t>
  </si>
  <si>
    <t>SL01</t>
  </si>
  <si>
    <t>（株）エル・コーエイ</t>
  </si>
  <si>
    <t>SL0400</t>
  </si>
  <si>
    <t>副理事扱</t>
  </si>
  <si>
    <t>A0961</t>
  </si>
  <si>
    <t>稲葉　記子</t>
  </si>
  <si>
    <t>－</t>
  </si>
  <si>
    <t>A0978</t>
  </si>
  <si>
    <t>畑尾　成道</t>
  </si>
  <si>
    <t>AA0600</t>
  </si>
  <si>
    <t>専務待遇</t>
  </si>
  <si>
    <t>A0991</t>
  </si>
  <si>
    <t>清川　兼</t>
  </si>
  <si>
    <t>DF0000</t>
  </si>
  <si>
    <t>参事１級扱</t>
  </si>
  <si>
    <t>A0999</t>
  </si>
  <si>
    <t>佐伯　登志夫</t>
  </si>
  <si>
    <t>JN0600</t>
  </si>
  <si>
    <t>常務待遇</t>
  </si>
  <si>
    <t>A1011</t>
  </si>
  <si>
    <t>新開　弘毅</t>
  </si>
  <si>
    <t>執行役員待遇</t>
  </si>
  <si>
    <t>A1108</t>
  </si>
  <si>
    <t>川村　典章</t>
  </si>
  <si>
    <t>SQ01</t>
  </si>
  <si>
    <t>（株）コーエイ総合研究所</t>
  </si>
  <si>
    <t>SQ0000</t>
  </si>
  <si>
    <t>A1112</t>
  </si>
  <si>
    <t>寺本　靖彦</t>
  </si>
  <si>
    <t>PG3100</t>
  </si>
  <si>
    <t>A1114</t>
  </si>
  <si>
    <t>大石　久生</t>
  </si>
  <si>
    <t>PC0100</t>
  </si>
  <si>
    <t>A1139</t>
  </si>
  <si>
    <t>島崎　齊</t>
  </si>
  <si>
    <t>A1146</t>
  </si>
  <si>
    <t>佐久間　孝夫</t>
  </si>
  <si>
    <t>PD0100</t>
  </si>
  <si>
    <t>A1165</t>
  </si>
  <si>
    <t>滝沢　賢治</t>
  </si>
  <si>
    <t>参事１級</t>
  </si>
  <si>
    <t>A1217</t>
  </si>
  <si>
    <t>竹島　義麿</t>
  </si>
  <si>
    <t>A1332</t>
  </si>
  <si>
    <t>竹津　弘幸</t>
  </si>
  <si>
    <t>PA0000</t>
  </si>
  <si>
    <t>参与（執行役員待遇）</t>
  </si>
  <si>
    <t>A1337</t>
  </si>
  <si>
    <t>友清　茂夫</t>
  </si>
  <si>
    <t>A1338</t>
  </si>
  <si>
    <t>山口　健治</t>
  </si>
  <si>
    <t>A1346</t>
  </si>
  <si>
    <t>田沼　幸一</t>
  </si>
  <si>
    <t>A1348</t>
  </si>
  <si>
    <t>西村　良一</t>
  </si>
  <si>
    <t>A1350</t>
  </si>
  <si>
    <t>爲光　美樹</t>
  </si>
  <si>
    <t>DA0000</t>
  </si>
  <si>
    <t>A1351</t>
  </si>
  <si>
    <t>盛　信博</t>
  </si>
  <si>
    <t>SQ0220</t>
  </si>
  <si>
    <t>A1354</t>
  </si>
  <si>
    <t>馬場　孝治</t>
  </si>
  <si>
    <t>JYID38</t>
  </si>
  <si>
    <t>A1358</t>
  </si>
  <si>
    <t>村井　浩</t>
  </si>
  <si>
    <t>取締役相談役</t>
  </si>
  <si>
    <t>A1371</t>
  </si>
  <si>
    <t>目黒　祥次</t>
  </si>
  <si>
    <t>A1416</t>
  </si>
  <si>
    <t>大野　健之助</t>
  </si>
  <si>
    <t>参事２級</t>
  </si>
  <si>
    <t>A1417</t>
  </si>
  <si>
    <t>宮崎　洋一</t>
  </si>
  <si>
    <t>A1418</t>
  </si>
  <si>
    <t>増山　敏彦</t>
  </si>
  <si>
    <t>PG1700</t>
  </si>
  <si>
    <t>A1425</t>
  </si>
  <si>
    <t>山西　芳男</t>
  </si>
  <si>
    <t>PD0400</t>
  </si>
  <si>
    <t>A1491</t>
  </si>
  <si>
    <t>田村　順一</t>
  </si>
  <si>
    <t>A1558</t>
  </si>
  <si>
    <t>可児　清</t>
  </si>
  <si>
    <t>AD0500</t>
  </si>
  <si>
    <t>A1567</t>
  </si>
  <si>
    <t>崎畑　牧男</t>
  </si>
  <si>
    <t>PG2000</t>
  </si>
  <si>
    <t>A1573</t>
  </si>
  <si>
    <t>塚本　敏廣</t>
  </si>
  <si>
    <t>A1595</t>
  </si>
  <si>
    <t>松原　彰治</t>
  </si>
  <si>
    <t>A1620</t>
  </si>
  <si>
    <t>木村　崇</t>
  </si>
  <si>
    <t>AA0500</t>
  </si>
  <si>
    <t>A1621</t>
  </si>
  <si>
    <t>吉田　泰雄</t>
  </si>
  <si>
    <t>DC8500</t>
  </si>
  <si>
    <t>A1635</t>
  </si>
  <si>
    <t>三科　一郎</t>
  </si>
  <si>
    <t>A1643</t>
  </si>
  <si>
    <t>西谷　正司</t>
  </si>
  <si>
    <t>副社長待遇</t>
  </si>
  <si>
    <t>A1647</t>
  </si>
  <si>
    <t>小俣　新重郎</t>
  </si>
  <si>
    <t>BA0000</t>
  </si>
  <si>
    <t>A1648</t>
  </si>
  <si>
    <t>今田　晃</t>
  </si>
  <si>
    <t>DC1300</t>
  </si>
  <si>
    <t>A1661</t>
  </si>
  <si>
    <t>中川　誠</t>
  </si>
  <si>
    <t>A1667</t>
  </si>
  <si>
    <t>野田　城照</t>
  </si>
  <si>
    <t>JJ0600</t>
  </si>
  <si>
    <t>A1670</t>
  </si>
  <si>
    <t>中川　哲</t>
  </si>
  <si>
    <t>JYID28</t>
  </si>
  <si>
    <t>A1677</t>
  </si>
  <si>
    <t>安藤　裕司</t>
  </si>
  <si>
    <t>A1729</t>
  </si>
  <si>
    <t>清水　哲夫</t>
  </si>
  <si>
    <t>A1770</t>
  </si>
  <si>
    <t>山口　馨</t>
  </si>
  <si>
    <t>AD0000</t>
  </si>
  <si>
    <t>A1771</t>
  </si>
  <si>
    <t>石井　健雄</t>
  </si>
  <si>
    <t>A1773</t>
  </si>
  <si>
    <t>玉田　利明</t>
  </si>
  <si>
    <t>A1778</t>
  </si>
  <si>
    <t>吉田　克己</t>
  </si>
  <si>
    <t>副会長待遇</t>
  </si>
  <si>
    <t>A1779</t>
  </si>
  <si>
    <t>小川　明</t>
  </si>
  <si>
    <t>SQ0100</t>
  </si>
  <si>
    <t>理事</t>
  </si>
  <si>
    <t>A1782</t>
  </si>
  <si>
    <t>中沢　文男</t>
  </si>
  <si>
    <t>DC0200</t>
  </si>
  <si>
    <t>A1785</t>
  </si>
  <si>
    <t>篠原　巧吉</t>
  </si>
  <si>
    <t>DA0700</t>
  </si>
  <si>
    <t>A1792</t>
  </si>
  <si>
    <t>横田　英一</t>
  </si>
  <si>
    <t>JN0100</t>
  </si>
  <si>
    <t>A1793</t>
  </si>
  <si>
    <t>児玉　佐美雄</t>
  </si>
  <si>
    <t>DG0000</t>
  </si>
  <si>
    <t>A1803</t>
  </si>
  <si>
    <t>吉田　保</t>
  </si>
  <si>
    <t>A1804</t>
  </si>
  <si>
    <t>西村　茂樹</t>
  </si>
  <si>
    <t>A1805</t>
  </si>
  <si>
    <t>杉山　仁實</t>
  </si>
  <si>
    <t>A1806</t>
  </si>
  <si>
    <t>伊藤　明彦</t>
  </si>
  <si>
    <t>DJ0000</t>
  </si>
  <si>
    <t>A1812</t>
  </si>
  <si>
    <t>黒川　邦夫</t>
  </si>
  <si>
    <t>AD0300</t>
  </si>
  <si>
    <t>A1816</t>
  </si>
  <si>
    <t>松本　光雄</t>
  </si>
  <si>
    <t>BA0100</t>
  </si>
  <si>
    <t>A1818</t>
  </si>
  <si>
    <t>片山　陽夫</t>
  </si>
  <si>
    <t>A1825</t>
  </si>
  <si>
    <t>中田　秀二</t>
  </si>
  <si>
    <t>A2014</t>
  </si>
  <si>
    <t>武者　澄雄</t>
  </si>
  <si>
    <t>A2018</t>
  </si>
  <si>
    <t>窪田　実</t>
  </si>
  <si>
    <t>DA1600</t>
  </si>
  <si>
    <t>A2101</t>
  </si>
  <si>
    <t>鈴木　秋男</t>
  </si>
  <si>
    <t>A2102</t>
  </si>
  <si>
    <t>岡野谷　光男</t>
  </si>
  <si>
    <t>PE0100</t>
  </si>
  <si>
    <t>A2107</t>
  </si>
  <si>
    <t>佐藤　博士</t>
  </si>
  <si>
    <t>DH0100</t>
  </si>
  <si>
    <t>A2111</t>
  </si>
  <si>
    <t>黒田　和男</t>
  </si>
  <si>
    <t>PE0000</t>
  </si>
  <si>
    <t>A2117</t>
  </si>
  <si>
    <t>瀬畑　茂夫</t>
  </si>
  <si>
    <t>A2119</t>
  </si>
  <si>
    <t>三浦　直文</t>
  </si>
  <si>
    <t>PG1200</t>
  </si>
  <si>
    <t>A2120</t>
  </si>
  <si>
    <t>野相　明生</t>
  </si>
  <si>
    <t>JYLK16</t>
  </si>
  <si>
    <t>A2123</t>
  </si>
  <si>
    <t>吉田　繁男</t>
  </si>
  <si>
    <t>PA0400</t>
  </si>
  <si>
    <t>A2126</t>
  </si>
  <si>
    <t>小野　芳彦</t>
  </si>
  <si>
    <t>PC0000</t>
  </si>
  <si>
    <t>A2135</t>
  </si>
  <si>
    <t>加藤　文宣</t>
  </si>
  <si>
    <t>A2144</t>
  </si>
  <si>
    <t>迫田　至誠</t>
  </si>
  <si>
    <t>JA1400</t>
  </si>
  <si>
    <t>A2155</t>
  </si>
  <si>
    <t>山田　善政</t>
  </si>
  <si>
    <t>DH0500</t>
  </si>
  <si>
    <t>A2160</t>
  </si>
  <si>
    <t>水島　清隆</t>
  </si>
  <si>
    <t>A2161</t>
  </si>
  <si>
    <t>関根　博道</t>
  </si>
  <si>
    <t>A2162</t>
  </si>
  <si>
    <t>古木　豊秋</t>
  </si>
  <si>
    <t>DF0200</t>
  </si>
  <si>
    <t>A2166</t>
  </si>
  <si>
    <t>小関　貴代美</t>
  </si>
  <si>
    <t>DC2100</t>
  </si>
  <si>
    <t>主事１級</t>
  </si>
  <si>
    <t>A2172</t>
  </si>
  <si>
    <t>松野　民雄</t>
  </si>
  <si>
    <t>A2267</t>
  </si>
  <si>
    <t>佐藤　義人</t>
  </si>
  <si>
    <t>DM0600</t>
  </si>
  <si>
    <t>A2271</t>
  </si>
  <si>
    <t>石川　勉</t>
  </si>
  <si>
    <t>DA0100</t>
  </si>
  <si>
    <t>A2272</t>
  </si>
  <si>
    <t>川越　敏夫</t>
  </si>
  <si>
    <t>A2273</t>
  </si>
  <si>
    <t>高野　登</t>
  </si>
  <si>
    <t>取締役副社長執行役員</t>
  </si>
  <si>
    <t>A2274</t>
  </si>
  <si>
    <t>山田　裕康</t>
  </si>
  <si>
    <t>DC1700</t>
  </si>
  <si>
    <t>A2276</t>
  </si>
  <si>
    <t>鶴山　直義</t>
  </si>
  <si>
    <t>A2277</t>
  </si>
  <si>
    <t>畑山　敏</t>
  </si>
  <si>
    <t>A2279</t>
  </si>
  <si>
    <t>杉本　隆</t>
  </si>
  <si>
    <t>DCD000</t>
  </si>
  <si>
    <t>A2282</t>
  </si>
  <si>
    <t>荒木　一郎</t>
  </si>
  <si>
    <t>A2284</t>
  </si>
  <si>
    <t>尾登　辰也</t>
  </si>
  <si>
    <t>A2286</t>
  </si>
  <si>
    <t>江崎　聖平</t>
  </si>
  <si>
    <t>JA0700</t>
  </si>
  <si>
    <t>A2288</t>
  </si>
  <si>
    <t>小玉　勉</t>
  </si>
  <si>
    <t>JYID31</t>
  </si>
  <si>
    <t>A2289</t>
  </si>
  <si>
    <t>横山　茂仁</t>
  </si>
  <si>
    <t>A2290</t>
  </si>
  <si>
    <t>内藤　恒治</t>
  </si>
  <si>
    <t>A2293</t>
  </si>
  <si>
    <t>上村　利成</t>
  </si>
  <si>
    <t>A2296</t>
  </si>
  <si>
    <t>進藤　宏一</t>
  </si>
  <si>
    <t>A2297</t>
  </si>
  <si>
    <t>小野　仁</t>
  </si>
  <si>
    <t>A2298</t>
  </si>
  <si>
    <t>福田　真三</t>
  </si>
  <si>
    <t>A2299</t>
  </si>
  <si>
    <t>清水　明</t>
  </si>
  <si>
    <t>A2302</t>
  </si>
  <si>
    <t>伊藤　敬</t>
  </si>
  <si>
    <t>A2303</t>
  </si>
  <si>
    <t>渡部　二男</t>
  </si>
  <si>
    <t>A2304</t>
  </si>
  <si>
    <t>松川　秀則</t>
  </si>
  <si>
    <t>A2305</t>
  </si>
  <si>
    <t>高橋　吉行</t>
  </si>
  <si>
    <t>A2306</t>
  </si>
  <si>
    <t>中島　春樹</t>
  </si>
  <si>
    <t>A2314</t>
  </si>
  <si>
    <t>渡邊　克己</t>
  </si>
  <si>
    <t>SG01</t>
  </si>
  <si>
    <t>（株）コーエイシステム</t>
  </si>
  <si>
    <t>SG0000</t>
  </si>
  <si>
    <t>取締役社長</t>
  </si>
  <si>
    <t>A2318</t>
  </si>
  <si>
    <t>中曽根　茂樹</t>
  </si>
  <si>
    <t>A2362</t>
  </si>
  <si>
    <t>井鍋　善治</t>
  </si>
  <si>
    <t>JN0800</t>
  </si>
  <si>
    <t>A2364</t>
  </si>
  <si>
    <t>水越　彰</t>
  </si>
  <si>
    <t>A2380</t>
  </si>
  <si>
    <t>桶川　幸二</t>
  </si>
  <si>
    <t>A2423</t>
  </si>
  <si>
    <t>中村　直登</t>
  </si>
  <si>
    <t>DT0000</t>
  </si>
  <si>
    <t>A2452</t>
  </si>
  <si>
    <t>清水　敏彰</t>
  </si>
  <si>
    <t>AA0200</t>
  </si>
  <si>
    <t>常勤監査役</t>
  </si>
  <si>
    <t>A2453</t>
  </si>
  <si>
    <t>有元　龍一</t>
  </si>
  <si>
    <t>A2454</t>
  </si>
  <si>
    <t>河部　健</t>
  </si>
  <si>
    <t>JWKE00</t>
  </si>
  <si>
    <t>A2456</t>
  </si>
  <si>
    <t>西村　正直</t>
  </si>
  <si>
    <t>専務執行役員</t>
  </si>
  <si>
    <t>A2457</t>
  </si>
  <si>
    <t>福永　努</t>
  </si>
  <si>
    <t>A2458</t>
  </si>
  <si>
    <t>寺田　俊朗</t>
  </si>
  <si>
    <t>DH0000</t>
  </si>
  <si>
    <t>A2460</t>
  </si>
  <si>
    <t>中村　一樹</t>
  </si>
  <si>
    <t>DA0600</t>
  </si>
  <si>
    <t>A2461</t>
  </si>
  <si>
    <t>中村　美夫</t>
  </si>
  <si>
    <t>A2464</t>
  </si>
  <si>
    <t>鍋田　佳宏</t>
  </si>
  <si>
    <t>A2466</t>
  </si>
  <si>
    <t>井上　美公</t>
  </si>
  <si>
    <t>EA0000</t>
  </si>
  <si>
    <t>A2467</t>
  </si>
  <si>
    <t>見並　善巳</t>
  </si>
  <si>
    <t>DP8600</t>
  </si>
  <si>
    <t>A2469</t>
  </si>
  <si>
    <t>河原　行弘</t>
  </si>
  <si>
    <t>A2471</t>
  </si>
  <si>
    <t>林　幸伸</t>
  </si>
  <si>
    <t>JA2000</t>
  </si>
  <si>
    <t>A2472</t>
  </si>
  <si>
    <t>松井　正利</t>
  </si>
  <si>
    <t>A2473</t>
  </si>
  <si>
    <t>中林　勉</t>
  </si>
  <si>
    <t>A2476</t>
  </si>
  <si>
    <t>松島　憲章</t>
  </si>
  <si>
    <t>PD0000</t>
  </si>
  <si>
    <t>A2477</t>
  </si>
  <si>
    <t>吉田　修</t>
  </si>
  <si>
    <t>PA0200</t>
  </si>
  <si>
    <t>A2478</t>
  </si>
  <si>
    <t>齊藤　晴久</t>
  </si>
  <si>
    <t>A2480</t>
  </si>
  <si>
    <t>若菜　光政</t>
  </si>
  <si>
    <t>副参事１級</t>
  </si>
  <si>
    <t>A2486</t>
  </si>
  <si>
    <t>関口　富男</t>
  </si>
  <si>
    <t>PG0000</t>
  </si>
  <si>
    <t>A2489</t>
  </si>
  <si>
    <t>功刀　和也</t>
  </si>
  <si>
    <t>A2523</t>
  </si>
  <si>
    <t>宇田川　由美</t>
  </si>
  <si>
    <t>A2535</t>
  </si>
  <si>
    <t>中村　千明</t>
  </si>
  <si>
    <t>PA0100</t>
  </si>
  <si>
    <t>A2560</t>
  </si>
  <si>
    <t>大久保　博一</t>
  </si>
  <si>
    <t>PG0700</t>
  </si>
  <si>
    <t>A2578</t>
  </si>
  <si>
    <t>安藤　重雄</t>
  </si>
  <si>
    <t>A2585</t>
  </si>
  <si>
    <t>石橋　晃睦</t>
  </si>
  <si>
    <t>A2586</t>
  </si>
  <si>
    <t>川瀬　浩之</t>
  </si>
  <si>
    <t>A2593</t>
  </si>
  <si>
    <t>小野　愼吾</t>
  </si>
  <si>
    <t>参与（常務待遇）</t>
  </si>
  <si>
    <t>A2597</t>
  </si>
  <si>
    <t>本庄　直樹</t>
  </si>
  <si>
    <t>取締役執行役員</t>
  </si>
  <si>
    <t>A2602</t>
  </si>
  <si>
    <t>下倉　宏</t>
  </si>
  <si>
    <t>A2603</t>
  </si>
  <si>
    <t>徳永　雅英</t>
  </si>
  <si>
    <t>A2604</t>
  </si>
  <si>
    <t>高橋　信也</t>
  </si>
  <si>
    <t>A2605</t>
  </si>
  <si>
    <t>飯島　元彦</t>
  </si>
  <si>
    <t>A2607</t>
  </si>
  <si>
    <t>瀬戸　憲司</t>
  </si>
  <si>
    <t>PD0200</t>
  </si>
  <si>
    <t>A2608</t>
  </si>
  <si>
    <t>中戸　直司</t>
  </si>
  <si>
    <t>A2609</t>
  </si>
  <si>
    <t>関　好</t>
  </si>
  <si>
    <t>取締役専務執行役員</t>
  </si>
  <si>
    <t>A2613</t>
  </si>
  <si>
    <t>井沢　正彦</t>
  </si>
  <si>
    <t>A2615</t>
  </si>
  <si>
    <t>小澤　功児</t>
  </si>
  <si>
    <t>JB0100</t>
  </si>
  <si>
    <t>A2616</t>
  </si>
  <si>
    <t>加藤　忠</t>
  </si>
  <si>
    <t>A2619</t>
  </si>
  <si>
    <t>早川　忠明</t>
  </si>
  <si>
    <t>A2620</t>
  </si>
  <si>
    <t>高橋　照暢</t>
  </si>
  <si>
    <t>A2621</t>
  </si>
  <si>
    <t>須郷　康史</t>
  </si>
  <si>
    <t>執行役員</t>
  </si>
  <si>
    <t>A2622</t>
  </si>
  <si>
    <t>野原　徳雄</t>
  </si>
  <si>
    <t>A2625</t>
  </si>
  <si>
    <t>上田　修一</t>
  </si>
  <si>
    <t>A2626</t>
  </si>
  <si>
    <t>和田　克己</t>
  </si>
  <si>
    <t>PG5000</t>
  </si>
  <si>
    <t>A2630</t>
  </si>
  <si>
    <t>若林　建</t>
  </si>
  <si>
    <t>A2631</t>
  </si>
  <si>
    <t>中澤　純義</t>
  </si>
  <si>
    <t>A2632</t>
  </si>
  <si>
    <t>黒川　光弘</t>
  </si>
  <si>
    <t>PG3200</t>
  </si>
  <si>
    <t>A2662</t>
  </si>
  <si>
    <t>阿部　洋一</t>
  </si>
  <si>
    <t>A2691</t>
  </si>
  <si>
    <t>橋本　憲明</t>
  </si>
  <si>
    <t>PE0600</t>
  </si>
  <si>
    <t>A2705</t>
  </si>
  <si>
    <t>田倉　治尚</t>
  </si>
  <si>
    <t>常務執行役員</t>
  </si>
  <si>
    <t>A2729</t>
  </si>
  <si>
    <t>笠原　弘之</t>
  </si>
  <si>
    <t>A2736</t>
  </si>
  <si>
    <t>斎藤　淳</t>
  </si>
  <si>
    <t>A2737</t>
  </si>
  <si>
    <t>川村　浩二</t>
  </si>
  <si>
    <t>A2738</t>
  </si>
  <si>
    <t>田中　弘</t>
  </si>
  <si>
    <t>A2739</t>
  </si>
  <si>
    <t>嶋野　靖</t>
  </si>
  <si>
    <t>JN0400</t>
  </si>
  <si>
    <t>A2742</t>
  </si>
  <si>
    <t>情野　隆</t>
  </si>
  <si>
    <t>DCB000</t>
  </si>
  <si>
    <t>A2744</t>
  </si>
  <si>
    <t>白谷　章</t>
  </si>
  <si>
    <t>A2745</t>
  </si>
  <si>
    <t>新福　清隆</t>
  </si>
  <si>
    <t>DCC000</t>
  </si>
  <si>
    <t>A2746</t>
  </si>
  <si>
    <t>上田　裕之</t>
  </si>
  <si>
    <t>DC2300</t>
  </si>
  <si>
    <t>A2748</t>
  </si>
  <si>
    <t>露崎　高康</t>
  </si>
  <si>
    <t>FA2000</t>
  </si>
  <si>
    <t>A2749</t>
  </si>
  <si>
    <t>大内　実</t>
  </si>
  <si>
    <t>JWID00</t>
  </si>
  <si>
    <t>A2750</t>
  </si>
  <si>
    <t>元木　佳弘</t>
  </si>
  <si>
    <t>A2753</t>
  </si>
  <si>
    <t>秋吉　博之</t>
  </si>
  <si>
    <t>A2754</t>
  </si>
  <si>
    <t>神原　利和</t>
  </si>
  <si>
    <t>A2756</t>
  </si>
  <si>
    <t>神山　雅之</t>
  </si>
  <si>
    <t>A2757</t>
  </si>
  <si>
    <t>後山　勝一</t>
  </si>
  <si>
    <t>A2758</t>
  </si>
  <si>
    <t>長谷川　浩之</t>
  </si>
  <si>
    <t>A2760</t>
  </si>
  <si>
    <t>野口　清治</t>
  </si>
  <si>
    <t>PD0300</t>
  </si>
  <si>
    <t>A2761</t>
  </si>
  <si>
    <t>鈴木　哲朗</t>
  </si>
  <si>
    <t>PG3000</t>
  </si>
  <si>
    <t>A2764</t>
  </si>
  <si>
    <t>真田　潤</t>
  </si>
  <si>
    <t>A2774</t>
  </si>
  <si>
    <t>早川　正浩</t>
  </si>
  <si>
    <t>SG0300</t>
  </si>
  <si>
    <t>A2775</t>
  </si>
  <si>
    <t>彦田　幸男</t>
  </si>
  <si>
    <t>A2780</t>
  </si>
  <si>
    <t>芝野　佳子</t>
  </si>
  <si>
    <t>A2830</t>
  </si>
  <si>
    <t>松澤　勝文</t>
  </si>
  <si>
    <t>A2873</t>
  </si>
  <si>
    <t>服部　寿英</t>
  </si>
  <si>
    <t>A2874</t>
  </si>
  <si>
    <t>吉田　典明</t>
  </si>
  <si>
    <t>DCH000</t>
  </si>
  <si>
    <t>A2876</t>
  </si>
  <si>
    <t>藤沢　博</t>
  </si>
  <si>
    <t>A2877</t>
  </si>
  <si>
    <t>國島　廣高</t>
  </si>
  <si>
    <t>DCF000</t>
  </si>
  <si>
    <t>A2879</t>
  </si>
  <si>
    <t>吉田　宇男</t>
  </si>
  <si>
    <t>DP0000</t>
  </si>
  <si>
    <t>A2880</t>
  </si>
  <si>
    <t>中西　敏夫</t>
  </si>
  <si>
    <t>A2881</t>
  </si>
  <si>
    <t>柚木　裕二</t>
  </si>
  <si>
    <t>A2882</t>
  </si>
  <si>
    <t>小松　淳</t>
  </si>
  <si>
    <t>BA5000</t>
  </si>
  <si>
    <t>A2884</t>
  </si>
  <si>
    <t>三浦　敏弘</t>
  </si>
  <si>
    <t>DG0500</t>
  </si>
  <si>
    <t>A2886</t>
  </si>
  <si>
    <t>坂元　雅信</t>
  </si>
  <si>
    <t>A2889</t>
  </si>
  <si>
    <t>若林　唯二</t>
  </si>
  <si>
    <t>A2890</t>
  </si>
  <si>
    <t>高碕　太郎</t>
  </si>
  <si>
    <t>A2892</t>
  </si>
  <si>
    <t>荒井　昭光</t>
  </si>
  <si>
    <t>A2896</t>
  </si>
  <si>
    <t>三浦　善一郎</t>
  </si>
  <si>
    <t>A2898</t>
  </si>
  <si>
    <t>長谷川　理雄</t>
  </si>
  <si>
    <t>A2900</t>
  </si>
  <si>
    <t>田中　俊生</t>
  </si>
  <si>
    <t>A2902</t>
  </si>
  <si>
    <t>鶴田　信二</t>
  </si>
  <si>
    <t>PG1800</t>
  </si>
  <si>
    <t>A2903</t>
  </si>
  <si>
    <t>勝田　繁</t>
  </si>
  <si>
    <t>A2904</t>
  </si>
  <si>
    <t>岩田　隆</t>
  </si>
  <si>
    <t>A2905</t>
  </si>
  <si>
    <t>米山　秀二</t>
  </si>
  <si>
    <t>A2906</t>
  </si>
  <si>
    <t>芥川　隆</t>
  </si>
  <si>
    <t>A2907</t>
  </si>
  <si>
    <t>村上　良平</t>
  </si>
  <si>
    <t>A2912</t>
  </si>
  <si>
    <t>高橋　美代子</t>
  </si>
  <si>
    <t>DC0510</t>
  </si>
  <si>
    <t>A2933</t>
  </si>
  <si>
    <t>喜田村　順子</t>
  </si>
  <si>
    <t>JB0200</t>
  </si>
  <si>
    <t>A2964</t>
  </si>
  <si>
    <t>胡子　弘美</t>
  </si>
  <si>
    <t>DM0100</t>
  </si>
  <si>
    <t>A2965</t>
  </si>
  <si>
    <t>斎藤　政己</t>
  </si>
  <si>
    <t>DF0100</t>
  </si>
  <si>
    <t>A2984</t>
  </si>
  <si>
    <t>守隨　治雄</t>
  </si>
  <si>
    <t>A2988</t>
  </si>
  <si>
    <t>田中　弘行</t>
  </si>
  <si>
    <t>A2989</t>
  </si>
  <si>
    <t>村上　一郎</t>
  </si>
  <si>
    <t>A2990</t>
  </si>
  <si>
    <t>壇　鉄也</t>
  </si>
  <si>
    <t>DC1100</t>
  </si>
  <si>
    <t>A2992</t>
  </si>
  <si>
    <t>田中　章一</t>
  </si>
  <si>
    <t>A2993</t>
  </si>
  <si>
    <t>渡辺　登志哉</t>
  </si>
  <si>
    <t>A2995</t>
  </si>
  <si>
    <t>林　篤</t>
  </si>
  <si>
    <t>A2997</t>
  </si>
  <si>
    <t>石黒　昌信</t>
  </si>
  <si>
    <t>A2998</t>
  </si>
  <si>
    <t>小阪　陽克</t>
  </si>
  <si>
    <t>A2999</t>
  </si>
  <si>
    <t>菅沼　健</t>
  </si>
  <si>
    <t>A3002</t>
  </si>
  <si>
    <t>金田　肇</t>
  </si>
  <si>
    <t>AD1400</t>
  </si>
  <si>
    <t>A3004</t>
  </si>
  <si>
    <t>山田　耕治</t>
  </si>
  <si>
    <t>A3005</t>
  </si>
  <si>
    <t>田辺　勲</t>
  </si>
  <si>
    <t>A3008</t>
  </si>
  <si>
    <t>小西　秀和</t>
  </si>
  <si>
    <t>JT0200</t>
  </si>
  <si>
    <t>A3013</t>
  </si>
  <si>
    <t>江頭　信一</t>
  </si>
  <si>
    <t>DH0600</t>
  </si>
  <si>
    <t>A3014</t>
  </si>
  <si>
    <t>井川　卓也</t>
  </si>
  <si>
    <t>A3016</t>
  </si>
  <si>
    <t>永野　信之</t>
  </si>
  <si>
    <t>JYVN20</t>
  </si>
  <si>
    <t>A3017</t>
  </si>
  <si>
    <t>渋田　健一</t>
  </si>
  <si>
    <t>A3018</t>
  </si>
  <si>
    <t>森丘　直人</t>
  </si>
  <si>
    <t>A3019</t>
  </si>
  <si>
    <t>関口　洋二郎</t>
  </si>
  <si>
    <t>A3020</t>
  </si>
  <si>
    <t>澤井　広</t>
  </si>
  <si>
    <t>A3023</t>
  </si>
  <si>
    <t>薄井　和久</t>
  </si>
  <si>
    <t>PA0500</t>
  </si>
  <si>
    <t>A3029</t>
  </si>
  <si>
    <t>小笠原　睦</t>
  </si>
  <si>
    <t>取締役</t>
  </si>
  <si>
    <t>A3030</t>
  </si>
  <si>
    <t>奥田　真人</t>
  </si>
  <si>
    <t>A3032</t>
  </si>
  <si>
    <t>東　靖</t>
  </si>
  <si>
    <t>A3039</t>
  </si>
  <si>
    <t>山下　孝子</t>
  </si>
  <si>
    <t>JJ0000</t>
  </si>
  <si>
    <t>A3042</t>
  </si>
  <si>
    <t>吉田　康子</t>
  </si>
  <si>
    <t>SA01</t>
  </si>
  <si>
    <t>日本工営健康保険組合　</t>
  </si>
  <si>
    <t>SA0000</t>
  </si>
  <si>
    <t>A3072</t>
  </si>
  <si>
    <t>力丸　泰恵</t>
  </si>
  <si>
    <t>DC1210</t>
  </si>
  <si>
    <t>A3101</t>
  </si>
  <si>
    <t>石崎　俊一</t>
  </si>
  <si>
    <t>A3105</t>
  </si>
  <si>
    <t>金子　洋子</t>
  </si>
  <si>
    <t>PG1100</t>
  </si>
  <si>
    <t>A3108</t>
  </si>
  <si>
    <t>佐藤　豊</t>
  </si>
  <si>
    <t>A3113</t>
  </si>
  <si>
    <t>日和田　修司</t>
  </si>
  <si>
    <t>DM8500</t>
  </si>
  <si>
    <t>A3116</t>
  </si>
  <si>
    <t>岡田　肇</t>
  </si>
  <si>
    <t>DJ0500</t>
  </si>
  <si>
    <t>A3121</t>
  </si>
  <si>
    <t>後藤　佳三</t>
  </si>
  <si>
    <t>A3122</t>
  </si>
  <si>
    <t>横田　裕史</t>
  </si>
  <si>
    <t>A3125</t>
  </si>
  <si>
    <t>金子　和亮</t>
  </si>
  <si>
    <t>A3127</t>
  </si>
  <si>
    <t>大河原　彰</t>
  </si>
  <si>
    <t>JA0900</t>
  </si>
  <si>
    <t>A3128</t>
  </si>
  <si>
    <t>坂口　達也</t>
  </si>
  <si>
    <t>A3129</t>
  </si>
  <si>
    <t>越智　法義</t>
  </si>
  <si>
    <t>DG0400</t>
  </si>
  <si>
    <t>A3130</t>
  </si>
  <si>
    <t>田村　俊彦</t>
  </si>
  <si>
    <t>A3132</t>
  </si>
  <si>
    <t>三上　恒生</t>
  </si>
  <si>
    <t>参事３級扱</t>
  </si>
  <si>
    <t>A3134</t>
  </si>
  <si>
    <t>川越　達郎</t>
  </si>
  <si>
    <t>DH0400</t>
  </si>
  <si>
    <t>A3135</t>
  </si>
  <si>
    <t>市原　仁志</t>
  </si>
  <si>
    <t>DM0000</t>
  </si>
  <si>
    <t>A3136</t>
  </si>
  <si>
    <t>蛭田　隆司</t>
  </si>
  <si>
    <t>JP0000</t>
  </si>
  <si>
    <t>A3137</t>
  </si>
  <si>
    <t>金井　晴彦</t>
  </si>
  <si>
    <t>A3139</t>
  </si>
  <si>
    <t>福地　智恭</t>
  </si>
  <si>
    <t>A3140</t>
  </si>
  <si>
    <t>割方　裕壮</t>
  </si>
  <si>
    <t>A3141</t>
  </si>
  <si>
    <t>谷口　祐豪</t>
  </si>
  <si>
    <t>A3142</t>
  </si>
  <si>
    <t>河浪　秀次</t>
  </si>
  <si>
    <t>JWVN00</t>
  </si>
  <si>
    <t>A3143</t>
  </si>
  <si>
    <t>京泉　憲治</t>
  </si>
  <si>
    <t>DC0720</t>
  </si>
  <si>
    <t>A3144</t>
  </si>
  <si>
    <t>永藁　暢夫</t>
  </si>
  <si>
    <t>A3146</t>
  </si>
  <si>
    <t>箕浦　芳晴</t>
  </si>
  <si>
    <t>JYID36</t>
  </si>
  <si>
    <t>A3147</t>
  </si>
  <si>
    <t>石崎　義幸</t>
  </si>
  <si>
    <t>A3148</t>
  </si>
  <si>
    <t>深坂　友一</t>
  </si>
  <si>
    <t>A3149</t>
  </si>
  <si>
    <t>深田　英基</t>
  </si>
  <si>
    <t>AD0200</t>
  </si>
  <si>
    <t>A3150</t>
  </si>
  <si>
    <t>安西　康政</t>
  </si>
  <si>
    <t>A3151</t>
  </si>
  <si>
    <t>中野　清人</t>
  </si>
  <si>
    <t>DC2310</t>
  </si>
  <si>
    <t>A3152</t>
  </si>
  <si>
    <t>松下　員之</t>
  </si>
  <si>
    <t>PG1600</t>
  </si>
  <si>
    <t>A3153</t>
  </si>
  <si>
    <t>山石　和彦</t>
  </si>
  <si>
    <t>A3154</t>
  </si>
  <si>
    <t>松井　真</t>
  </si>
  <si>
    <t>A3155</t>
  </si>
  <si>
    <t>鈴木　克尚</t>
  </si>
  <si>
    <t>A3157</t>
  </si>
  <si>
    <t>伊関　道夫</t>
  </si>
  <si>
    <t>JN0700</t>
  </si>
  <si>
    <t>A3180</t>
  </si>
  <si>
    <t>田中　太枝子</t>
  </si>
  <si>
    <t>DJ0100</t>
  </si>
  <si>
    <t>A3212</t>
  </si>
  <si>
    <t>勝呂　博之</t>
  </si>
  <si>
    <t>JJ0800</t>
  </si>
  <si>
    <t>A3219</t>
  </si>
  <si>
    <t>勝山　修</t>
  </si>
  <si>
    <t>A3220</t>
  </si>
  <si>
    <t>鈴木　弘明</t>
  </si>
  <si>
    <t>BA0200</t>
  </si>
  <si>
    <t>A3222</t>
  </si>
  <si>
    <t>佐々木　成人</t>
  </si>
  <si>
    <t>DS0600</t>
  </si>
  <si>
    <t>A3223</t>
  </si>
  <si>
    <t>武藤　真澄</t>
  </si>
  <si>
    <t>A3228</t>
  </si>
  <si>
    <t>作中　秀行</t>
  </si>
  <si>
    <t>A3231</t>
  </si>
  <si>
    <t>山田　耕三</t>
  </si>
  <si>
    <t>A3234</t>
  </si>
  <si>
    <t>佐々木　昭彦</t>
  </si>
  <si>
    <t>A3235</t>
  </si>
  <si>
    <t>吉原　信幸</t>
  </si>
  <si>
    <t>A3237</t>
  </si>
  <si>
    <t>横山　りえ</t>
  </si>
  <si>
    <t>A3252</t>
  </si>
  <si>
    <t>齋藤　庸</t>
  </si>
  <si>
    <t>A3279</t>
  </si>
  <si>
    <t>熊倉　圭枝子</t>
  </si>
  <si>
    <t>A3291</t>
  </si>
  <si>
    <t>大原　一仁</t>
  </si>
  <si>
    <t>A3292</t>
  </si>
  <si>
    <t>野村　真人</t>
  </si>
  <si>
    <t>JWIN00</t>
  </si>
  <si>
    <t>A3293</t>
  </si>
  <si>
    <t>原田　光男</t>
  </si>
  <si>
    <t>A3295</t>
  </si>
  <si>
    <t>中里　誠司</t>
  </si>
  <si>
    <t>A3296</t>
  </si>
  <si>
    <t>中田　隆</t>
  </si>
  <si>
    <t>DF0400</t>
  </si>
  <si>
    <t>A3298</t>
  </si>
  <si>
    <t>西野　謙</t>
  </si>
  <si>
    <t>A3299</t>
  </si>
  <si>
    <t>西畑　賀夫</t>
  </si>
  <si>
    <t>BA7000</t>
  </si>
  <si>
    <t>A3300</t>
  </si>
  <si>
    <t>古川　和弘</t>
  </si>
  <si>
    <t>DA1400</t>
  </si>
  <si>
    <t>A3301</t>
  </si>
  <si>
    <t>大迫　尚司</t>
  </si>
  <si>
    <t>BA0500</t>
  </si>
  <si>
    <t>A3302</t>
  </si>
  <si>
    <t>中川　徹</t>
  </si>
  <si>
    <t>JT0000</t>
  </si>
  <si>
    <t>A3305</t>
  </si>
  <si>
    <t>荻野　正之</t>
  </si>
  <si>
    <t>A3306</t>
  </si>
  <si>
    <t>丸　晴弘</t>
  </si>
  <si>
    <t>A3307</t>
  </si>
  <si>
    <t>永田　佳充</t>
  </si>
  <si>
    <t>DJ0600</t>
  </si>
  <si>
    <t>A3309</t>
  </si>
  <si>
    <t>中牟田　亮</t>
  </si>
  <si>
    <t>A3310</t>
  </si>
  <si>
    <t>河野　靖二</t>
  </si>
  <si>
    <t>A3311</t>
  </si>
  <si>
    <t>高橋　秀</t>
  </si>
  <si>
    <t>A3312</t>
  </si>
  <si>
    <t>永井　伸幸</t>
  </si>
  <si>
    <t>A3313</t>
  </si>
  <si>
    <t>牧野　誠一</t>
  </si>
  <si>
    <t>A3316</t>
  </si>
  <si>
    <t>北村　幸夫</t>
  </si>
  <si>
    <t>A3318</t>
  </si>
  <si>
    <t>門田　秀隆</t>
  </si>
  <si>
    <t>A3320</t>
  </si>
  <si>
    <t>熊谷　恵子</t>
  </si>
  <si>
    <t>A3321</t>
  </si>
  <si>
    <t>濱中　寿美</t>
  </si>
  <si>
    <t>SL0200</t>
  </si>
  <si>
    <t>参事扱</t>
  </si>
  <si>
    <t>A3325</t>
  </si>
  <si>
    <t>伊藤　幸江</t>
  </si>
  <si>
    <t>A3335</t>
  </si>
  <si>
    <t>野村　誠紀</t>
  </si>
  <si>
    <t>DS0000</t>
  </si>
  <si>
    <t>A3352</t>
  </si>
  <si>
    <t>多田　宗則</t>
  </si>
  <si>
    <t>A3372</t>
  </si>
  <si>
    <t>竹原　哲郎</t>
  </si>
  <si>
    <t>A3376</t>
  </si>
  <si>
    <t>佐藤　秀明</t>
  </si>
  <si>
    <t>A3377</t>
  </si>
  <si>
    <t>岩井　陽一</t>
  </si>
  <si>
    <t>JJ0500</t>
  </si>
  <si>
    <t>A3385</t>
  </si>
  <si>
    <t>深作　克弥</t>
  </si>
  <si>
    <t>JB1000</t>
  </si>
  <si>
    <t>A3387</t>
  </si>
  <si>
    <t>岡本　聡</t>
  </si>
  <si>
    <t>A3388</t>
  </si>
  <si>
    <t>松田　寛志</t>
  </si>
  <si>
    <t>A3389</t>
  </si>
  <si>
    <t>佐々木　博之</t>
  </si>
  <si>
    <t>A3390</t>
  </si>
  <si>
    <t>松原　吉男</t>
  </si>
  <si>
    <t>DP0400</t>
  </si>
  <si>
    <t>A3392</t>
  </si>
  <si>
    <t>佐々木　建夫</t>
  </si>
  <si>
    <t>A3393</t>
  </si>
  <si>
    <t>照屋　純</t>
  </si>
  <si>
    <t>A3394</t>
  </si>
  <si>
    <t>森　幹尋</t>
  </si>
  <si>
    <t>A3395</t>
  </si>
  <si>
    <t>新屋　浩明</t>
  </si>
  <si>
    <t>A3397</t>
  </si>
  <si>
    <t>益田　宗則</t>
  </si>
  <si>
    <t>A3398</t>
  </si>
  <si>
    <t>蛭崎　泰</t>
  </si>
  <si>
    <t>AD1000</t>
  </si>
  <si>
    <t>A3400</t>
  </si>
  <si>
    <t>片岡　琢士</t>
  </si>
  <si>
    <t>JWMM00</t>
  </si>
  <si>
    <t>A3402</t>
  </si>
  <si>
    <t>藤原　直樹</t>
  </si>
  <si>
    <t>A3404</t>
  </si>
  <si>
    <t>和田　正樹</t>
  </si>
  <si>
    <t>A3408</t>
  </si>
  <si>
    <t>清水　隆志</t>
  </si>
  <si>
    <t>JT0100</t>
  </si>
  <si>
    <t>A3410</t>
  </si>
  <si>
    <t>高橋　義和</t>
  </si>
  <si>
    <t>A3417</t>
  </si>
  <si>
    <t>山口　新</t>
  </si>
  <si>
    <t>A3419</t>
  </si>
  <si>
    <t>佐藤　昭彦</t>
  </si>
  <si>
    <t>A3425</t>
  </si>
  <si>
    <t>多仁　哉美</t>
  </si>
  <si>
    <t>A3429</t>
  </si>
  <si>
    <t>横川　真理子</t>
  </si>
  <si>
    <t>JA0800</t>
  </si>
  <si>
    <t>A3473</t>
  </si>
  <si>
    <t>伊澤　透</t>
  </si>
  <si>
    <t>A3474</t>
  </si>
  <si>
    <t>山口　信</t>
  </si>
  <si>
    <t>A3475</t>
  </si>
  <si>
    <t>植本　実</t>
  </si>
  <si>
    <t>A3478</t>
  </si>
  <si>
    <t>濱中　拓郎</t>
  </si>
  <si>
    <t>DA0300</t>
  </si>
  <si>
    <t>A3479</t>
  </si>
  <si>
    <t>山手　弘之</t>
  </si>
  <si>
    <t>A3480</t>
  </si>
  <si>
    <t>白石　哲</t>
  </si>
  <si>
    <t>DC2600</t>
  </si>
  <si>
    <t>A3481</t>
  </si>
  <si>
    <t>氏家　寿之</t>
  </si>
  <si>
    <t>JN0000</t>
  </si>
  <si>
    <t>A3483</t>
  </si>
  <si>
    <t>矢野　賢治</t>
  </si>
  <si>
    <t>A3485</t>
  </si>
  <si>
    <t>末武　晋一</t>
  </si>
  <si>
    <t>A3487</t>
  </si>
  <si>
    <t>宮島　恵二</t>
  </si>
  <si>
    <t>BA5100</t>
  </si>
  <si>
    <t>A3488</t>
  </si>
  <si>
    <t>岡村　毅</t>
  </si>
  <si>
    <t>A3489</t>
  </si>
  <si>
    <t>小野寺　勝</t>
  </si>
  <si>
    <t>BA1000</t>
  </si>
  <si>
    <t>A3490</t>
  </si>
  <si>
    <t>藤井　克己</t>
  </si>
  <si>
    <t>A3492</t>
  </si>
  <si>
    <t>黒崎　靖介</t>
  </si>
  <si>
    <t>A3494</t>
  </si>
  <si>
    <t>濱田　信一</t>
  </si>
  <si>
    <t>A3496</t>
  </si>
  <si>
    <t>尾形　佳彦</t>
  </si>
  <si>
    <t>A3497</t>
  </si>
  <si>
    <t>永尾　嘉宣</t>
  </si>
  <si>
    <t>PE0300</t>
  </si>
  <si>
    <t>A3498</t>
  </si>
  <si>
    <t>高田　靖志</t>
  </si>
  <si>
    <t>A3499</t>
  </si>
  <si>
    <t>寺本　慎吾</t>
  </si>
  <si>
    <t>A3500</t>
  </si>
  <si>
    <t>島村　秀和</t>
  </si>
  <si>
    <t>A3501</t>
  </si>
  <si>
    <t>岩渕　雅博</t>
  </si>
  <si>
    <t>A3503</t>
  </si>
  <si>
    <t>飯嶋　昇</t>
  </si>
  <si>
    <t>A3538</t>
  </si>
  <si>
    <t>梁田　茂郎</t>
  </si>
  <si>
    <t>A3544</t>
  </si>
  <si>
    <t>近藤　和枝</t>
  </si>
  <si>
    <t>AD1100</t>
  </si>
  <si>
    <t>A3545</t>
  </si>
  <si>
    <t>高細　重敏</t>
  </si>
  <si>
    <t>A3547</t>
  </si>
  <si>
    <t>谷口　丈志</t>
  </si>
  <si>
    <t>A3548</t>
  </si>
  <si>
    <t>中井　健介</t>
  </si>
  <si>
    <t>DC0620</t>
  </si>
  <si>
    <t>A3555</t>
  </si>
  <si>
    <t>阿部　亮人</t>
  </si>
  <si>
    <t>A3564</t>
  </si>
  <si>
    <t>長谷川　賢一</t>
  </si>
  <si>
    <t>A3566</t>
  </si>
  <si>
    <t>夏目　央介</t>
  </si>
  <si>
    <t>A3568</t>
  </si>
  <si>
    <t>石垣　直光</t>
  </si>
  <si>
    <t>A3571</t>
  </si>
  <si>
    <t>前坂　巌</t>
  </si>
  <si>
    <t>A3572</t>
  </si>
  <si>
    <t>小林　啓昭</t>
  </si>
  <si>
    <t>A3573</t>
  </si>
  <si>
    <t>山口　巌</t>
  </si>
  <si>
    <t>A3576</t>
  </si>
  <si>
    <t>飯沼　達夫</t>
  </si>
  <si>
    <t>A3578</t>
  </si>
  <si>
    <t>三輪　広明</t>
  </si>
  <si>
    <t>A3579</t>
  </si>
  <si>
    <t>中嶋　規行</t>
  </si>
  <si>
    <t>A3580</t>
  </si>
  <si>
    <t>渡辺　慎吾</t>
  </si>
  <si>
    <t>DH6800</t>
  </si>
  <si>
    <t>A3582</t>
  </si>
  <si>
    <t>坪井　伸治</t>
  </si>
  <si>
    <t>A3583</t>
  </si>
  <si>
    <t>武石　康夫</t>
  </si>
  <si>
    <t>A3586</t>
  </si>
  <si>
    <t>青山　諭</t>
  </si>
  <si>
    <t>A3587</t>
  </si>
  <si>
    <t>今西　崇裕</t>
  </si>
  <si>
    <t>A3589</t>
  </si>
  <si>
    <t>小川　行典</t>
  </si>
  <si>
    <t>A3598</t>
  </si>
  <si>
    <t>田中　伸幸</t>
  </si>
  <si>
    <t>PE0700</t>
  </si>
  <si>
    <t>A3602</t>
  </si>
  <si>
    <t>大濱　信男</t>
  </si>
  <si>
    <t>A3604</t>
  </si>
  <si>
    <t>鈴木　雅登</t>
  </si>
  <si>
    <t>A3606</t>
  </si>
  <si>
    <t>伊林　和広</t>
  </si>
  <si>
    <t>A3612</t>
  </si>
  <si>
    <t>岡島　由美子</t>
  </si>
  <si>
    <t>A3614</t>
  </si>
  <si>
    <t>遠藤　利江</t>
  </si>
  <si>
    <t>A3622</t>
  </si>
  <si>
    <t>田口　由美</t>
  </si>
  <si>
    <t>A3624</t>
  </si>
  <si>
    <t>合津　祐司</t>
  </si>
  <si>
    <t>准参事１級</t>
  </si>
  <si>
    <t>A3626</t>
  </si>
  <si>
    <t>宮本　栄一</t>
  </si>
  <si>
    <t>A3651</t>
  </si>
  <si>
    <t>森屋　治仁</t>
  </si>
  <si>
    <t>A3652</t>
  </si>
  <si>
    <t>荻野　晋</t>
  </si>
  <si>
    <t>DH6300</t>
  </si>
  <si>
    <t>A3653</t>
  </si>
  <si>
    <t>高橋　昌弘</t>
  </si>
  <si>
    <t>A3654</t>
  </si>
  <si>
    <t>江藤　等</t>
  </si>
  <si>
    <t>A3658</t>
  </si>
  <si>
    <t>寺杣　正行</t>
  </si>
  <si>
    <t>DJ8500</t>
  </si>
  <si>
    <t>A3659</t>
  </si>
  <si>
    <t>木村　誠一</t>
  </si>
  <si>
    <t>A3661</t>
  </si>
  <si>
    <t>橋場　克泰</t>
  </si>
  <si>
    <t>A3664</t>
  </si>
  <si>
    <t>福岡　知久</t>
  </si>
  <si>
    <t>A3665</t>
  </si>
  <si>
    <t>笹木　雅哉</t>
  </si>
  <si>
    <t>A3667</t>
  </si>
  <si>
    <t>渡邊　俊光</t>
  </si>
  <si>
    <t>A3669</t>
  </si>
  <si>
    <t>松永　忠久</t>
  </si>
  <si>
    <t>DC0700</t>
  </si>
  <si>
    <t>A3671</t>
  </si>
  <si>
    <t>尾崎　裕司</t>
  </si>
  <si>
    <t>A3674</t>
  </si>
  <si>
    <t>佐藤　光博</t>
  </si>
  <si>
    <t>DC3100</t>
  </si>
  <si>
    <t>A3676</t>
  </si>
  <si>
    <t>高橋　淳一</t>
  </si>
  <si>
    <t>A3679</t>
  </si>
  <si>
    <t>高橋　正昭</t>
  </si>
  <si>
    <t>A3680</t>
  </si>
  <si>
    <t>石川　紳二</t>
  </si>
  <si>
    <t>A3682</t>
  </si>
  <si>
    <t>石本　一鶴</t>
  </si>
  <si>
    <t>JU0000</t>
  </si>
  <si>
    <t>A3683</t>
  </si>
  <si>
    <t>桜井　啓右</t>
  </si>
  <si>
    <t>A3684</t>
  </si>
  <si>
    <t>西村　寛信</t>
  </si>
  <si>
    <t>A3685</t>
  </si>
  <si>
    <t>下條　哲成</t>
  </si>
  <si>
    <t>A3686</t>
  </si>
  <si>
    <t>櫻井　克尚</t>
  </si>
  <si>
    <t>A3691</t>
  </si>
  <si>
    <t>齋藤　由行</t>
  </si>
  <si>
    <t>A3693</t>
  </si>
  <si>
    <t>石原　拓実</t>
  </si>
  <si>
    <t>A3696</t>
  </si>
  <si>
    <t>佐藤　直人</t>
  </si>
  <si>
    <t>A3699</t>
  </si>
  <si>
    <t>鎌田　嗣雄</t>
  </si>
  <si>
    <t>A3706</t>
  </si>
  <si>
    <t>宇田川　幸江</t>
  </si>
  <si>
    <t>A3710</t>
  </si>
  <si>
    <t>田中　直子</t>
  </si>
  <si>
    <t>A3715</t>
  </si>
  <si>
    <t>平木　雅子</t>
  </si>
  <si>
    <t>A3716</t>
  </si>
  <si>
    <t>岩渕　弘美</t>
  </si>
  <si>
    <t>A3717</t>
  </si>
  <si>
    <t>野口　寿子</t>
  </si>
  <si>
    <t>副参事３級</t>
  </si>
  <si>
    <t>A3719</t>
  </si>
  <si>
    <t>竹蓋　眞一</t>
  </si>
  <si>
    <t>A3721</t>
  </si>
  <si>
    <t>三浦　忠光</t>
  </si>
  <si>
    <t>SG0400</t>
  </si>
  <si>
    <t>A3723</t>
  </si>
  <si>
    <t>高宮　将豪</t>
  </si>
  <si>
    <t>参事３級　時間管理</t>
  </si>
  <si>
    <t>A3726</t>
  </si>
  <si>
    <t>井上　智喜</t>
  </si>
  <si>
    <t>A3727</t>
  </si>
  <si>
    <t>岸　秀昭</t>
  </si>
  <si>
    <t>SG0200</t>
  </si>
  <si>
    <t>A3733</t>
  </si>
  <si>
    <t>豊島　重樹</t>
  </si>
  <si>
    <t>A3735</t>
  </si>
  <si>
    <t>鈴木　浩人</t>
  </si>
  <si>
    <t>A3736</t>
  </si>
  <si>
    <t>沖　信也</t>
  </si>
  <si>
    <t>A3755</t>
  </si>
  <si>
    <t>山口　務</t>
  </si>
  <si>
    <t>A3758</t>
  </si>
  <si>
    <t>前田　秀文</t>
  </si>
  <si>
    <t>A3762</t>
  </si>
  <si>
    <t>長崎　均</t>
  </si>
  <si>
    <t>A3765</t>
  </si>
  <si>
    <t>中村　茂</t>
  </si>
  <si>
    <t>A3766</t>
  </si>
  <si>
    <t>塩崎　智久</t>
  </si>
  <si>
    <t>A3767</t>
  </si>
  <si>
    <t>菅原　茂樹</t>
  </si>
  <si>
    <t>A3769</t>
  </si>
  <si>
    <t>我妻　康弘</t>
  </si>
  <si>
    <t>A3771</t>
  </si>
  <si>
    <t>平川　倫明</t>
  </si>
  <si>
    <t>A3772</t>
  </si>
  <si>
    <t>柳田　和男</t>
  </si>
  <si>
    <t>A3773</t>
  </si>
  <si>
    <t>室井　辰盛</t>
  </si>
  <si>
    <t>A3775</t>
  </si>
  <si>
    <t>中谷　浩平</t>
  </si>
  <si>
    <t>A3776</t>
  </si>
  <si>
    <t>上野　一弘</t>
  </si>
  <si>
    <t>A3778</t>
  </si>
  <si>
    <t>溝口　伸一</t>
  </si>
  <si>
    <t>A3779</t>
  </si>
  <si>
    <t>小川　和彦</t>
  </si>
  <si>
    <t>A3781</t>
  </si>
  <si>
    <t>筬島　聖二</t>
  </si>
  <si>
    <t>DH0200</t>
  </si>
  <si>
    <t>A3782</t>
  </si>
  <si>
    <t>稲垣　裕</t>
  </si>
  <si>
    <t>A3783</t>
  </si>
  <si>
    <t>生島　潤一</t>
  </si>
  <si>
    <t>A3784</t>
  </si>
  <si>
    <t>杉村　幸信</t>
  </si>
  <si>
    <t>A3785</t>
  </si>
  <si>
    <t>藤井　雅之</t>
  </si>
  <si>
    <t>A3786</t>
  </si>
  <si>
    <t>井上　憲彦</t>
  </si>
  <si>
    <t>A3788</t>
  </si>
  <si>
    <t>細田　裕己</t>
  </si>
  <si>
    <t>A3789</t>
  </si>
  <si>
    <t>酒井　正巳</t>
  </si>
  <si>
    <t>A3793</t>
  </si>
  <si>
    <t>田代　広行</t>
  </si>
  <si>
    <t>A3795</t>
  </si>
  <si>
    <t>藤原　宏</t>
  </si>
  <si>
    <t>A3796</t>
  </si>
  <si>
    <t>木村　幸二</t>
  </si>
  <si>
    <t>A3798</t>
  </si>
  <si>
    <t>岩部　昭男</t>
  </si>
  <si>
    <t>A3801</t>
  </si>
  <si>
    <t>西川　信之</t>
  </si>
  <si>
    <t>A3804</t>
  </si>
  <si>
    <t>端山　典秀</t>
  </si>
  <si>
    <t>A3806</t>
  </si>
  <si>
    <t>柳田　知子</t>
  </si>
  <si>
    <t>A3809</t>
  </si>
  <si>
    <t>寺尾　美智子</t>
  </si>
  <si>
    <t>A3811</t>
  </si>
  <si>
    <t>高濱　玲子</t>
  </si>
  <si>
    <t>A3821</t>
  </si>
  <si>
    <t>坪　俊彰</t>
  </si>
  <si>
    <t>DF0600</t>
  </si>
  <si>
    <t>A3845</t>
  </si>
  <si>
    <t>後藤　健</t>
  </si>
  <si>
    <t>A3848</t>
  </si>
  <si>
    <t>中力　まり</t>
  </si>
  <si>
    <t>A3852</t>
  </si>
  <si>
    <t>香村　官永</t>
  </si>
  <si>
    <t>DM0400</t>
  </si>
  <si>
    <t>A3853</t>
  </si>
  <si>
    <t>平島　克伸</t>
  </si>
  <si>
    <t>DJ0200</t>
  </si>
  <si>
    <t>A3854</t>
  </si>
  <si>
    <t>溝上　哲朗</t>
  </si>
  <si>
    <t>A3855</t>
  </si>
  <si>
    <t>米城　才文</t>
  </si>
  <si>
    <t>A3856</t>
  </si>
  <si>
    <t>中江　広晴</t>
  </si>
  <si>
    <t>DJ0400</t>
  </si>
  <si>
    <t>A3862</t>
  </si>
  <si>
    <t>宮里　達也</t>
  </si>
  <si>
    <t>A3864</t>
  </si>
  <si>
    <t>内山　茂利</t>
  </si>
  <si>
    <t>A3865</t>
  </si>
  <si>
    <t>鈴木　聡樹</t>
  </si>
  <si>
    <t>A3867</t>
  </si>
  <si>
    <t>稲田　義克</t>
  </si>
  <si>
    <t>A3869</t>
  </si>
  <si>
    <t>蘭　静昭</t>
  </si>
  <si>
    <t>A3873</t>
  </si>
  <si>
    <t>竹田　久和</t>
  </si>
  <si>
    <t>A3874</t>
  </si>
  <si>
    <t>加藤　丈晴</t>
  </si>
  <si>
    <t>A3875</t>
  </si>
  <si>
    <t>田村　勤</t>
  </si>
  <si>
    <t>A3876</t>
  </si>
  <si>
    <t>藤原　鉄朗</t>
  </si>
  <si>
    <t>A3878</t>
  </si>
  <si>
    <t>松田　貞則</t>
  </si>
  <si>
    <t>A3882</t>
  </si>
  <si>
    <t>成島　正倫</t>
  </si>
  <si>
    <t>A3884</t>
  </si>
  <si>
    <t>橋場　浩</t>
  </si>
  <si>
    <t>A3885</t>
  </si>
  <si>
    <t>本多　学</t>
  </si>
  <si>
    <t>A3886</t>
  </si>
  <si>
    <t>小松　佳幸</t>
  </si>
  <si>
    <t>A3887</t>
  </si>
  <si>
    <t>三好　伸浩</t>
  </si>
  <si>
    <t>A3892</t>
  </si>
  <si>
    <t>松本　敏</t>
  </si>
  <si>
    <t>A3893</t>
  </si>
  <si>
    <t>柴崎　宣之</t>
  </si>
  <si>
    <t>A3894</t>
  </si>
  <si>
    <t>鈴木　滋</t>
  </si>
  <si>
    <t>DC1230</t>
  </si>
  <si>
    <t>A3895</t>
  </si>
  <si>
    <t>伊藤　民夫</t>
  </si>
  <si>
    <t>DC5000</t>
  </si>
  <si>
    <t>A3896</t>
  </si>
  <si>
    <t>齋藤　義之</t>
  </si>
  <si>
    <t>A3897</t>
  </si>
  <si>
    <t>吉田　剛</t>
  </si>
  <si>
    <t>A3899</t>
  </si>
  <si>
    <t>井戸　和彦</t>
  </si>
  <si>
    <t>A3900</t>
  </si>
  <si>
    <t>三浦　正徳</t>
  </si>
  <si>
    <t>A3902</t>
  </si>
  <si>
    <t>内藤　久稔</t>
  </si>
  <si>
    <t>A3903</t>
  </si>
  <si>
    <t>藤木　明</t>
  </si>
  <si>
    <t>A3904</t>
  </si>
  <si>
    <t>池谷　正</t>
  </si>
  <si>
    <t>A3905</t>
  </si>
  <si>
    <t>高風　博行</t>
  </si>
  <si>
    <t>A3907</t>
  </si>
  <si>
    <t>大橋　広治</t>
  </si>
  <si>
    <t>A3910</t>
  </si>
  <si>
    <t>小久保　尚</t>
  </si>
  <si>
    <t>A3911</t>
  </si>
  <si>
    <t>石井　三男</t>
  </si>
  <si>
    <t>A3915</t>
  </si>
  <si>
    <t>黒木　克</t>
  </si>
  <si>
    <t>A3917</t>
  </si>
  <si>
    <t>小澤　真一</t>
  </si>
  <si>
    <t>A3919</t>
  </si>
  <si>
    <t>片桐　勝広</t>
  </si>
  <si>
    <t>A3921</t>
  </si>
  <si>
    <t>早川　年将</t>
  </si>
  <si>
    <t>A3922</t>
  </si>
  <si>
    <t>村上　正人</t>
  </si>
  <si>
    <t>A3923</t>
  </si>
  <si>
    <t>田中　敏哉</t>
  </si>
  <si>
    <t>A3924</t>
  </si>
  <si>
    <t>荻野　之彦</t>
  </si>
  <si>
    <t>A3929</t>
  </si>
  <si>
    <t>田野　徹</t>
  </si>
  <si>
    <t>A3930</t>
  </si>
  <si>
    <t>鹿野　雅紀</t>
  </si>
  <si>
    <t>A3931</t>
  </si>
  <si>
    <t>田邉　秀治</t>
  </si>
  <si>
    <t>A3937</t>
  </si>
  <si>
    <t>馬場　芳美</t>
  </si>
  <si>
    <t>A3948</t>
  </si>
  <si>
    <t>平尾　文子</t>
  </si>
  <si>
    <t>A3955</t>
  </si>
  <si>
    <t>長谷川　秀治</t>
  </si>
  <si>
    <t>A3958</t>
  </si>
  <si>
    <t>小澤　登</t>
  </si>
  <si>
    <t>副参事２級</t>
  </si>
  <si>
    <t>A3959</t>
  </si>
  <si>
    <t>瓶子　年幸</t>
  </si>
  <si>
    <t>A3970</t>
  </si>
  <si>
    <t>傳田　幸男</t>
  </si>
  <si>
    <t>AA1100</t>
  </si>
  <si>
    <t>A3973</t>
  </si>
  <si>
    <t>岡崎　敬介</t>
  </si>
  <si>
    <t>A3974</t>
  </si>
  <si>
    <t>布施　孝史</t>
  </si>
  <si>
    <t>A3984</t>
  </si>
  <si>
    <t>西　廣子</t>
  </si>
  <si>
    <t>A3985</t>
  </si>
  <si>
    <t>広田　秀次</t>
  </si>
  <si>
    <t>A3989</t>
  </si>
  <si>
    <t>山田　浩士</t>
  </si>
  <si>
    <t>DT0100</t>
  </si>
  <si>
    <t>A3990</t>
  </si>
  <si>
    <t>末吉　紳一郎</t>
  </si>
  <si>
    <t>A3995</t>
  </si>
  <si>
    <t>宮永　悟</t>
  </si>
  <si>
    <t>A3997</t>
  </si>
  <si>
    <t>北川　和孝</t>
  </si>
  <si>
    <t>DP0100</t>
  </si>
  <si>
    <t>A4007</t>
  </si>
  <si>
    <t>栗木　実</t>
  </si>
  <si>
    <t>A4009</t>
  </si>
  <si>
    <t>阿部　徳和</t>
  </si>
  <si>
    <t>A4013</t>
  </si>
  <si>
    <t>小田切　明広</t>
  </si>
  <si>
    <t>A4018</t>
  </si>
  <si>
    <t>鈴木　邦佳</t>
  </si>
  <si>
    <t>A4019</t>
  </si>
  <si>
    <t>中島　圭太</t>
  </si>
  <si>
    <t>A4022</t>
  </si>
  <si>
    <t>門田　勇一</t>
  </si>
  <si>
    <t>A4024</t>
  </si>
  <si>
    <t>土橋　義尚</t>
  </si>
  <si>
    <t>A4029</t>
  </si>
  <si>
    <t>神山　博志</t>
  </si>
  <si>
    <t>A4034</t>
  </si>
  <si>
    <t>福本　武和</t>
  </si>
  <si>
    <t>A4041</t>
  </si>
  <si>
    <t>小河原　浩</t>
  </si>
  <si>
    <t>DA0200</t>
  </si>
  <si>
    <t>A4042</t>
  </si>
  <si>
    <t>権田　貴弘</t>
  </si>
  <si>
    <t>A4043</t>
  </si>
  <si>
    <t>松山　公年</t>
  </si>
  <si>
    <t>A4047</t>
  </si>
  <si>
    <t>須磨　康正</t>
  </si>
  <si>
    <t>A4048</t>
  </si>
  <si>
    <t>大橋　伸之</t>
  </si>
  <si>
    <t>QA01</t>
  </si>
  <si>
    <t>玉野総合コンサルタント（株）</t>
  </si>
  <si>
    <t>QG0000</t>
  </si>
  <si>
    <t>参事１０等級扱</t>
  </si>
  <si>
    <t>A4049</t>
  </si>
  <si>
    <t>川口　篤昭</t>
  </si>
  <si>
    <t>A4050</t>
  </si>
  <si>
    <t>澤田　公男</t>
  </si>
  <si>
    <t>A4051</t>
  </si>
  <si>
    <t>渡辺　則夫</t>
  </si>
  <si>
    <t>A4052</t>
  </si>
  <si>
    <t>木下　将</t>
  </si>
  <si>
    <t>A4053</t>
  </si>
  <si>
    <t>橋本　和明</t>
  </si>
  <si>
    <t>A4054</t>
  </si>
  <si>
    <t>松田　真一</t>
  </si>
  <si>
    <t>A4055</t>
  </si>
  <si>
    <t>山下　孝之</t>
  </si>
  <si>
    <t>DS0400</t>
  </si>
  <si>
    <t>A4056</t>
  </si>
  <si>
    <t>松山　賢一</t>
  </si>
  <si>
    <t>A4058</t>
  </si>
  <si>
    <t>加藤　賢次</t>
  </si>
  <si>
    <t>A4062</t>
  </si>
  <si>
    <t>松尾　新二朗</t>
  </si>
  <si>
    <t>DF0500</t>
  </si>
  <si>
    <t>A4063</t>
  </si>
  <si>
    <t>中川　昌巳</t>
  </si>
  <si>
    <t>DG0200</t>
  </si>
  <si>
    <t>A4064</t>
  </si>
  <si>
    <t>畠田　和弘</t>
  </si>
  <si>
    <t>A4066</t>
  </si>
  <si>
    <t>中村　明</t>
  </si>
  <si>
    <t>A4067</t>
  </si>
  <si>
    <t>小林　浩二</t>
  </si>
  <si>
    <t>A4068</t>
  </si>
  <si>
    <t>塚田　繁</t>
  </si>
  <si>
    <t>A4070</t>
  </si>
  <si>
    <t>林　伸一</t>
  </si>
  <si>
    <t>A4072</t>
  </si>
  <si>
    <t>山田　憲治</t>
  </si>
  <si>
    <t>A4073</t>
  </si>
  <si>
    <t>百瀬　泰</t>
  </si>
  <si>
    <t>A4074</t>
  </si>
  <si>
    <t>津田　雅丈</t>
  </si>
  <si>
    <t>A4075</t>
  </si>
  <si>
    <t>黒澤　範一</t>
  </si>
  <si>
    <t>A4076</t>
  </si>
  <si>
    <t>興梠　栄治</t>
  </si>
  <si>
    <t>DS0100</t>
  </si>
  <si>
    <t>A4077</t>
  </si>
  <si>
    <t>高祖　成一</t>
  </si>
  <si>
    <t>A4078</t>
  </si>
  <si>
    <t>大場　勝一郎</t>
  </si>
  <si>
    <t>DT0400</t>
  </si>
  <si>
    <t>A4080</t>
  </si>
  <si>
    <t>森　浩二</t>
  </si>
  <si>
    <t>A4081</t>
  </si>
  <si>
    <t>鮫島　義明</t>
  </si>
  <si>
    <t>A4083</t>
  </si>
  <si>
    <t>長谷川　宗昭</t>
  </si>
  <si>
    <t>DC2190</t>
  </si>
  <si>
    <t>A4084</t>
  </si>
  <si>
    <t>森　務</t>
  </si>
  <si>
    <t>A4085</t>
  </si>
  <si>
    <t>坂下　智慎</t>
  </si>
  <si>
    <t>FA2100</t>
  </si>
  <si>
    <t>A4087</t>
  </si>
  <si>
    <t>伊藤　一之</t>
  </si>
  <si>
    <t>A4088</t>
  </si>
  <si>
    <t>水口　洋二</t>
  </si>
  <si>
    <t>A4089</t>
  </si>
  <si>
    <t>平岩　竜彦</t>
  </si>
  <si>
    <t>A4091</t>
  </si>
  <si>
    <t>菊地　達也</t>
  </si>
  <si>
    <t>A4092</t>
  </si>
  <si>
    <t>藤田　大輔</t>
  </si>
  <si>
    <t>A4093</t>
  </si>
  <si>
    <t>大塚　貴志</t>
  </si>
  <si>
    <t>A4094</t>
  </si>
  <si>
    <t>四元　靖久</t>
  </si>
  <si>
    <t>A4098</t>
  </si>
  <si>
    <t>三木　將生</t>
  </si>
  <si>
    <t>A4099</t>
  </si>
  <si>
    <t>林　克己</t>
  </si>
  <si>
    <t>A4100</t>
  </si>
  <si>
    <t>原田　和彦</t>
  </si>
  <si>
    <t>A4101</t>
  </si>
  <si>
    <t>齊藤　正義</t>
  </si>
  <si>
    <t>A4102</t>
  </si>
  <si>
    <t>小池　秀明</t>
  </si>
  <si>
    <t>A4103</t>
  </si>
  <si>
    <t>林　秀彦</t>
  </si>
  <si>
    <t>A4104</t>
  </si>
  <si>
    <t>竹内　計紀</t>
  </si>
  <si>
    <t>A4106</t>
  </si>
  <si>
    <t>渡井　勇夫</t>
  </si>
  <si>
    <t>A4107</t>
  </si>
  <si>
    <t>角和　英年</t>
  </si>
  <si>
    <t>A4109</t>
  </si>
  <si>
    <t>渡邊　一弘</t>
  </si>
  <si>
    <t>A4110</t>
  </si>
  <si>
    <t>赤坂　正広</t>
  </si>
  <si>
    <t>A4112</t>
  </si>
  <si>
    <t>渡邉　博之</t>
  </si>
  <si>
    <t>A4115</t>
  </si>
  <si>
    <t>松元　康司</t>
  </si>
  <si>
    <t>A4118</t>
  </si>
  <si>
    <t>高山　義仁</t>
  </si>
  <si>
    <t>A4126</t>
  </si>
  <si>
    <t>佐藤　亜希子</t>
  </si>
  <si>
    <t>BA2000</t>
  </si>
  <si>
    <t>A4127</t>
  </si>
  <si>
    <t>二木　敬子</t>
  </si>
  <si>
    <t>A4135</t>
  </si>
  <si>
    <t>庄司　潮美</t>
  </si>
  <si>
    <t>A4137</t>
  </si>
  <si>
    <t>森　まさ美</t>
  </si>
  <si>
    <t>A4139</t>
  </si>
  <si>
    <t>片岡　祥治</t>
  </si>
  <si>
    <t>A4143</t>
  </si>
  <si>
    <t>内野　元四郎</t>
  </si>
  <si>
    <t>A4147</t>
  </si>
  <si>
    <t>中田　信明</t>
  </si>
  <si>
    <t>准参事２級</t>
  </si>
  <si>
    <t>A4148</t>
  </si>
  <si>
    <t>藤田　まゆこ</t>
  </si>
  <si>
    <t>SG0100</t>
  </si>
  <si>
    <t>A4159</t>
  </si>
  <si>
    <t>中條　智</t>
  </si>
  <si>
    <t>DF8600</t>
  </si>
  <si>
    <t>A4160</t>
  </si>
  <si>
    <t>大島　伸弘</t>
  </si>
  <si>
    <t>A4163</t>
  </si>
  <si>
    <t>安藤　光博</t>
  </si>
  <si>
    <t>A4164</t>
  </si>
  <si>
    <t>小林　孝</t>
  </si>
  <si>
    <t>A4166</t>
  </si>
  <si>
    <t>張本　紀行</t>
  </si>
  <si>
    <t>DC0800</t>
  </si>
  <si>
    <t>A4169</t>
  </si>
  <si>
    <t>橋本　記成</t>
  </si>
  <si>
    <t>A4177</t>
  </si>
  <si>
    <t>モンタニョ　ミチェル</t>
  </si>
  <si>
    <t>JYID33</t>
  </si>
  <si>
    <t>A4197</t>
  </si>
  <si>
    <t>高橋　明伸</t>
  </si>
  <si>
    <t>A4203</t>
  </si>
  <si>
    <t>中戸　麻里子</t>
  </si>
  <si>
    <t>A4205</t>
  </si>
  <si>
    <t>副島　郁子</t>
  </si>
  <si>
    <t>A4210</t>
  </si>
  <si>
    <t>佐藤　和美</t>
  </si>
  <si>
    <t>A4220</t>
  </si>
  <si>
    <t>大塚　和幸</t>
  </si>
  <si>
    <t>A4221</t>
  </si>
  <si>
    <t>小野寺　善弘</t>
  </si>
  <si>
    <t>A4225</t>
  </si>
  <si>
    <t>齊藤　美幸</t>
  </si>
  <si>
    <t>A4226</t>
  </si>
  <si>
    <t>木村　剛</t>
  </si>
  <si>
    <t>SQ0210</t>
  </si>
  <si>
    <t>A4228</t>
  </si>
  <si>
    <t>森島　成昭</t>
  </si>
  <si>
    <t>A4234</t>
  </si>
  <si>
    <t>北坂　佐知子</t>
  </si>
  <si>
    <t>A4236</t>
  </si>
  <si>
    <t>菊地　正滋</t>
  </si>
  <si>
    <t>A4237</t>
  </si>
  <si>
    <t>松田　由紀夫</t>
  </si>
  <si>
    <t>A4239</t>
  </si>
  <si>
    <t>佐藤　律子</t>
  </si>
  <si>
    <t>A4242</t>
  </si>
  <si>
    <t>西宮　宏信</t>
  </si>
  <si>
    <t>A4243</t>
  </si>
  <si>
    <t>炭田　英俊</t>
  </si>
  <si>
    <t>A4244</t>
  </si>
  <si>
    <t>水谷　聖</t>
  </si>
  <si>
    <t>JYVN34</t>
  </si>
  <si>
    <t>A4245</t>
  </si>
  <si>
    <t>森嵜　成宏</t>
  </si>
  <si>
    <t>A4249</t>
  </si>
  <si>
    <t>藤高　勝己</t>
  </si>
  <si>
    <t>A4251</t>
  </si>
  <si>
    <t>ＴＥＤＤＹ　正典</t>
  </si>
  <si>
    <t>A4252</t>
  </si>
  <si>
    <t>渡辺　昭文</t>
  </si>
  <si>
    <t>A4253</t>
  </si>
  <si>
    <t>秋本　淳一</t>
  </si>
  <si>
    <t>A4256</t>
  </si>
  <si>
    <t>畚野　匡</t>
  </si>
  <si>
    <t>A4257</t>
  </si>
  <si>
    <t>小川　洋</t>
  </si>
  <si>
    <t>A4258</t>
  </si>
  <si>
    <t>潮　浩司</t>
  </si>
  <si>
    <t>A4259</t>
  </si>
  <si>
    <t>中田　勝仁</t>
  </si>
  <si>
    <t>DP6400</t>
  </si>
  <si>
    <t>A4260</t>
  </si>
  <si>
    <t>平田　潔</t>
  </si>
  <si>
    <t>A4261</t>
  </si>
  <si>
    <t>上関　勝之</t>
  </si>
  <si>
    <t>A4262</t>
  </si>
  <si>
    <t>古賀　勤</t>
  </si>
  <si>
    <t>A4266</t>
  </si>
  <si>
    <t>明尾　賢</t>
  </si>
  <si>
    <t>A4267</t>
  </si>
  <si>
    <t>浜　昌志</t>
  </si>
  <si>
    <t>A4269</t>
  </si>
  <si>
    <t>井上　誠</t>
  </si>
  <si>
    <t>A4271</t>
  </si>
  <si>
    <t>宮川　健</t>
  </si>
  <si>
    <t>A4273</t>
  </si>
  <si>
    <t>渡辺　仁</t>
  </si>
  <si>
    <t>A4276</t>
  </si>
  <si>
    <t>天谷　徹男</t>
  </si>
  <si>
    <t>A4277</t>
  </si>
  <si>
    <t>早乙女　勉</t>
  </si>
  <si>
    <t>A4278</t>
  </si>
  <si>
    <t>長谷川　愛子</t>
  </si>
  <si>
    <t>A4280</t>
  </si>
  <si>
    <t>小野　幹夫</t>
  </si>
  <si>
    <t>A4281</t>
  </si>
  <si>
    <t>徳永　博</t>
  </si>
  <si>
    <t>A4282</t>
  </si>
  <si>
    <t>村松　広久</t>
  </si>
  <si>
    <t>A4285</t>
  </si>
  <si>
    <t>藤原　民章</t>
  </si>
  <si>
    <t>A4288</t>
  </si>
  <si>
    <t>山口　雄一</t>
  </si>
  <si>
    <t>A4289</t>
  </si>
  <si>
    <t>平山　拓哉</t>
  </si>
  <si>
    <t>A4290</t>
  </si>
  <si>
    <t>安藤　弘章</t>
  </si>
  <si>
    <t>A4292</t>
  </si>
  <si>
    <t>亀田　浩章</t>
  </si>
  <si>
    <t>A4293</t>
  </si>
  <si>
    <t>吉田　裕二</t>
  </si>
  <si>
    <t>A4294</t>
  </si>
  <si>
    <t>長谷川　祐二</t>
  </si>
  <si>
    <t>A4295</t>
  </si>
  <si>
    <t>近藤　拓也</t>
  </si>
  <si>
    <t>A4297</t>
  </si>
  <si>
    <t>小原澤　啓二</t>
  </si>
  <si>
    <t>A4298</t>
  </si>
  <si>
    <t>高瀬　一美</t>
  </si>
  <si>
    <t>DM8100</t>
  </si>
  <si>
    <t>A4302</t>
  </si>
  <si>
    <t>渡部　隆行</t>
  </si>
  <si>
    <t>A4304</t>
  </si>
  <si>
    <t>田中　護</t>
  </si>
  <si>
    <t>A4305</t>
  </si>
  <si>
    <t>藤田　智史</t>
  </si>
  <si>
    <t>A4308</t>
  </si>
  <si>
    <t>山田　卓</t>
  </si>
  <si>
    <t>A4310</t>
  </si>
  <si>
    <t>久松　修</t>
  </si>
  <si>
    <t>A4312</t>
  </si>
  <si>
    <t>酒井　盛雄</t>
  </si>
  <si>
    <t>A4313</t>
  </si>
  <si>
    <t>山本　政宏</t>
  </si>
  <si>
    <t>A4315</t>
  </si>
  <si>
    <t>鴨池　勝典</t>
  </si>
  <si>
    <t>A4316</t>
  </si>
  <si>
    <t>田渕　哲也</t>
  </si>
  <si>
    <t>A4317</t>
  </si>
  <si>
    <t>五十嵐　孝二</t>
  </si>
  <si>
    <t>A4318</t>
  </si>
  <si>
    <t>馬飼野　哲治</t>
  </si>
  <si>
    <t>A4322</t>
  </si>
  <si>
    <t>北原　正達</t>
  </si>
  <si>
    <t>A4324</t>
  </si>
  <si>
    <t>畑　国博</t>
  </si>
  <si>
    <t>A4325</t>
  </si>
  <si>
    <t>山口　直人</t>
  </si>
  <si>
    <t>A4326</t>
  </si>
  <si>
    <t>鈴木　祥司</t>
  </si>
  <si>
    <t>A4328</t>
  </si>
  <si>
    <t>原田　典明</t>
  </si>
  <si>
    <t>A4329</t>
  </si>
  <si>
    <t>河村　直紀</t>
  </si>
  <si>
    <t>A4333</t>
  </si>
  <si>
    <t>大久保　真二</t>
  </si>
  <si>
    <t>A4338</t>
  </si>
  <si>
    <t>森田　里美</t>
  </si>
  <si>
    <t>A4347</t>
  </si>
  <si>
    <t>志田　礼</t>
  </si>
  <si>
    <t>A4349</t>
  </si>
  <si>
    <t>金井　美代子</t>
  </si>
  <si>
    <t>A4350</t>
  </si>
  <si>
    <t>吉村　絵里</t>
  </si>
  <si>
    <t>A4363</t>
  </si>
  <si>
    <t>福田　浩二</t>
  </si>
  <si>
    <t>准参事３級</t>
  </si>
  <si>
    <t>A4364</t>
  </si>
  <si>
    <t>直江　守人</t>
  </si>
  <si>
    <t>A4371</t>
  </si>
  <si>
    <t>大部　竜司</t>
  </si>
  <si>
    <t>A4374</t>
  </si>
  <si>
    <t>松沢　裕範</t>
  </si>
  <si>
    <t>A4376</t>
  </si>
  <si>
    <t>岡　秀晃</t>
  </si>
  <si>
    <t>A4378</t>
  </si>
  <si>
    <t>市川　貴仁</t>
  </si>
  <si>
    <t>DG0100</t>
  </si>
  <si>
    <t>A4382</t>
  </si>
  <si>
    <t>高瀬　優</t>
  </si>
  <si>
    <t>A4384</t>
  </si>
  <si>
    <t>小矢部　正典</t>
  </si>
  <si>
    <t>DS6300</t>
  </si>
  <si>
    <t>A4397</t>
  </si>
  <si>
    <t>鈴木　美保子</t>
  </si>
  <si>
    <t>主事扱</t>
  </si>
  <si>
    <t>A4400</t>
  </si>
  <si>
    <t>小川　照代</t>
  </si>
  <si>
    <t>A4412</t>
  </si>
  <si>
    <t>杉山　隆幸</t>
  </si>
  <si>
    <t>A4413</t>
  </si>
  <si>
    <t>網谷　治</t>
  </si>
  <si>
    <t>A4418</t>
  </si>
  <si>
    <t>中川　和男</t>
  </si>
  <si>
    <t>A4419</t>
  </si>
  <si>
    <t>森田　威孝</t>
  </si>
  <si>
    <t>A4421</t>
  </si>
  <si>
    <t>熊岸　孝治</t>
  </si>
  <si>
    <t>A4422</t>
  </si>
  <si>
    <t>前田　浩良</t>
  </si>
  <si>
    <t>A4423</t>
  </si>
  <si>
    <t>小坪　弘幸</t>
  </si>
  <si>
    <t>A4425</t>
  </si>
  <si>
    <t>森　貴信</t>
  </si>
  <si>
    <t>A4426</t>
  </si>
  <si>
    <t>亀谷　孝</t>
  </si>
  <si>
    <t>A4427</t>
  </si>
  <si>
    <t>園部　直明</t>
  </si>
  <si>
    <t>A4428</t>
  </si>
  <si>
    <t>長井　崇泰</t>
  </si>
  <si>
    <t>A4429</t>
  </si>
  <si>
    <t>藤森　修吾</t>
  </si>
  <si>
    <t>A4430</t>
  </si>
  <si>
    <t>村上　文明</t>
  </si>
  <si>
    <t>A4431</t>
  </si>
  <si>
    <t>坂森　計則</t>
  </si>
  <si>
    <t>A4433</t>
  </si>
  <si>
    <t>岩佐　卓実</t>
  </si>
  <si>
    <t>A4434</t>
  </si>
  <si>
    <t>田中　義朗</t>
  </si>
  <si>
    <t>A4437</t>
  </si>
  <si>
    <t>佐久間　和弘</t>
  </si>
  <si>
    <t>A4439</t>
  </si>
  <si>
    <t>林　良樹</t>
  </si>
  <si>
    <t>A4440</t>
  </si>
  <si>
    <t>青木　智男</t>
  </si>
  <si>
    <t>A4441</t>
  </si>
  <si>
    <t>冨坂　峰人</t>
  </si>
  <si>
    <t>A4442</t>
  </si>
  <si>
    <t>長沼　研午</t>
  </si>
  <si>
    <t>A4443</t>
  </si>
  <si>
    <t>今村　史子</t>
  </si>
  <si>
    <t>A4446</t>
  </si>
  <si>
    <t>種村　炎</t>
  </si>
  <si>
    <t>A4447</t>
  </si>
  <si>
    <t>柴垣　満</t>
  </si>
  <si>
    <t>A4448</t>
  </si>
  <si>
    <t>林　良一</t>
  </si>
  <si>
    <t>A4449</t>
  </si>
  <si>
    <t>石原　晃一</t>
  </si>
  <si>
    <t>A4451</t>
  </si>
  <si>
    <t>森岡　千恵</t>
  </si>
  <si>
    <t>A4455</t>
  </si>
  <si>
    <t>蔦　英夫</t>
  </si>
  <si>
    <t>JYVN19</t>
  </si>
  <si>
    <t>A4456</t>
  </si>
  <si>
    <t>東　幸孝</t>
  </si>
  <si>
    <t>A4459</t>
  </si>
  <si>
    <t>田中　真治</t>
  </si>
  <si>
    <t>A4460</t>
  </si>
  <si>
    <t>齋藤　雪夫</t>
  </si>
  <si>
    <t>A4461</t>
  </si>
  <si>
    <t>嶋田　甲郎</t>
  </si>
  <si>
    <t>DC8100</t>
  </si>
  <si>
    <t>A4462</t>
  </si>
  <si>
    <t>治郎丸　武志</t>
  </si>
  <si>
    <t>A4463</t>
  </si>
  <si>
    <t>中山　章</t>
  </si>
  <si>
    <t>A4464</t>
  </si>
  <si>
    <t>真仁田　晃久</t>
  </si>
  <si>
    <t>A4465</t>
  </si>
  <si>
    <t>宮崎　茂雄</t>
  </si>
  <si>
    <t>A4466</t>
  </si>
  <si>
    <t>福永　淳一</t>
  </si>
  <si>
    <t>A4467</t>
  </si>
  <si>
    <t>伊藤　圭一</t>
  </si>
  <si>
    <t>A4468</t>
  </si>
  <si>
    <t>鈴木　大樹</t>
  </si>
  <si>
    <t>A4469</t>
  </si>
  <si>
    <t>鷹尾伏　亮</t>
  </si>
  <si>
    <t>A4474</t>
  </si>
  <si>
    <t>澤田　功一</t>
  </si>
  <si>
    <t>A4475</t>
  </si>
  <si>
    <t>高橋　純一</t>
  </si>
  <si>
    <t>A4476</t>
  </si>
  <si>
    <t>広田　英隆</t>
  </si>
  <si>
    <t>A4479</t>
  </si>
  <si>
    <t>松岡　隆造</t>
  </si>
  <si>
    <t>A4483</t>
  </si>
  <si>
    <t>戸蔵　英一</t>
  </si>
  <si>
    <t>A4487</t>
  </si>
  <si>
    <t>倉持　智幸</t>
  </si>
  <si>
    <t>A4488</t>
  </si>
  <si>
    <t>池田　孝一</t>
  </si>
  <si>
    <t>A4490</t>
  </si>
  <si>
    <t>宮澤　一貴</t>
  </si>
  <si>
    <t>A4492</t>
  </si>
  <si>
    <t>鎌田　欣展</t>
  </si>
  <si>
    <t>A4494</t>
  </si>
  <si>
    <t>額賀　健行</t>
  </si>
  <si>
    <t>A4495</t>
  </si>
  <si>
    <t>沼尻　裕子</t>
  </si>
  <si>
    <t>A4498</t>
  </si>
  <si>
    <t>長井　圭子</t>
  </si>
  <si>
    <t>SQ0250</t>
  </si>
  <si>
    <t>A4506</t>
  </si>
  <si>
    <t>中村　文香</t>
  </si>
  <si>
    <t>主事２級</t>
  </si>
  <si>
    <t>A4508</t>
  </si>
  <si>
    <t>杉山　広樹</t>
  </si>
  <si>
    <t>A4513</t>
  </si>
  <si>
    <t>柏　貴弘</t>
  </si>
  <si>
    <t>A4521</t>
  </si>
  <si>
    <t>土田　祐子</t>
  </si>
  <si>
    <t>A4522</t>
  </si>
  <si>
    <t>藤田　正秋</t>
  </si>
  <si>
    <t>A4523</t>
  </si>
  <si>
    <t>伊藤　健一</t>
  </si>
  <si>
    <t>A4527</t>
  </si>
  <si>
    <t>向山　啓一</t>
  </si>
  <si>
    <t>A4534</t>
  </si>
  <si>
    <t>毛利　一成</t>
  </si>
  <si>
    <t>A4536</t>
  </si>
  <si>
    <t>山下　佳久</t>
  </si>
  <si>
    <t>A4537</t>
  </si>
  <si>
    <t>山口　公博</t>
  </si>
  <si>
    <t>A4554</t>
  </si>
  <si>
    <t>藤川　郁子</t>
  </si>
  <si>
    <t>A4560</t>
  </si>
  <si>
    <t>大島　武</t>
  </si>
  <si>
    <t>DF6200</t>
  </si>
  <si>
    <t>A4562</t>
  </si>
  <si>
    <t>馬場　貴志</t>
  </si>
  <si>
    <t>A4566</t>
  </si>
  <si>
    <t>山城　容子</t>
  </si>
  <si>
    <t>A4584</t>
  </si>
  <si>
    <t>今野　正雄</t>
  </si>
  <si>
    <t>BA5400</t>
  </si>
  <si>
    <t>A4586</t>
  </si>
  <si>
    <t>石井　秀樹</t>
  </si>
  <si>
    <t>A4587</t>
  </si>
  <si>
    <t>寺川　治義</t>
  </si>
  <si>
    <t>A4588</t>
  </si>
  <si>
    <t>浅野　隆人</t>
  </si>
  <si>
    <t>DC6400</t>
  </si>
  <si>
    <t>A4589</t>
  </si>
  <si>
    <t>清水　安</t>
  </si>
  <si>
    <t>A4590</t>
  </si>
  <si>
    <t>櫻庭　雅明</t>
  </si>
  <si>
    <t>A4593</t>
  </si>
  <si>
    <t>杉山　実</t>
  </si>
  <si>
    <t>A4595</t>
  </si>
  <si>
    <t>山本　実</t>
  </si>
  <si>
    <t>A4596</t>
  </si>
  <si>
    <t>太田　敬一</t>
  </si>
  <si>
    <t>A4597</t>
  </si>
  <si>
    <t>原田　貴之</t>
  </si>
  <si>
    <t>A4598</t>
  </si>
  <si>
    <t>坂本　光</t>
  </si>
  <si>
    <t>A4601</t>
  </si>
  <si>
    <t>陰山　建太郎</t>
  </si>
  <si>
    <t>A4602</t>
  </si>
  <si>
    <t>小谷　拓</t>
  </si>
  <si>
    <t>A4603</t>
  </si>
  <si>
    <t>中村　健</t>
  </si>
  <si>
    <t>A4605</t>
  </si>
  <si>
    <t>鬼本　英憲</t>
  </si>
  <si>
    <t>A4606</t>
  </si>
  <si>
    <t>伊藤　創</t>
  </si>
  <si>
    <t>A4607</t>
  </si>
  <si>
    <t>井藤　元暢</t>
  </si>
  <si>
    <t>A4608</t>
  </si>
  <si>
    <t>和田　淳</t>
  </si>
  <si>
    <t>A4609</t>
  </si>
  <si>
    <t>飯田　和輝</t>
  </si>
  <si>
    <t>A4611</t>
  </si>
  <si>
    <t>福島　新</t>
  </si>
  <si>
    <t>A4613</t>
  </si>
  <si>
    <t>渡辺　純子</t>
  </si>
  <si>
    <t>A4615</t>
  </si>
  <si>
    <t>九鬼　和広</t>
  </si>
  <si>
    <t>A4616</t>
  </si>
  <si>
    <t>岸本　宏一</t>
  </si>
  <si>
    <t>A4618</t>
  </si>
  <si>
    <t>中山　道生</t>
  </si>
  <si>
    <t>A4619</t>
  </si>
  <si>
    <t>長山　孝彦</t>
  </si>
  <si>
    <t>A4622</t>
  </si>
  <si>
    <t>山田　和生</t>
  </si>
  <si>
    <t>A4623</t>
  </si>
  <si>
    <t>網野　功輔</t>
  </si>
  <si>
    <t>A4624</t>
  </si>
  <si>
    <t>稲山　栄治</t>
  </si>
  <si>
    <t>A4625</t>
  </si>
  <si>
    <t>石渡　泰</t>
  </si>
  <si>
    <t>A4626</t>
  </si>
  <si>
    <t>木戸　憲孝</t>
  </si>
  <si>
    <t>A4628</t>
  </si>
  <si>
    <t>佐々木　拓朗</t>
  </si>
  <si>
    <t>A4629</t>
  </si>
  <si>
    <t>佐藤　友哉</t>
  </si>
  <si>
    <t>A4630</t>
  </si>
  <si>
    <t>竹内　克幸</t>
  </si>
  <si>
    <t>A4631</t>
  </si>
  <si>
    <t>菱山　義規</t>
  </si>
  <si>
    <t>A4632</t>
  </si>
  <si>
    <t>山崎　祐一</t>
  </si>
  <si>
    <t>A4634</t>
  </si>
  <si>
    <t>藤原　一啓</t>
  </si>
  <si>
    <t>A4637</t>
  </si>
  <si>
    <t>小林　豊</t>
  </si>
  <si>
    <t>DH8200</t>
  </si>
  <si>
    <t>A4639</t>
  </si>
  <si>
    <t>山下　直樹</t>
  </si>
  <si>
    <t>A4640</t>
  </si>
  <si>
    <t>中山　岳史</t>
  </si>
  <si>
    <t>A4642</t>
  </si>
  <si>
    <t>助川　浩一</t>
  </si>
  <si>
    <t>A4643</t>
  </si>
  <si>
    <t>江川　等</t>
  </si>
  <si>
    <t>A4645</t>
  </si>
  <si>
    <t>倉本　崇</t>
  </si>
  <si>
    <t>A4647</t>
  </si>
  <si>
    <t>田中　克幸</t>
  </si>
  <si>
    <t>A4649</t>
  </si>
  <si>
    <t>濱田　達哉</t>
  </si>
  <si>
    <t>A4650</t>
  </si>
  <si>
    <t>山内　孝尚</t>
  </si>
  <si>
    <t>A4656</t>
  </si>
  <si>
    <t>佐々木　芳一</t>
  </si>
  <si>
    <t>A4659</t>
  </si>
  <si>
    <t>小川　隆行</t>
  </si>
  <si>
    <t>A4660</t>
  </si>
  <si>
    <t>川合　康弘</t>
  </si>
  <si>
    <t>A4664</t>
  </si>
  <si>
    <t>山田　博</t>
  </si>
  <si>
    <t>A4665</t>
  </si>
  <si>
    <t>槙　良太</t>
  </si>
  <si>
    <t>A4666</t>
  </si>
  <si>
    <t>家木　浩</t>
  </si>
  <si>
    <t>A4667</t>
  </si>
  <si>
    <t>岡田　健</t>
  </si>
  <si>
    <t>A4668</t>
  </si>
  <si>
    <t>佐口　栄一</t>
  </si>
  <si>
    <t>A4674</t>
  </si>
  <si>
    <t>宮嵜　理世</t>
  </si>
  <si>
    <t>A4686</t>
  </si>
  <si>
    <t>飛田　博昭</t>
  </si>
  <si>
    <t>A4688</t>
  </si>
  <si>
    <t>大崎　徹也</t>
  </si>
  <si>
    <t>A4689</t>
  </si>
  <si>
    <t>関川　征史</t>
  </si>
  <si>
    <t>A4692</t>
  </si>
  <si>
    <t>東　幹雄</t>
  </si>
  <si>
    <t>A4695</t>
  </si>
  <si>
    <t>上潟口　充啓</t>
  </si>
  <si>
    <t>A4697</t>
  </si>
  <si>
    <t>小森　隆敏</t>
  </si>
  <si>
    <t>A4698</t>
  </si>
  <si>
    <t>高橋　茂</t>
  </si>
  <si>
    <t>A4699</t>
  </si>
  <si>
    <t>藤巻　雅歳</t>
  </si>
  <si>
    <t>A4706</t>
  </si>
  <si>
    <t>高橋　史秋</t>
  </si>
  <si>
    <t>A4711</t>
  </si>
  <si>
    <t>佐藤　誠</t>
  </si>
  <si>
    <t>A4714</t>
  </si>
  <si>
    <t>野原　昭雄</t>
  </si>
  <si>
    <t>A4718</t>
  </si>
  <si>
    <t>和田　博</t>
  </si>
  <si>
    <t>工師長１級</t>
  </si>
  <si>
    <t>A4732</t>
  </si>
  <si>
    <t>高内　和宏</t>
  </si>
  <si>
    <t>A4733</t>
  </si>
  <si>
    <t>川口　泰廣</t>
  </si>
  <si>
    <t>A4734</t>
  </si>
  <si>
    <t>横山　隆</t>
  </si>
  <si>
    <t>DS6600</t>
  </si>
  <si>
    <t>A4739</t>
  </si>
  <si>
    <t>師　自海</t>
  </si>
  <si>
    <t>A4741</t>
  </si>
  <si>
    <t>楊　普才</t>
  </si>
  <si>
    <t>A4743</t>
  </si>
  <si>
    <t>大島　敬吉</t>
  </si>
  <si>
    <t>A4751</t>
  </si>
  <si>
    <t>瀬川　洗</t>
  </si>
  <si>
    <t>A4753</t>
  </si>
  <si>
    <t>中野　雅章</t>
  </si>
  <si>
    <t>A4755</t>
  </si>
  <si>
    <t>木下　慎逸</t>
  </si>
  <si>
    <t>A4759</t>
  </si>
  <si>
    <t>中澤　伸之</t>
  </si>
  <si>
    <t>DT8400</t>
  </si>
  <si>
    <t>A4761</t>
  </si>
  <si>
    <t>今井　素生</t>
  </si>
  <si>
    <t>A4764</t>
  </si>
  <si>
    <t>森岡　昌昭</t>
  </si>
  <si>
    <t>A4765</t>
  </si>
  <si>
    <t>上田　雄一</t>
  </si>
  <si>
    <t>JA0600</t>
  </si>
  <si>
    <t>A4766</t>
  </si>
  <si>
    <t>勝濱　良博</t>
  </si>
  <si>
    <t>A4767</t>
  </si>
  <si>
    <t>萩原　崇</t>
  </si>
  <si>
    <t>A4769</t>
  </si>
  <si>
    <t>石見　和久</t>
  </si>
  <si>
    <t>A4771</t>
  </si>
  <si>
    <t>高石　光博</t>
  </si>
  <si>
    <t>A4773</t>
  </si>
  <si>
    <t>久川　裕史</t>
  </si>
  <si>
    <t>A4774</t>
  </si>
  <si>
    <t>赤堀　智幸</t>
  </si>
  <si>
    <t>A4776</t>
  </si>
  <si>
    <t>船原　拓也</t>
  </si>
  <si>
    <t>A4777</t>
  </si>
  <si>
    <t>横山　真一郎</t>
  </si>
  <si>
    <t>A4778</t>
  </si>
  <si>
    <t>高貝　暢浩</t>
  </si>
  <si>
    <t>A4779</t>
  </si>
  <si>
    <t>田島　靖久</t>
  </si>
  <si>
    <t>A4780</t>
  </si>
  <si>
    <t>吉澤　拓也</t>
  </si>
  <si>
    <t>A4781</t>
  </si>
  <si>
    <t>後藤　寛和</t>
  </si>
  <si>
    <t>A4783</t>
  </si>
  <si>
    <t>法水　哲</t>
  </si>
  <si>
    <t>A4784</t>
  </si>
  <si>
    <t>萩原　陽一郎</t>
  </si>
  <si>
    <t>A4790</t>
  </si>
  <si>
    <t>幸　俊宏</t>
  </si>
  <si>
    <t>A4792</t>
  </si>
  <si>
    <t>飯田　善一郎</t>
  </si>
  <si>
    <t>BA7200</t>
  </si>
  <si>
    <t>A4794</t>
  </si>
  <si>
    <t>尾形　一</t>
  </si>
  <si>
    <t>A4795</t>
  </si>
  <si>
    <t>岸見　淳平</t>
  </si>
  <si>
    <t>A4796</t>
  </si>
  <si>
    <t>志俵　和宏</t>
  </si>
  <si>
    <t>A4797</t>
  </si>
  <si>
    <t>中津井　邦喜</t>
  </si>
  <si>
    <t>A4801</t>
  </si>
  <si>
    <t>池田　信義</t>
  </si>
  <si>
    <t>A4802</t>
  </si>
  <si>
    <t>涌井　健</t>
  </si>
  <si>
    <t>A4805</t>
  </si>
  <si>
    <t>古賀　道明</t>
  </si>
  <si>
    <t>A4808</t>
  </si>
  <si>
    <t>青木　伸之</t>
  </si>
  <si>
    <t>A4812</t>
  </si>
  <si>
    <t>坂本　佳子</t>
  </si>
  <si>
    <t>A4815</t>
  </si>
  <si>
    <t>紅田　さおり</t>
  </si>
  <si>
    <t>A4821</t>
  </si>
  <si>
    <t>小島　弘史</t>
  </si>
  <si>
    <t>A4822</t>
  </si>
  <si>
    <t>牧瀬　裕</t>
  </si>
  <si>
    <t>A4825</t>
  </si>
  <si>
    <t>篠塚　佳紀</t>
  </si>
  <si>
    <t>A4828</t>
  </si>
  <si>
    <t>草場　京</t>
  </si>
  <si>
    <t>A4830</t>
  </si>
  <si>
    <t>スタピット　Ｎ</t>
  </si>
  <si>
    <t>A4837</t>
  </si>
  <si>
    <t>市川　信行</t>
  </si>
  <si>
    <t>A4848</t>
  </si>
  <si>
    <t>大塚　恵哉</t>
  </si>
  <si>
    <t>A4854</t>
  </si>
  <si>
    <t>奥田　到</t>
  </si>
  <si>
    <t>A4855</t>
  </si>
  <si>
    <t>巽　良介</t>
  </si>
  <si>
    <t>A4863</t>
  </si>
  <si>
    <t>金本　康宏</t>
  </si>
  <si>
    <t>A4866</t>
  </si>
  <si>
    <t>石貫　慎太郎</t>
  </si>
  <si>
    <t>A4868</t>
  </si>
  <si>
    <t>齊藤　明</t>
  </si>
  <si>
    <t>A4870</t>
  </si>
  <si>
    <t>山岡　茂樹</t>
  </si>
  <si>
    <t>A4871</t>
  </si>
  <si>
    <t>小川田　大吉</t>
  </si>
  <si>
    <t>A4874</t>
  </si>
  <si>
    <t>福渡　淳一</t>
  </si>
  <si>
    <t>A4875</t>
  </si>
  <si>
    <t>松井　義幸</t>
  </si>
  <si>
    <t>A4876</t>
  </si>
  <si>
    <t>青木　逸人</t>
  </si>
  <si>
    <t>A4877</t>
  </si>
  <si>
    <t>桑邊　和幸</t>
  </si>
  <si>
    <t>A4879</t>
  </si>
  <si>
    <t>田中　敬明</t>
  </si>
  <si>
    <t>A4882</t>
  </si>
  <si>
    <t>生形　嘉良</t>
  </si>
  <si>
    <t>A4883</t>
  </si>
  <si>
    <t>清川　厚史</t>
  </si>
  <si>
    <t>A4884</t>
  </si>
  <si>
    <t>田邉　智章</t>
  </si>
  <si>
    <t>A4887</t>
  </si>
  <si>
    <t>田中　靖政</t>
  </si>
  <si>
    <t>A4889</t>
  </si>
  <si>
    <t>石田　貴広</t>
  </si>
  <si>
    <t>A4890</t>
  </si>
  <si>
    <t>浦　元啓</t>
  </si>
  <si>
    <t>A4891</t>
  </si>
  <si>
    <t>石川　賢</t>
  </si>
  <si>
    <t>A4893</t>
  </si>
  <si>
    <t>大久保　有芳</t>
  </si>
  <si>
    <t>A4895</t>
  </si>
  <si>
    <t>中村　幸生</t>
  </si>
  <si>
    <t>A4896</t>
  </si>
  <si>
    <t>森尾　康治</t>
  </si>
  <si>
    <t>A4897</t>
  </si>
  <si>
    <t>笠野　雄一郎</t>
  </si>
  <si>
    <t>A4898</t>
  </si>
  <si>
    <t>川井　明</t>
  </si>
  <si>
    <t>A4900</t>
  </si>
  <si>
    <t>藤野　徹</t>
  </si>
  <si>
    <t>A4902</t>
  </si>
  <si>
    <t>神下　高弘</t>
  </si>
  <si>
    <t>A4903</t>
  </si>
  <si>
    <t>斎藤　静彦</t>
  </si>
  <si>
    <t>A4904</t>
  </si>
  <si>
    <t>千葉　聡</t>
  </si>
  <si>
    <t>A4908</t>
  </si>
  <si>
    <t>小宮　宗典</t>
  </si>
  <si>
    <t>A4909</t>
  </si>
  <si>
    <t>阪上　正浩</t>
  </si>
  <si>
    <t>A4910</t>
  </si>
  <si>
    <t>西村　浩一</t>
  </si>
  <si>
    <t>A4912</t>
  </si>
  <si>
    <t>橋井　孝司</t>
  </si>
  <si>
    <t>A4913</t>
  </si>
  <si>
    <t>庭田　健治</t>
  </si>
  <si>
    <t>A4915</t>
  </si>
  <si>
    <t>平野　禎久</t>
  </si>
  <si>
    <t>A4918</t>
  </si>
  <si>
    <t>宮川　尚子</t>
  </si>
  <si>
    <t>A4925</t>
  </si>
  <si>
    <t>西村　正寛</t>
  </si>
  <si>
    <t>A4926</t>
  </si>
  <si>
    <t>松永　貴史</t>
  </si>
  <si>
    <t>A4928</t>
  </si>
  <si>
    <t>菅　聡</t>
  </si>
  <si>
    <t>A4929</t>
  </si>
  <si>
    <t>岩切　宏憲</t>
  </si>
  <si>
    <t>A4934</t>
  </si>
  <si>
    <t>品田　義政</t>
  </si>
  <si>
    <t>A4935</t>
  </si>
  <si>
    <t>和田　昌大</t>
  </si>
  <si>
    <t>A4936</t>
  </si>
  <si>
    <t>中山　英明</t>
  </si>
  <si>
    <t>A4937</t>
  </si>
  <si>
    <t>中村　和久</t>
  </si>
  <si>
    <t>A4942</t>
  </si>
  <si>
    <t>清田　直紀</t>
  </si>
  <si>
    <t>A4945</t>
  </si>
  <si>
    <t>渡邉　信之</t>
  </si>
  <si>
    <t>A4954</t>
  </si>
  <si>
    <t>新井　明夫</t>
  </si>
  <si>
    <t>A4969</t>
  </si>
  <si>
    <t>エリ・Ｍ・イショウ</t>
  </si>
  <si>
    <t>A4972</t>
  </si>
  <si>
    <t>林　昌直</t>
  </si>
  <si>
    <t>A4976</t>
  </si>
  <si>
    <t>角田　吉彦</t>
  </si>
  <si>
    <t>会長待遇</t>
  </si>
  <si>
    <t>A4978</t>
  </si>
  <si>
    <t>森田　裕子</t>
  </si>
  <si>
    <t>A4980</t>
  </si>
  <si>
    <t>イスラムA.K.M.ヌルル</t>
  </si>
  <si>
    <t>A4982</t>
  </si>
  <si>
    <t>倉岡　千郎</t>
  </si>
  <si>
    <t>A4983</t>
  </si>
  <si>
    <t>佐藤　正樹</t>
  </si>
  <si>
    <t>DM0200</t>
  </si>
  <si>
    <t>A4989</t>
  </si>
  <si>
    <t>増田　和美</t>
  </si>
  <si>
    <t>DJ8600</t>
  </si>
  <si>
    <t>A4993</t>
  </si>
  <si>
    <t>相原　青海</t>
  </si>
  <si>
    <t>A4995</t>
  </si>
  <si>
    <t>柴田　善央</t>
  </si>
  <si>
    <t>A5000</t>
  </si>
  <si>
    <t>池野　雅文</t>
  </si>
  <si>
    <t>SQ0200</t>
  </si>
  <si>
    <t>A5005</t>
  </si>
  <si>
    <t>工藤　宗一</t>
  </si>
  <si>
    <t>A5007</t>
  </si>
  <si>
    <t>田中　健一</t>
  </si>
  <si>
    <t>A5013</t>
  </si>
  <si>
    <t>伊沢　武晃</t>
  </si>
  <si>
    <t>A5014</t>
  </si>
  <si>
    <t>鈴木　弘敏</t>
  </si>
  <si>
    <t>A5016</t>
  </si>
  <si>
    <t>佐藤　誠一</t>
  </si>
  <si>
    <t>A5017</t>
  </si>
  <si>
    <t>冨田　千功</t>
  </si>
  <si>
    <t>A5020</t>
  </si>
  <si>
    <t>黒田　武史</t>
  </si>
  <si>
    <t>BA7100</t>
  </si>
  <si>
    <t>A5023</t>
  </si>
  <si>
    <t>今里　龍司</t>
  </si>
  <si>
    <t>A5024</t>
  </si>
  <si>
    <t>植松　創平</t>
  </si>
  <si>
    <t>A5029</t>
  </si>
  <si>
    <t>下坂　雅信</t>
  </si>
  <si>
    <t>A5033</t>
  </si>
  <si>
    <t>山口　晴夏</t>
  </si>
  <si>
    <t>A5034</t>
  </si>
  <si>
    <t>小原　大輔</t>
  </si>
  <si>
    <t>A5035</t>
  </si>
  <si>
    <t>後迫　英樹</t>
  </si>
  <si>
    <t>DC1600</t>
  </si>
  <si>
    <t>A5036</t>
  </si>
  <si>
    <t>黒川　信子</t>
  </si>
  <si>
    <t>A5040</t>
  </si>
  <si>
    <t>三浦　良知</t>
  </si>
  <si>
    <t>A5041</t>
  </si>
  <si>
    <t>田中　義隆</t>
  </si>
  <si>
    <t>A5044</t>
  </si>
  <si>
    <t>尾関　哲史</t>
  </si>
  <si>
    <t>A5045</t>
  </si>
  <si>
    <t>小島　淳</t>
  </si>
  <si>
    <t>A5047</t>
  </si>
  <si>
    <t>野末　康博</t>
  </si>
  <si>
    <t>A5049</t>
  </si>
  <si>
    <t>安里　長浩</t>
  </si>
  <si>
    <t>A5050</t>
  </si>
  <si>
    <t>早川　史郎</t>
  </si>
  <si>
    <t>A5051</t>
  </si>
  <si>
    <t>工藤　唯志</t>
  </si>
  <si>
    <t>A5052</t>
  </si>
  <si>
    <t>藤元　亮</t>
  </si>
  <si>
    <t>A5053</t>
  </si>
  <si>
    <t>籠谷　統啓</t>
  </si>
  <si>
    <t>A5054</t>
  </si>
  <si>
    <t>川畑　智</t>
  </si>
  <si>
    <t>A5055</t>
  </si>
  <si>
    <t>近藤　浩毅</t>
  </si>
  <si>
    <t>A5058</t>
  </si>
  <si>
    <t>大江　真也</t>
  </si>
  <si>
    <t>A5066</t>
  </si>
  <si>
    <t>大楠　賢一</t>
  </si>
  <si>
    <t>A5068</t>
  </si>
  <si>
    <t>山下　雅彦</t>
  </si>
  <si>
    <t>A5080</t>
  </si>
  <si>
    <t>秋元　香代子</t>
  </si>
  <si>
    <t>A5081</t>
  </si>
  <si>
    <t>坪郷　太郎</t>
  </si>
  <si>
    <t>A5084</t>
  </si>
  <si>
    <t>鈴木　良典</t>
  </si>
  <si>
    <t>A5086</t>
  </si>
  <si>
    <t>西島　龍</t>
  </si>
  <si>
    <t>A5087</t>
  </si>
  <si>
    <t>梶原　伸哉</t>
  </si>
  <si>
    <t>A5088</t>
  </si>
  <si>
    <t>小林　将王</t>
  </si>
  <si>
    <t>A5090</t>
  </si>
  <si>
    <t>棚瀬　正雄</t>
  </si>
  <si>
    <t>A5092</t>
  </si>
  <si>
    <t>中村　将夫</t>
  </si>
  <si>
    <t>A5099</t>
  </si>
  <si>
    <t>副田　俊吾</t>
  </si>
  <si>
    <t>A5105</t>
  </si>
  <si>
    <t>竹田　智美</t>
  </si>
  <si>
    <t>A5111</t>
  </si>
  <si>
    <t>山本　和史</t>
  </si>
  <si>
    <t>A5113</t>
  </si>
  <si>
    <t>島崎　一幸</t>
  </si>
  <si>
    <t>A5130</t>
  </si>
  <si>
    <t>大野　淳</t>
  </si>
  <si>
    <t>A5157</t>
  </si>
  <si>
    <t>恒川　芳松</t>
  </si>
  <si>
    <t>A5166</t>
  </si>
  <si>
    <t>山下　勲</t>
  </si>
  <si>
    <t>DC8200</t>
  </si>
  <si>
    <t>A5168</t>
  </si>
  <si>
    <t>佐藤　利紀</t>
  </si>
  <si>
    <t>A5169</t>
  </si>
  <si>
    <t>石川　昌信</t>
  </si>
  <si>
    <t>A5173</t>
  </si>
  <si>
    <t>山本　象平</t>
  </si>
  <si>
    <t>A5183</t>
  </si>
  <si>
    <t>菊池　恵子</t>
  </si>
  <si>
    <t>A5187</t>
  </si>
  <si>
    <t>秋田　洋</t>
  </si>
  <si>
    <t>A5189</t>
  </si>
  <si>
    <t>石野　達夫</t>
  </si>
  <si>
    <t>A5190</t>
  </si>
  <si>
    <t>加藤　禎裕</t>
  </si>
  <si>
    <t>A5191</t>
  </si>
  <si>
    <t>中村　美幸</t>
  </si>
  <si>
    <t>SL0300</t>
  </si>
  <si>
    <t>A5198</t>
  </si>
  <si>
    <t>菊地　竹宗</t>
  </si>
  <si>
    <t>A5200</t>
  </si>
  <si>
    <t>斎藤　城代子</t>
  </si>
  <si>
    <t>A5203</t>
  </si>
  <si>
    <t>榎本　亜紀</t>
  </si>
  <si>
    <t>A5204</t>
  </si>
  <si>
    <t>浦上　史郎</t>
  </si>
  <si>
    <t>A5207</t>
  </si>
  <si>
    <t>国井　藤美</t>
  </si>
  <si>
    <t>A5211</t>
  </si>
  <si>
    <t>中林　二美</t>
  </si>
  <si>
    <t>A5213</t>
  </si>
  <si>
    <t>菊川　幸子</t>
  </si>
  <si>
    <t>A5225</t>
  </si>
  <si>
    <t>西澤　諭</t>
  </si>
  <si>
    <t>A5226</t>
  </si>
  <si>
    <t>秋山　成央</t>
  </si>
  <si>
    <t>A5227</t>
  </si>
  <si>
    <t>高木　康行</t>
  </si>
  <si>
    <t>A5228</t>
  </si>
  <si>
    <t>沼田　祐助</t>
  </si>
  <si>
    <t>A5229</t>
  </si>
  <si>
    <t>後藤　玄拓</t>
  </si>
  <si>
    <t>A5230</t>
  </si>
  <si>
    <t>小泉　慎</t>
  </si>
  <si>
    <t>A5232</t>
  </si>
  <si>
    <t>小長谷　修</t>
  </si>
  <si>
    <t>A5236</t>
  </si>
  <si>
    <t>浅田　尚</t>
  </si>
  <si>
    <t>A5237</t>
  </si>
  <si>
    <t>安藤　興太</t>
  </si>
  <si>
    <t>A5239</t>
  </si>
  <si>
    <t>山川　和弘</t>
  </si>
  <si>
    <t>A5240</t>
  </si>
  <si>
    <t>鶴見　広明</t>
  </si>
  <si>
    <t>A5241</t>
  </si>
  <si>
    <t>福田　忠弘</t>
  </si>
  <si>
    <t>A5243</t>
  </si>
  <si>
    <t>服部　達也</t>
  </si>
  <si>
    <t>A5244</t>
  </si>
  <si>
    <t>福島　伸朗</t>
  </si>
  <si>
    <t>A5247</t>
  </si>
  <si>
    <t>三溝　裕之</t>
  </si>
  <si>
    <t>A5249</t>
  </si>
  <si>
    <t>石川　正樹</t>
  </si>
  <si>
    <t>A5250</t>
  </si>
  <si>
    <t>富田　秀樹</t>
  </si>
  <si>
    <t>A5252</t>
  </si>
  <si>
    <t>反町　容</t>
  </si>
  <si>
    <t>A5254</t>
  </si>
  <si>
    <t>柳本　諭</t>
  </si>
  <si>
    <t>A5255</t>
  </si>
  <si>
    <t>山田　和哉</t>
  </si>
  <si>
    <t>A5256</t>
  </si>
  <si>
    <t>松尾　環</t>
  </si>
  <si>
    <t>A5258</t>
  </si>
  <si>
    <t>西川　隆清</t>
  </si>
  <si>
    <t>A5260</t>
  </si>
  <si>
    <t>村山　元</t>
  </si>
  <si>
    <t>A5261</t>
  </si>
  <si>
    <t>庄司　茂幸</t>
  </si>
  <si>
    <t>A5264</t>
  </si>
  <si>
    <t>宇野　哲平</t>
  </si>
  <si>
    <t>A5266</t>
  </si>
  <si>
    <t>佐藤　隆洋</t>
  </si>
  <si>
    <t>DC2000</t>
  </si>
  <si>
    <t>A5269</t>
  </si>
  <si>
    <t>白石　保律</t>
  </si>
  <si>
    <t>A5270</t>
  </si>
  <si>
    <t>細田　年晃</t>
  </si>
  <si>
    <t>A5271</t>
  </si>
  <si>
    <t>田内　宏明</t>
  </si>
  <si>
    <t>A5272</t>
  </si>
  <si>
    <t>矢倉　貴文</t>
  </si>
  <si>
    <t>A5274</t>
  </si>
  <si>
    <t>早川　知邦</t>
  </si>
  <si>
    <t>A5275</t>
  </si>
  <si>
    <t>川又　憲二</t>
  </si>
  <si>
    <t>A5276</t>
  </si>
  <si>
    <t>吉田　武弘</t>
  </si>
  <si>
    <t>A5278</t>
  </si>
  <si>
    <t>安場　敦志</t>
  </si>
  <si>
    <t>A5279</t>
  </si>
  <si>
    <t>児玉　浩</t>
  </si>
  <si>
    <t>A5280</t>
  </si>
  <si>
    <t>小高　秀人</t>
  </si>
  <si>
    <t>A5286</t>
  </si>
  <si>
    <t>松田　英治</t>
  </si>
  <si>
    <t>A5290</t>
  </si>
  <si>
    <t>鳥山　彩子</t>
  </si>
  <si>
    <t>A5291</t>
  </si>
  <si>
    <t>松本　淳子</t>
  </si>
  <si>
    <t>A5292</t>
  </si>
  <si>
    <t>岡崎　晴子</t>
  </si>
  <si>
    <t>A5293</t>
  </si>
  <si>
    <t>山下　武</t>
  </si>
  <si>
    <t>A5294</t>
  </si>
  <si>
    <t>梅本　和臣</t>
  </si>
  <si>
    <t>A5304</t>
  </si>
  <si>
    <t>岩尾　哲志</t>
  </si>
  <si>
    <t>A5305</t>
  </si>
  <si>
    <t>園田　博幸</t>
  </si>
  <si>
    <t>A5306</t>
  </si>
  <si>
    <t>中村　三恵</t>
  </si>
  <si>
    <t>A5307</t>
  </si>
  <si>
    <t>加部　孝光</t>
  </si>
  <si>
    <t>A5308</t>
  </si>
  <si>
    <t>石上　英男</t>
  </si>
  <si>
    <t>A5309</t>
  </si>
  <si>
    <t>伊藤　純一</t>
  </si>
  <si>
    <t>A5312</t>
  </si>
  <si>
    <t>池永　均</t>
  </si>
  <si>
    <t>A5313</t>
  </si>
  <si>
    <t>金　海生</t>
  </si>
  <si>
    <t>A5315</t>
  </si>
  <si>
    <t>佐藤　知恵美</t>
  </si>
  <si>
    <t>A5322</t>
  </si>
  <si>
    <t>片柳　貴文</t>
  </si>
  <si>
    <t>A5325</t>
  </si>
  <si>
    <t>渡邊　俊幸</t>
  </si>
  <si>
    <t>A5342</t>
  </si>
  <si>
    <t>齊藤　淳</t>
  </si>
  <si>
    <t>A5344</t>
  </si>
  <si>
    <t>清水　千加</t>
  </si>
  <si>
    <t>A5346</t>
  </si>
  <si>
    <t>梁川　政幸</t>
  </si>
  <si>
    <t>A5348</t>
  </si>
  <si>
    <t>中條　聡</t>
  </si>
  <si>
    <t>A5361</t>
  </si>
  <si>
    <t>田村　英久</t>
  </si>
  <si>
    <t>A5367</t>
  </si>
  <si>
    <t>仲野　哲人</t>
  </si>
  <si>
    <t>A5369</t>
  </si>
  <si>
    <t>青池　麻紀</t>
  </si>
  <si>
    <t>A5380</t>
  </si>
  <si>
    <t>石井　徹弥</t>
  </si>
  <si>
    <t>A5383</t>
  </si>
  <si>
    <t>原　大三</t>
  </si>
  <si>
    <t>A5385</t>
  </si>
  <si>
    <t>熊須　五朗</t>
  </si>
  <si>
    <t>A5386</t>
  </si>
  <si>
    <t>内山　雄介</t>
  </si>
  <si>
    <t>A5387</t>
  </si>
  <si>
    <t>竹内　恭一</t>
  </si>
  <si>
    <t>A5389</t>
  </si>
  <si>
    <t>梶田　学</t>
  </si>
  <si>
    <t>A5391</t>
  </si>
  <si>
    <t>水谷　俊夫</t>
  </si>
  <si>
    <t>A5392</t>
  </si>
  <si>
    <t>西川　貴政</t>
  </si>
  <si>
    <t>A5393</t>
  </si>
  <si>
    <t>萩原　隆之</t>
  </si>
  <si>
    <t>A5397</t>
  </si>
  <si>
    <t>草場　浩平</t>
  </si>
  <si>
    <t>A5398</t>
  </si>
  <si>
    <t>道家　健太郎</t>
  </si>
  <si>
    <t>A5399</t>
  </si>
  <si>
    <t>吉田　研也</t>
  </si>
  <si>
    <t>A5400</t>
  </si>
  <si>
    <t>山本　芳樹</t>
  </si>
  <si>
    <t>A5401</t>
  </si>
  <si>
    <t>亀田　尚志</t>
  </si>
  <si>
    <t>A5403</t>
  </si>
  <si>
    <t>小森　暢行</t>
  </si>
  <si>
    <t>A5404</t>
  </si>
  <si>
    <t>能登　準弥</t>
  </si>
  <si>
    <t>A5405</t>
  </si>
  <si>
    <t>三池　力</t>
  </si>
  <si>
    <t>A5408</t>
  </si>
  <si>
    <t>定家　正志</t>
  </si>
  <si>
    <t>JWPH00</t>
  </si>
  <si>
    <t>A5411</t>
  </si>
  <si>
    <t>深沢　信一</t>
  </si>
  <si>
    <t>A5413</t>
  </si>
  <si>
    <t>奥野　健太郎</t>
  </si>
  <si>
    <t>A5414</t>
  </si>
  <si>
    <t>前田　哲哉</t>
  </si>
  <si>
    <t>A5415</t>
  </si>
  <si>
    <t>外薗　将紀</t>
  </si>
  <si>
    <t>A5416</t>
  </si>
  <si>
    <t>中川　博人</t>
  </si>
  <si>
    <t>A5417</t>
  </si>
  <si>
    <t>小田部　勝</t>
  </si>
  <si>
    <t>A5418</t>
  </si>
  <si>
    <t>小山　真</t>
  </si>
  <si>
    <t>A5420</t>
  </si>
  <si>
    <t>谷口　幸子</t>
  </si>
  <si>
    <t>A5422</t>
  </si>
  <si>
    <t>中西　令衣</t>
  </si>
  <si>
    <t>A5425</t>
  </si>
  <si>
    <t>中川　友紀</t>
  </si>
  <si>
    <t>A5427</t>
  </si>
  <si>
    <t>梅津　和寛</t>
  </si>
  <si>
    <t>A5439</t>
  </si>
  <si>
    <t>浅利　勉</t>
  </si>
  <si>
    <t>A5441</t>
  </si>
  <si>
    <t>原田　充晃</t>
  </si>
  <si>
    <t>A5442</t>
  </si>
  <si>
    <t>副島　真一</t>
  </si>
  <si>
    <t>A5443</t>
  </si>
  <si>
    <t>比志島　国明</t>
  </si>
  <si>
    <t>A5444</t>
  </si>
  <si>
    <t>石川　由基</t>
  </si>
  <si>
    <t>A5445</t>
  </si>
  <si>
    <t>山寺　彰</t>
  </si>
  <si>
    <t>JYVN41</t>
  </si>
  <si>
    <t>A5448</t>
  </si>
  <si>
    <t>遠藤　久美子</t>
  </si>
  <si>
    <t>A5450</t>
  </si>
  <si>
    <t>河合　健作</t>
  </si>
  <si>
    <t>A5451</t>
  </si>
  <si>
    <t>高橋　哲也</t>
  </si>
  <si>
    <t>A5452</t>
  </si>
  <si>
    <t>千田　さち子</t>
  </si>
  <si>
    <t>A5455</t>
  </si>
  <si>
    <t>小松　寛</t>
  </si>
  <si>
    <t>A5465</t>
  </si>
  <si>
    <t>中村　武志</t>
  </si>
  <si>
    <t>A5467</t>
  </si>
  <si>
    <t>堀木　誠</t>
  </si>
  <si>
    <t>A5470</t>
  </si>
  <si>
    <t>新井　司郎</t>
  </si>
  <si>
    <t>A5472</t>
  </si>
  <si>
    <t>五木田　昌宜</t>
  </si>
  <si>
    <t>A5482</t>
  </si>
  <si>
    <t>湯浅　知也</t>
  </si>
  <si>
    <t>A5483</t>
  </si>
  <si>
    <t>大谷　美智代</t>
  </si>
  <si>
    <t>A5486</t>
  </si>
  <si>
    <t>蒔田　修</t>
  </si>
  <si>
    <t>A5491</t>
  </si>
  <si>
    <t>長尾　真理子</t>
  </si>
  <si>
    <t>A5493</t>
  </si>
  <si>
    <t>岡田　卓也</t>
  </si>
  <si>
    <t>A5498</t>
  </si>
  <si>
    <t>石田　勇人</t>
  </si>
  <si>
    <t>A5500</t>
  </si>
  <si>
    <t>宮野　弘美</t>
  </si>
  <si>
    <t>A5503</t>
  </si>
  <si>
    <t>諏訪　浩</t>
  </si>
  <si>
    <t>A5504</t>
  </si>
  <si>
    <t>岩倉　亮</t>
  </si>
  <si>
    <t>DC8300</t>
  </si>
  <si>
    <t>A5507</t>
  </si>
  <si>
    <t>古賀　省二郎</t>
  </si>
  <si>
    <t>A5508</t>
  </si>
  <si>
    <t>池田　祐子</t>
  </si>
  <si>
    <t>A5512</t>
  </si>
  <si>
    <t>遠藤　和志</t>
  </si>
  <si>
    <t>A5514</t>
  </si>
  <si>
    <t>早川　智也</t>
  </si>
  <si>
    <t>A5515</t>
  </si>
  <si>
    <t>窪田　弘之</t>
  </si>
  <si>
    <t>A5516</t>
  </si>
  <si>
    <t>長澤　和美</t>
  </si>
  <si>
    <t>A5519</t>
  </si>
  <si>
    <t>軽部　泰司</t>
  </si>
  <si>
    <t>A5523</t>
  </si>
  <si>
    <t>後藤　宏</t>
  </si>
  <si>
    <t>A5528</t>
  </si>
  <si>
    <t>大城　圭輔</t>
  </si>
  <si>
    <t>A5529</t>
  </si>
  <si>
    <t>石原　健二</t>
  </si>
  <si>
    <t>A5535</t>
  </si>
  <si>
    <t>川野　哲</t>
  </si>
  <si>
    <t>A5536</t>
  </si>
  <si>
    <t>後岡　寿成</t>
  </si>
  <si>
    <t>A5538</t>
  </si>
  <si>
    <t>牧野　孝久</t>
  </si>
  <si>
    <t>A5539</t>
  </si>
  <si>
    <t>池島　剛</t>
  </si>
  <si>
    <t>A5542</t>
  </si>
  <si>
    <t>堀　功一</t>
  </si>
  <si>
    <t>A5543</t>
  </si>
  <si>
    <t>原田　淳</t>
  </si>
  <si>
    <t>DJ6400</t>
  </si>
  <si>
    <t>A5545</t>
  </si>
  <si>
    <t>三戸　孝延</t>
  </si>
  <si>
    <t>A5546</t>
  </si>
  <si>
    <t>望月　篤</t>
  </si>
  <si>
    <t>A5548</t>
  </si>
  <si>
    <t>清成　竜太</t>
  </si>
  <si>
    <t>A5549</t>
  </si>
  <si>
    <t>酒井　利彰</t>
  </si>
  <si>
    <t>A5550</t>
  </si>
  <si>
    <t>小林　慶之</t>
  </si>
  <si>
    <t>A5551</t>
  </si>
  <si>
    <t>一木　利哉</t>
  </si>
  <si>
    <t>A5553</t>
  </si>
  <si>
    <t>梶浦　建樹</t>
  </si>
  <si>
    <t>A5554</t>
  </si>
  <si>
    <t>安田　浩一朗</t>
  </si>
  <si>
    <t>A5557</t>
  </si>
  <si>
    <t>犬山　晶夫</t>
  </si>
  <si>
    <t>A5559</t>
  </si>
  <si>
    <t>大平　欽吾</t>
  </si>
  <si>
    <t>A5561</t>
  </si>
  <si>
    <t>柾木　淳子</t>
  </si>
  <si>
    <t>A5565</t>
  </si>
  <si>
    <t>市川　岳志</t>
  </si>
  <si>
    <t>A5566</t>
  </si>
  <si>
    <t>白石　悦二</t>
  </si>
  <si>
    <t>A5570</t>
  </si>
  <si>
    <t>辻　聡太</t>
  </si>
  <si>
    <t>A5573</t>
  </si>
  <si>
    <t>坪井　薫正</t>
  </si>
  <si>
    <t>A5575</t>
  </si>
  <si>
    <t>藤冨　隆行</t>
  </si>
  <si>
    <t>JYBD02</t>
  </si>
  <si>
    <t>A5576</t>
  </si>
  <si>
    <t>中河　卓也</t>
  </si>
  <si>
    <t>A5577</t>
  </si>
  <si>
    <t>横田　誠</t>
  </si>
  <si>
    <t>A5578</t>
  </si>
  <si>
    <t>宮瀬　一郎</t>
  </si>
  <si>
    <t>A5580</t>
  </si>
  <si>
    <t>山根　千明</t>
  </si>
  <si>
    <t>A5581</t>
  </si>
  <si>
    <t>吉田　雅美</t>
  </si>
  <si>
    <t>A5587</t>
  </si>
  <si>
    <t>石塚　一志</t>
  </si>
  <si>
    <t>A5588</t>
  </si>
  <si>
    <t>加茂　元</t>
  </si>
  <si>
    <t>A5601</t>
  </si>
  <si>
    <t>三瀬　隆</t>
  </si>
  <si>
    <t>A5607</t>
  </si>
  <si>
    <t>吉野　倫典</t>
  </si>
  <si>
    <t>A5611</t>
  </si>
  <si>
    <t>橋本　英博</t>
  </si>
  <si>
    <t>A5612</t>
  </si>
  <si>
    <t>鳥羽　明</t>
  </si>
  <si>
    <t>A5613</t>
  </si>
  <si>
    <t>佐藤　彰一</t>
  </si>
  <si>
    <t>A5614</t>
  </si>
  <si>
    <t>浜本　訓英</t>
  </si>
  <si>
    <t>A5618</t>
  </si>
  <si>
    <t>松井　洋一</t>
  </si>
  <si>
    <t>A5622</t>
  </si>
  <si>
    <t>日吉　和義</t>
  </si>
  <si>
    <t>A5626</t>
  </si>
  <si>
    <t>小林　基比古</t>
  </si>
  <si>
    <t>A5628</t>
  </si>
  <si>
    <t>黒井　のぞみ</t>
  </si>
  <si>
    <t>A5630</t>
  </si>
  <si>
    <t>大槻　康雄</t>
  </si>
  <si>
    <t>A5640</t>
  </si>
  <si>
    <t>岩間　倫秀</t>
  </si>
  <si>
    <t>A5643</t>
  </si>
  <si>
    <t>小川　淳史</t>
  </si>
  <si>
    <t>A5647</t>
  </si>
  <si>
    <t>内田　正吾</t>
  </si>
  <si>
    <t>A5649</t>
  </si>
  <si>
    <t>草柳　俊二</t>
  </si>
  <si>
    <t>A5650</t>
  </si>
  <si>
    <t>工藤　誠</t>
  </si>
  <si>
    <t>A5651</t>
  </si>
  <si>
    <t>大須賀　豊</t>
  </si>
  <si>
    <t>A5653</t>
  </si>
  <si>
    <t>杉山　卓</t>
  </si>
  <si>
    <t>A5659</t>
  </si>
  <si>
    <t>福田　裕一</t>
  </si>
  <si>
    <t>A5662</t>
  </si>
  <si>
    <t>小澤　段</t>
  </si>
  <si>
    <t>A5667</t>
  </si>
  <si>
    <t>石原　宏二</t>
  </si>
  <si>
    <t>A5669</t>
  </si>
  <si>
    <t>渡部　康祐</t>
  </si>
  <si>
    <t>A5671</t>
  </si>
  <si>
    <t>安達　浩平</t>
  </si>
  <si>
    <t>A5672</t>
  </si>
  <si>
    <t>田方　智</t>
  </si>
  <si>
    <t>A5674</t>
  </si>
  <si>
    <t>河合　政岐</t>
  </si>
  <si>
    <t>A5675</t>
  </si>
  <si>
    <t>斎藤　暁</t>
  </si>
  <si>
    <t>A5677</t>
  </si>
  <si>
    <t>松原　彩子</t>
  </si>
  <si>
    <t>SP01</t>
  </si>
  <si>
    <t>システム科学コンサルタンツ（株）</t>
  </si>
  <si>
    <t>SP0120</t>
  </si>
  <si>
    <t>A5681</t>
  </si>
  <si>
    <t>中川　由香</t>
  </si>
  <si>
    <t>A5682</t>
  </si>
  <si>
    <t>北野　知行</t>
  </si>
  <si>
    <t>A5684</t>
  </si>
  <si>
    <t>花房　政英</t>
  </si>
  <si>
    <t>A5688</t>
  </si>
  <si>
    <t>田村　啓治</t>
  </si>
  <si>
    <t>A5689</t>
  </si>
  <si>
    <t>馬場　亜希</t>
  </si>
  <si>
    <t>A5690</t>
  </si>
  <si>
    <t>檜枝　俊輔</t>
  </si>
  <si>
    <t>A5691</t>
  </si>
  <si>
    <t>北川　敏弘</t>
  </si>
  <si>
    <t>A5693</t>
  </si>
  <si>
    <t>小林　正典</t>
  </si>
  <si>
    <t>A5694</t>
  </si>
  <si>
    <t>河野　信宏</t>
  </si>
  <si>
    <t>A5696</t>
  </si>
  <si>
    <t>佐久間　英崇</t>
  </si>
  <si>
    <t>A5697</t>
  </si>
  <si>
    <t>高橋　直</t>
  </si>
  <si>
    <t>技師１級</t>
  </si>
  <si>
    <t>A5698</t>
  </si>
  <si>
    <t>田村　大介</t>
  </si>
  <si>
    <t>技師２級</t>
  </si>
  <si>
    <t>A5705</t>
  </si>
  <si>
    <t>池江　憲一</t>
  </si>
  <si>
    <t>A5706</t>
  </si>
  <si>
    <t>吉田　淳</t>
  </si>
  <si>
    <t>A5708</t>
  </si>
  <si>
    <t>小野寺　昭二</t>
  </si>
  <si>
    <t>DF8100</t>
  </si>
  <si>
    <t>A5711</t>
  </si>
  <si>
    <t>飯沼　伸行</t>
  </si>
  <si>
    <t>A5712</t>
  </si>
  <si>
    <t>佐藤　一幸</t>
  </si>
  <si>
    <t>A5713</t>
  </si>
  <si>
    <t>高橋　栄治</t>
  </si>
  <si>
    <t>A5714</t>
  </si>
  <si>
    <t>勝又　弘也</t>
  </si>
  <si>
    <t>DC8800</t>
  </si>
  <si>
    <t>A5715</t>
  </si>
  <si>
    <t>稲村　真一</t>
  </si>
  <si>
    <t>A5721</t>
  </si>
  <si>
    <t>野村　武</t>
  </si>
  <si>
    <t>技師扱</t>
  </si>
  <si>
    <t>A5724</t>
  </si>
  <si>
    <t>相楽　桂一</t>
  </si>
  <si>
    <t>A5730</t>
  </si>
  <si>
    <t>大森　英夫</t>
  </si>
  <si>
    <t>A5746</t>
  </si>
  <si>
    <t>渡邉　直文</t>
  </si>
  <si>
    <t>A5747</t>
  </si>
  <si>
    <t>西村　洋一</t>
  </si>
  <si>
    <t>JA0300</t>
  </si>
  <si>
    <t>A5751</t>
  </si>
  <si>
    <t>熊田　正司</t>
  </si>
  <si>
    <t>A5754</t>
  </si>
  <si>
    <t>福岡　秀一</t>
  </si>
  <si>
    <t>JWTH00</t>
  </si>
  <si>
    <t>A5755</t>
  </si>
  <si>
    <t>久保　篤</t>
  </si>
  <si>
    <t>A5762</t>
  </si>
  <si>
    <t>谷本　晋一郎</t>
  </si>
  <si>
    <t>A5764</t>
  </si>
  <si>
    <t>黒木　英明</t>
  </si>
  <si>
    <t>A5765</t>
  </si>
  <si>
    <t>柚木脇　政浩</t>
  </si>
  <si>
    <t>A5768</t>
  </si>
  <si>
    <t>東中川　敏</t>
  </si>
  <si>
    <t>A5773</t>
  </si>
  <si>
    <t>近田　茂</t>
  </si>
  <si>
    <t>A5787</t>
  </si>
  <si>
    <t>柴山　知洋</t>
  </si>
  <si>
    <t>A5788</t>
  </si>
  <si>
    <t>兼城　佐和子</t>
  </si>
  <si>
    <t>A5791</t>
  </si>
  <si>
    <t>西木　也寸志</t>
  </si>
  <si>
    <t>A5794</t>
  </si>
  <si>
    <t>小笹　博昭</t>
  </si>
  <si>
    <t>A5795</t>
  </si>
  <si>
    <t>長瀬　要石</t>
  </si>
  <si>
    <t>A5796</t>
  </si>
  <si>
    <t>水口　巧</t>
  </si>
  <si>
    <t>DH8500</t>
  </si>
  <si>
    <t>A5799</t>
  </si>
  <si>
    <t>青山　治彦</t>
  </si>
  <si>
    <t>A5800</t>
  </si>
  <si>
    <t>高部　一彦</t>
  </si>
  <si>
    <t>A5801</t>
  </si>
  <si>
    <t>中島　祐一</t>
  </si>
  <si>
    <t>A5803</t>
  </si>
  <si>
    <t>大川　寛</t>
  </si>
  <si>
    <t>A5804</t>
  </si>
  <si>
    <t>藤澤　久子</t>
  </si>
  <si>
    <t>A5805</t>
  </si>
  <si>
    <t>加藤　靖広</t>
  </si>
  <si>
    <t>A5811</t>
  </si>
  <si>
    <t>脇坂　和征</t>
  </si>
  <si>
    <t>A5813</t>
  </si>
  <si>
    <t>杉崎　友是</t>
  </si>
  <si>
    <t>A5817</t>
  </si>
  <si>
    <t>中根　昌士</t>
  </si>
  <si>
    <t>A5819</t>
  </si>
  <si>
    <t>中村　真宏</t>
  </si>
  <si>
    <t>A5821</t>
  </si>
  <si>
    <t>三崎　尚一郎</t>
  </si>
  <si>
    <t>A5823</t>
  </si>
  <si>
    <t>大瀧　諭</t>
  </si>
  <si>
    <t>A5824</t>
  </si>
  <si>
    <t>今田　進平</t>
  </si>
  <si>
    <t>A5825</t>
  </si>
  <si>
    <t>岩本　一平</t>
  </si>
  <si>
    <t>A5826</t>
  </si>
  <si>
    <t>木村　健太郎</t>
  </si>
  <si>
    <t>A5827</t>
  </si>
  <si>
    <t>中村　友紀</t>
  </si>
  <si>
    <t>A5828</t>
  </si>
  <si>
    <t>七久保　充</t>
  </si>
  <si>
    <t>A5830</t>
  </si>
  <si>
    <t>星野　英之</t>
  </si>
  <si>
    <t>A5831</t>
  </si>
  <si>
    <t>飛永　龍</t>
  </si>
  <si>
    <t>A5839</t>
  </si>
  <si>
    <t>田中　聡</t>
  </si>
  <si>
    <t>A5842</t>
  </si>
  <si>
    <t>大鶴　舞子</t>
  </si>
  <si>
    <t>A5843</t>
  </si>
  <si>
    <t>鵜浦　俊文</t>
  </si>
  <si>
    <t>A5844</t>
  </si>
  <si>
    <t>酒井　守</t>
  </si>
  <si>
    <t>A5845</t>
  </si>
  <si>
    <t>増子　信幸</t>
  </si>
  <si>
    <t>A5846</t>
  </si>
  <si>
    <t>伊藤　隆夫</t>
  </si>
  <si>
    <t>A5847</t>
  </si>
  <si>
    <t>松川　弘美</t>
  </si>
  <si>
    <t>A5852</t>
  </si>
  <si>
    <t>佐久間　雄介</t>
  </si>
  <si>
    <t>A5853</t>
  </si>
  <si>
    <t>宍戸　正明</t>
  </si>
  <si>
    <t>A5854</t>
  </si>
  <si>
    <t>長尾　聡</t>
  </si>
  <si>
    <t>A5855</t>
  </si>
  <si>
    <t>芦名　浩二</t>
  </si>
  <si>
    <t>A5857</t>
  </si>
  <si>
    <t>桐生　慎也</t>
  </si>
  <si>
    <t>A5858</t>
  </si>
  <si>
    <t>草野　善広</t>
  </si>
  <si>
    <t>A5859</t>
  </si>
  <si>
    <t>安田　繁美</t>
  </si>
  <si>
    <t>A5861</t>
  </si>
  <si>
    <t>渡辺　利枝</t>
  </si>
  <si>
    <t>A5862</t>
  </si>
  <si>
    <t>森岡　ひとみ</t>
  </si>
  <si>
    <t>A5863</t>
  </si>
  <si>
    <t>遠藤　幸子</t>
  </si>
  <si>
    <t>A5864</t>
  </si>
  <si>
    <t>鈴木　美幸</t>
  </si>
  <si>
    <t>A5865</t>
  </si>
  <si>
    <t>小林　由季</t>
  </si>
  <si>
    <t>A5867</t>
  </si>
  <si>
    <t>上原　政明</t>
  </si>
  <si>
    <t>A5869</t>
  </si>
  <si>
    <t>前田　宣雄</t>
  </si>
  <si>
    <t>A5872</t>
  </si>
  <si>
    <t>太田　正芳</t>
  </si>
  <si>
    <t>A5874</t>
  </si>
  <si>
    <t>田母神　祐記</t>
  </si>
  <si>
    <t>A5876</t>
  </si>
  <si>
    <t>根本　年真</t>
  </si>
  <si>
    <t>A5884</t>
  </si>
  <si>
    <t>三好　規雄</t>
  </si>
  <si>
    <t>A5899</t>
  </si>
  <si>
    <t>藤堂　明</t>
  </si>
  <si>
    <t>A5901</t>
  </si>
  <si>
    <t>岡村　達哉</t>
  </si>
  <si>
    <t>JYVN27</t>
  </si>
  <si>
    <t>A5904</t>
  </si>
  <si>
    <t>中山　祥彦</t>
  </si>
  <si>
    <t>A5910</t>
  </si>
  <si>
    <t>安　洋巳</t>
  </si>
  <si>
    <t>A5912</t>
  </si>
  <si>
    <t>三浦　久美子</t>
  </si>
  <si>
    <t>A5913</t>
  </si>
  <si>
    <t>松田　智子</t>
  </si>
  <si>
    <t>A5914</t>
  </si>
  <si>
    <t>中島　和香</t>
  </si>
  <si>
    <t>A5916</t>
  </si>
  <si>
    <t>永井　清志</t>
  </si>
  <si>
    <t>SQ0240</t>
  </si>
  <si>
    <t>A5921</t>
  </si>
  <si>
    <t>蝦名　雅章</t>
  </si>
  <si>
    <t>A5922</t>
  </si>
  <si>
    <t>三嶋　照宜</t>
  </si>
  <si>
    <t>A5925</t>
  </si>
  <si>
    <t>江波戸　美智子</t>
  </si>
  <si>
    <t>A5926</t>
  </si>
  <si>
    <t>吉村　機</t>
  </si>
  <si>
    <t>A5927</t>
  </si>
  <si>
    <t>鈴木　正</t>
  </si>
  <si>
    <t>A5931</t>
  </si>
  <si>
    <t>半澤　厚子</t>
  </si>
  <si>
    <t>A5933</t>
  </si>
  <si>
    <t>大中　晋</t>
  </si>
  <si>
    <t>A5934</t>
  </si>
  <si>
    <t>安藤　茂子</t>
  </si>
  <si>
    <t>A5937</t>
  </si>
  <si>
    <t>栗田　絶学</t>
  </si>
  <si>
    <t>A5938</t>
  </si>
  <si>
    <t>奥津　明男</t>
  </si>
  <si>
    <t>A5940</t>
  </si>
  <si>
    <t>国峯　紀彦</t>
  </si>
  <si>
    <t>A5941</t>
  </si>
  <si>
    <t>三島　一夫</t>
  </si>
  <si>
    <t>A5946</t>
  </si>
  <si>
    <t>薄井　良一郎</t>
  </si>
  <si>
    <t>A5950</t>
  </si>
  <si>
    <t>青山　直樹</t>
  </si>
  <si>
    <t>A5951</t>
  </si>
  <si>
    <t>森田　格</t>
  </si>
  <si>
    <t>A5952</t>
  </si>
  <si>
    <t>大越　和輝</t>
  </si>
  <si>
    <t>A5953</t>
  </si>
  <si>
    <t>辻　健太郎</t>
  </si>
  <si>
    <t>A5954</t>
  </si>
  <si>
    <t>村戸　伸行</t>
  </si>
  <si>
    <t>A5955</t>
  </si>
  <si>
    <t>大和田　貴博</t>
  </si>
  <si>
    <t>A5958</t>
  </si>
  <si>
    <t>松本　定一</t>
  </si>
  <si>
    <t>A5961</t>
  </si>
  <si>
    <t>笠原　亮一</t>
  </si>
  <si>
    <t>A5962</t>
  </si>
  <si>
    <t>古木　宏和</t>
  </si>
  <si>
    <t>A5964</t>
  </si>
  <si>
    <t>大塚　幸司</t>
  </si>
  <si>
    <t>A5966</t>
  </si>
  <si>
    <t>齋藤　哲也</t>
  </si>
  <si>
    <t>A5967</t>
  </si>
  <si>
    <t>櫻井　幸子</t>
  </si>
  <si>
    <t>A5969</t>
  </si>
  <si>
    <t>杉本　光</t>
  </si>
  <si>
    <t>A5971</t>
  </si>
  <si>
    <t>山村　賢輔</t>
  </si>
  <si>
    <t>A5972</t>
  </si>
  <si>
    <t>川部　知範</t>
  </si>
  <si>
    <t>A5975</t>
  </si>
  <si>
    <t>山下　明生</t>
  </si>
  <si>
    <t>A5976</t>
  </si>
  <si>
    <t>薄衣　信衛</t>
  </si>
  <si>
    <t>A5978</t>
  </si>
  <si>
    <t>長濱　篤志</t>
  </si>
  <si>
    <t>A5979</t>
  </si>
  <si>
    <t>藤盛　将</t>
  </si>
  <si>
    <t>A5980</t>
  </si>
  <si>
    <t>森口　武士</t>
  </si>
  <si>
    <t>A5984</t>
  </si>
  <si>
    <t>内山　博人</t>
  </si>
  <si>
    <t>A5990</t>
  </si>
  <si>
    <t>東後　泉</t>
  </si>
  <si>
    <t>A5992</t>
  </si>
  <si>
    <t>本山　隆史</t>
  </si>
  <si>
    <t>A5994</t>
  </si>
  <si>
    <t>中村　陽一</t>
  </si>
  <si>
    <t>A5995</t>
  </si>
  <si>
    <t>松本　健</t>
  </si>
  <si>
    <t>A5996</t>
  </si>
  <si>
    <t>川上　拓</t>
  </si>
  <si>
    <t>A6000</t>
  </si>
  <si>
    <t>澁谷　實</t>
  </si>
  <si>
    <t>A6006</t>
  </si>
  <si>
    <t>齋川　純子</t>
  </si>
  <si>
    <t>A6008</t>
  </si>
  <si>
    <t>永田　和弘</t>
  </si>
  <si>
    <t>JWJO01</t>
  </si>
  <si>
    <t>A6015</t>
  </si>
  <si>
    <t>吉田　美由紀</t>
  </si>
  <si>
    <t>A6016</t>
  </si>
  <si>
    <t>越前　千鶴子</t>
  </si>
  <si>
    <t>A6022</t>
  </si>
  <si>
    <t>山本　彰一</t>
  </si>
  <si>
    <t>DS8200</t>
  </si>
  <si>
    <t>A6025</t>
  </si>
  <si>
    <t>堂屋　光広</t>
  </si>
  <si>
    <t>A6028</t>
  </si>
  <si>
    <t>栗本　直樹</t>
  </si>
  <si>
    <t>A6029</t>
  </si>
  <si>
    <t>樽川　純幸</t>
  </si>
  <si>
    <t>A6030</t>
  </si>
  <si>
    <t>渡部　健吉</t>
  </si>
  <si>
    <t>A6031</t>
  </si>
  <si>
    <t>鈴木　昇</t>
  </si>
  <si>
    <t>A6033</t>
  </si>
  <si>
    <t>藤原　亮太</t>
  </si>
  <si>
    <t>JYIN18</t>
  </si>
  <si>
    <t>A6036</t>
  </si>
  <si>
    <t>井沢　滉</t>
  </si>
  <si>
    <t>A6039</t>
  </si>
  <si>
    <t>北川　真澄</t>
  </si>
  <si>
    <t>ST01</t>
  </si>
  <si>
    <t>（株）DSI</t>
  </si>
  <si>
    <t>ST0500</t>
  </si>
  <si>
    <t>A6042</t>
  </si>
  <si>
    <t>國府田　尚美</t>
  </si>
  <si>
    <t>A6047</t>
  </si>
  <si>
    <t>ＤＢ　ビスタ</t>
  </si>
  <si>
    <t>A6054</t>
  </si>
  <si>
    <t>福田　利之</t>
  </si>
  <si>
    <t>A6056</t>
  </si>
  <si>
    <t>宮市　哲</t>
  </si>
  <si>
    <t>A6057</t>
  </si>
  <si>
    <t>天野　拓郎</t>
  </si>
  <si>
    <t>A6060</t>
  </si>
  <si>
    <t>山口　恵一</t>
  </si>
  <si>
    <t>A6064</t>
  </si>
  <si>
    <t>西川　知行</t>
  </si>
  <si>
    <t>A6065</t>
  </si>
  <si>
    <t>松岡　暁</t>
  </si>
  <si>
    <t>A6069</t>
  </si>
  <si>
    <t>細野　智之</t>
  </si>
  <si>
    <t>A6073</t>
  </si>
  <si>
    <t>松浦　夏野</t>
  </si>
  <si>
    <t>A6074</t>
  </si>
  <si>
    <t>徳永　良介</t>
  </si>
  <si>
    <t>A6076</t>
  </si>
  <si>
    <t>鹿内　陽介</t>
  </si>
  <si>
    <t>A6077</t>
  </si>
  <si>
    <t>岩崎　秋彦</t>
  </si>
  <si>
    <t>A6079</t>
  </si>
  <si>
    <t>東海林　祥也</t>
  </si>
  <si>
    <t>A6082</t>
  </si>
  <si>
    <t>松崎　智昭</t>
  </si>
  <si>
    <t>A6084</t>
  </si>
  <si>
    <t>村上　和正</t>
  </si>
  <si>
    <t>A6086</t>
  </si>
  <si>
    <t>遠藤　学武</t>
  </si>
  <si>
    <t>A6087</t>
  </si>
  <si>
    <t>角田　賢司</t>
  </si>
  <si>
    <t>A6111</t>
  </si>
  <si>
    <t>八木　律成</t>
  </si>
  <si>
    <t>A6112</t>
  </si>
  <si>
    <t>清水　幸代</t>
  </si>
  <si>
    <t>A6114</t>
  </si>
  <si>
    <t>清水　敏郎</t>
  </si>
  <si>
    <t>A6115</t>
  </si>
  <si>
    <t>多田　英文</t>
  </si>
  <si>
    <t>A6117</t>
  </si>
  <si>
    <t>上田　源一</t>
  </si>
  <si>
    <t>A6120</t>
  </si>
  <si>
    <t>酒井　幹雄</t>
  </si>
  <si>
    <t>A6121</t>
  </si>
  <si>
    <t>小川　良輔</t>
  </si>
  <si>
    <t>副参事１級扱</t>
  </si>
  <si>
    <t>A6122</t>
  </si>
  <si>
    <t>出口　徹</t>
  </si>
  <si>
    <t>A6123</t>
  </si>
  <si>
    <t>北内　陽子</t>
  </si>
  <si>
    <t>A6125</t>
  </si>
  <si>
    <t>横井　重雄</t>
  </si>
  <si>
    <t>A6130</t>
  </si>
  <si>
    <t>常恒　一夫</t>
  </si>
  <si>
    <t>A6131</t>
  </si>
  <si>
    <t>小室　威一郎</t>
  </si>
  <si>
    <t>A6134</t>
  </si>
  <si>
    <t>中込　徹</t>
  </si>
  <si>
    <t>A6135</t>
  </si>
  <si>
    <t>二宮　雅信</t>
  </si>
  <si>
    <t>A6139</t>
  </si>
  <si>
    <t>友田　富雄</t>
  </si>
  <si>
    <t>A6140</t>
  </si>
  <si>
    <t>大島　宏之</t>
  </si>
  <si>
    <t>A6142</t>
  </si>
  <si>
    <t>山崎　聡史</t>
  </si>
  <si>
    <t>A6147</t>
  </si>
  <si>
    <t>谷口　友惠</t>
  </si>
  <si>
    <t>A6149</t>
  </si>
  <si>
    <t>山岸　和秀</t>
  </si>
  <si>
    <t>A6154</t>
  </si>
  <si>
    <t>渡辺　多喜子</t>
  </si>
  <si>
    <t>A6159</t>
  </si>
  <si>
    <t>辻　新一郎</t>
  </si>
  <si>
    <t>A6162</t>
  </si>
  <si>
    <t>ティ　ハ</t>
  </si>
  <si>
    <t>A6163</t>
  </si>
  <si>
    <t>城野　裕介</t>
  </si>
  <si>
    <t>A6165</t>
  </si>
  <si>
    <t>津島　葉子</t>
  </si>
  <si>
    <t>副参事３級　時間管理</t>
  </si>
  <si>
    <t>A6166</t>
  </si>
  <si>
    <t>津島　博志</t>
  </si>
  <si>
    <t>A6167</t>
  </si>
  <si>
    <t>浜田　秀敬</t>
  </si>
  <si>
    <t>A6169</t>
  </si>
  <si>
    <t>菱沼　志朗</t>
  </si>
  <si>
    <t>A6170</t>
  </si>
  <si>
    <t>平島　英恵</t>
  </si>
  <si>
    <t>A6172</t>
  </si>
  <si>
    <t>川原　直樹</t>
  </si>
  <si>
    <t>A6173</t>
  </si>
  <si>
    <t>末原　美智子</t>
  </si>
  <si>
    <t>A6174</t>
  </si>
  <si>
    <t>立石　渉</t>
  </si>
  <si>
    <t>技師３級</t>
  </si>
  <si>
    <t>A6175</t>
  </si>
  <si>
    <t>柳沼　一喜</t>
  </si>
  <si>
    <t>A6176</t>
  </si>
  <si>
    <t>小野寺　崇</t>
  </si>
  <si>
    <t>A6178</t>
  </si>
  <si>
    <t>小林　弘和</t>
  </si>
  <si>
    <t>A6179</t>
  </si>
  <si>
    <t>長野　直樹</t>
  </si>
  <si>
    <t>主事３級</t>
  </si>
  <si>
    <t>A6180</t>
  </si>
  <si>
    <t>箱石　健太</t>
  </si>
  <si>
    <t>A6183</t>
  </si>
  <si>
    <t>岩澤　愛美</t>
  </si>
  <si>
    <t>A6194</t>
  </si>
  <si>
    <t>菊地　大</t>
  </si>
  <si>
    <t>A6195</t>
  </si>
  <si>
    <t>高橋　信之</t>
  </si>
  <si>
    <t>A6196</t>
  </si>
  <si>
    <t>渋谷　一晶</t>
  </si>
  <si>
    <t>A6199</t>
  </si>
  <si>
    <t>鈴木　淳己</t>
  </si>
  <si>
    <t>A6202</t>
  </si>
  <si>
    <t>大田　由喜子</t>
  </si>
  <si>
    <t>A6203</t>
  </si>
  <si>
    <t>君島　和久</t>
  </si>
  <si>
    <t>A6204</t>
  </si>
  <si>
    <t>若林　敬仁</t>
  </si>
  <si>
    <t>A6205</t>
  </si>
  <si>
    <t>吾妻　良久</t>
  </si>
  <si>
    <t>A6206</t>
  </si>
  <si>
    <t>小湊　豊</t>
  </si>
  <si>
    <t>A6208</t>
  </si>
  <si>
    <t>砂川　眞</t>
  </si>
  <si>
    <t>A6209</t>
  </si>
  <si>
    <t>兜森　和朗</t>
  </si>
  <si>
    <t>A6210</t>
  </si>
  <si>
    <t>御前　雅嗣</t>
  </si>
  <si>
    <t>A6216</t>
  </si>
  <si>
    <t>鈴木　達也</t>
  </si>
  <si>
    <t>A6220</t>
  </si>
  <si>
    <t>工藤　義雄</t>
  </si>
  <si>
    <t>A6222</t>
  </si>
  <si>
    <t>大関　貴志</t>
  </si>
  <si>
    <t>A6224</t>
  </si>
  <si>
    <t>佐藤　大介</t>
  </si>
  <si>
    <t>A6228</t>
  </si>
  <si>
    <t>川井　哲夫</t>
  </si>
  <si>
    <t>A6232</t>
  </si>
  <si>
    <t>金子　泰通</t>
  </si>
  <si>
    <t>A6239</t>
  </si>
  <si>
    <t>三宅　昭博</t>
  </si>
  <si>
    <t>A6243</t>
  </si>
  <si>
    <t>中山　正明</t>
  </si>
  <si>
    <t>A6246</t>
  </si>
  <si>
    <t>清水　義行</t>
  </si>
  <si>
    <t>A6256</t>
  </si>
  <si>
    <t>加戸　俊広</t>
  </si>
  <si>
    <t>A6258</t>
  </si>
  <si>
    <t>荻野　有子</t>
  </si>
  <si>
    <t>A6260</t>
  </si>
  <si>
    <t>舟橋　修徳</t>
  </si>
  <si>
    <t>A6266</t>
  </si>
  <si>
    <t>小針　孝二</t>
  </si>
  <si>
    <t>A6267</t>
  </si>
  <si>
    <t>佐藤　博信</t>
  </si>
  <si>
    <t>A6268</t>
  </si>
  <si>
    <t>田村　由美</t>
  </si>
  <si>
    <t>A6270</t>
  </si>
  <si>
    <t>細野　良子</t>
  </si>
  <si>
    <t>A6281</t>
  </si>
  <si>
    <t>太田　美穂</t>
  </si>
  <si>
    <t>A6283</t>
  </si>
  <si>
    <t>鈴木　三千乃</t>
  </si>
  <si>
    <t>ST0300</t>
  </si>
  <si>
    <t>A6285</t>
  </si>
  <si>
    <t>古謝　好勝</t>
  </si>
  <si>
    <t>A6286</t>
  </si>
  <si>
    <t>秋田　麗子</t>
  </si>
  <si>
    <t>A6288</t>
  </si>
  <si>
    <t>鵜澤　邦泰</t>
  </si>
  <si>
    <t>A6289</t>
  </si>
  <si>
    <t>大川　雅美</t>
  </si>
  <si>
    <t>AD1500</t>
  </si>
  <si>
    <t>A6290</t>
  </si>
  <si>
    <t>吉澤　あきこ</t>
  </si>
  <si>
    <t>FA2200</t>
  </si>
  <si>
    <t>A6291</t>
  </si>
  <si>
    <t>菅林　恵太</t>
  </si>
  <si>
    <t>A6292</t>
  </si>
  <si>
    <t>諏佐　晃一</t>
  </si>
  <si>
    <t>A6296</t>
  </si>
  <si>
    <t>山口　晋弘</t>
  </si>
  <si>
    <t>A6298</t>
  </si>
  <si>
    <t>鎌田　亮</t>
  </si>
  <si>
    <t>A6299</t>
  </si>
  <si>
    <t>加藤　佑介</t>
  </si>
  <si>
    <t>A6301</t>
  </si>
  <si>
    <t>和佐　守紘</t>
  </si>
  <si>
    <t>A6302</t>
  </si>
  <si>
    <t>胡内　健一</t>
  </si>
  <si>
    <t>A6303</t>
  </si>
  <si>
    <t>濱田　奈世子</t>
  </si>
  <si>
    <t>A6305</t>
  </si>
  <si>
    <t>伊藤　元洋</t>
  </si>
  <si>
    <t>A6306</t>
  </si>
  <si>
    <t>石倉　和幸</t>
  </si>
  <si>
    <t>A6308</t>
  </si>
  <si>
    <t>星　智久</t>
  </si>
  <si>
    <t>A6311</t>
  </si>
  <si>
    <t>木村　翼</t>
  </si>
  <si>
    <t>A6316</t>
  </si>
  <si>
    <t>曲尾　晃</t>
  </si>
  <si>
    <t>A6326</t>
  </si>
  <si>
    <t>蟹谷　満</t>
  </si>
  <si>
    <t>A6327</t>
  </si>
  <si>
    <t>池邉　理</t>
  </si>
  <si>
    <t>A6328</t>
  </si>
  <si>
    <t>阿部　和也</t>
  </si>
  <si>
    <t>A6329</t>
  </si>
  <si>
    <t>亀原　隆史</t>
  </si>
  <si>
    <t>A6332</t>
  </si>
  <si>
    <t>佐野　祐一</t>
  </si>
  <si>
    <t>A6333</t>
  </si>
  <si>
    <t>吉岡　弥生</t>
  </si>
  <si>
    <t>A6335</t>
  </si>
  <si>
    <t>櫻井　彰人</t>
  </si>
  <si>
    <t>A6338</t>
  </si>
  <si>
    <t>高橋　圭一</t>
  </si>
  <si>
    <t>A6342</t>
  </si>
  <si>
    <t>山田　知寛</t>
  </si>
  <si>
    <t>A6343</t>
  </si>
  <si>
    <t>土屋　美恵子</t>
  </si>
  <si>
    <t>A6348</t>
  </si>
  <si>
    <t>大島　光男</t>
  </si>
  <si>
    <t>A6351</t>
  </si>
  <si>
    <t>堺　次夫</t>
  </si>
  <si>
    <t>A6355</t>
  </si>
  <si>
    <t>榎本　峰夫</t>
  </si>
  <si>
    <t>監査役</t>
  </si>
  <si>
    <t>A6359</t>
  </si>
  <si>
    <t>鈴木　聖斎</t>
  </si>
  <si>
    <t>A6360</t>
  </si>
  <si>
    <t>持山　桂一</t>
  </si>
  <si>
    <t>A6363</t>
  </si>
  <si>
    <t>守満　美紀</t>
  </si>
  <si>
    <t>A6364</t>
  </si>
  <si>
    <t>前田　泰史</t>
  </si>
  <si>
    <t>A6365</t>
  </si>
  <si>
    <t>増田　広美</t>
  </si>
  <si>
    <t>A6366</t>
  </si>
  <si>
    <t>佐藤　定信</t>
  </si>
  <si>
    <t>A6368</t>
  </si>
  <si>
    <t>鈴木　康予</t>
  </si>
  <si>
    <t>A6372</t>
  </si>
  <si>
    <t>辻村　壮史</t>
  </si>
  <si>
    <t>A6373</t>
  </si>
  <si>
    <t>島田　朗</t>
  </si>
  <si>
    <t>A6374</t>
  </si>
  <si>
    <t>望月　正治</t>
  </si>
  <si>
    <t>A6385</t>
  </si>
  <si>
    <t>工藤　直樹</t>
  </si>
  <si>
    <t>A6386</t>
  </si>
  <si>
    <t>飯山　一男</t>
  </si>
  <si>
    <t>A6390</t>
  </si>
  <si>
    <t>石井　康文</t>
  </si>
  <si>
    <t>A6392</t>
  </si>
  <si>
    <t>西原　史和</t>
  </si>
  <si>
    <t>A6400</t>
  </si>
  <si>
    <t>戸谷　浩也</t>
  </si>
  <si>
    <t>A6401</t>
  </si>
  <si>
    <t>片島　直子</t>
  </si>
  <si>
    <t>A6402</t>
  </si>
  <si>
    <t>蒔田　勇作</t>
  </si>
  <si>
    <t>A6403</t>
  </si>
  <si>
    <t>内桶　祐美</t>
  </si>
  <si>
    <t>A6407</t>
  </si>
  <si>
    <t>スレン　ソッキアン</t>
  </si>
  <si>
    <t>A6408</t>
  </si>
  <si>
    <t>森尾　悠一郎</t>
  </si>
  <si>
    <t>A6409</t>
  </si>
  <si>
    <t>吉田　孝志</t>
  </si>
  <si>
    <t>A6413</t>
  </si>
  <si>
    <t>佐々木　真隻</t>
  </si>
  <si>
    <t>A6416</t>
  </si>
  <si>
    <t>橋本　真弓</t>
  </si>
  <si>
    <t>A6420</t>
  </si>
  <si>
    <t>五十嵐　美穂</t>
  </si>
  <si>
    <t>A6424</t>
  </si>
  <si>
    <t>木村　真理</t>
  </si>
  <si>
    <t>A6427</t>
  </si>
  <si>
    <t>大木　俊亮</t>
  </si>
  <si>
    <t>A6430</t>
  </si>
  <si>
    <t>片山　喜美子</t>
  </si>
  <si>
    <t>A6431</t>
  </si>
  <si>
    <t>島田　菜穂</t>
  </si>
  <si>
    <t>A6432</t>
  </si>
  <si>
    <t>有吉　健二</t>
  </si>
  <si>
    <t>A6433</t>
  </si>
  <si>
    <t>杉本　泰亮</t>
  </si>
  <si>
    <t>A6434</t>
  </si>
  <si>
    <t>一言　正之</t>
  </si>
  <si>
    <t>A6436</t>
  </si>
  <si>
    <t>小川　遼</t>
  </si>
  <si>
    <t>A6437</t>
  </si>
  <si>
    <t>柏舘　信子</t>
  </si>
  <si>
    <t>A6438</t>
  </si>
  <si>
    <t>寺田　伸子</t>
  </si>
  <si>
    <t>A6439</t>
  </si>
  <si>
    <t>徳江　義宏</t>
  </si>
  <si>
    <t>A6440</t>
  </si>
  <si>
    <t>宮下　奈緒子</t>
  </si>
  <si>
    <t>A6441</t>
  </si>
  <si>
    <t>五十嶺　浩</t>
  </si>
  <si>
    <t>A6442</t>
  </si>
  <si>
    <t>大木　淳</t>
  </si>
  <si>
    <t>A6443</t>
  </si>
  <si>
    <t>神林　翠</t>
  </si>
  <si>
    <t>A6444</t>
  </si>
  <si>
    <t>松村　明子</t>
  </si>
  <si>
    <t>A6445</t>
  </si>
  <si>
    <t>村上　あすか</t>
  </si>
  <si>
    <t>A6446</t>
  </si>
  <si>
    <t>伊藤　賢</t>
  </si>
  <si>
    <t>A6448</t>
  </si>
  <si>
    <t>西口　亮太</t>
  </si>
  <si>
    <t>A6449</t>
  </si>
  <si>
    <t>与賀田　隆史</t>
  </si>
  <si>
    <t>A6450</t>
  </si>
  <si>
    <t>高岡　泰弘</t>
  </si>
  <si>
    <t>A6451</t>
  </si>
  <si>
    <t>ダン　トゥアン　ハイ</t>
  </si>
  <si>
    <t>A6452</t>
  </si>
  <si>
    <t>中山　直智</t>
  </si>
  <si>
    <t>A6454</t>
  </si>
  <si>
    <t>西　陽太郎</t>
  </si>
  <si>
    <t>A6455</t>
  </si>
  <si>
    <t>永吉　洋之</t>
  </si>
  <si>
    <t>A6456</t>
  </si>
  <si>
    <t>森　篤史</t>
  </si>
  <si>
    <t>A6457</t>
  </si>
  <si>
    <t>小原　直樹</t>
  </si>
  <si>
    <t>A6459</t>
  </si>
  <si>
    <t>高橋　宏和</t>
  </si>
  <si>
    <t>A6460</t>
  </si>
  <si>
    <t>木佐　洋志</t>
  </si>
  <si>
    <t>A6462</t>
  </si>
  <si>
    <t>佐々木　哲弘</t>
  </si>
  <si>
    <t>A6463</t>
  </si>
  <si>
    <t>田中　俊光</t>
  </si>
  <si>
    <t>JWBD00</t>
  </si>
  <si>
    <t>A6466</t>
  </si>
  <si>
    <t>一ノ瀬　広志</t>
  </si>
  <si>
    <t>技師補</t>
  </si>
  <si>
    <t>A6471</t>
  </si>
  <si>
    <t>高橋　潤</t>
  </si>
  <si>
    <t>A6473</t>
  </si>
  <si>
    <t>篠原　貴史</t>
  </si>
  <si>
    <t>A6474</t>
  </si>
  <si>
    <t>豊留　大樹</t>
  </si>
  <si>
    <t>A6475</t>
  </si>
  <si>
    <t>野崎　大志</t>
  </si>
  <si>
    <t>A6476</t>
  </si>
  <si>
    <t>矢野　稔</t>
  </si>
  <si>
    <t>副主事</t>
  </si>
  <si>
    <t>A6477</t>
  </si>
  <si>
    <t>望月　健一</t>
  </si>
  <si>
    <t>A6478</t>
  </si>
  <si>
    <t>犬尾　俊</t>
  </si>
  <si>
    <t>A6479</t>
  </si>
  <si>
    <t>長井　誠</t>
  </si>
  <si>
    <t>A6480</t>
  </si>
  <si>
    <t>菊池　有</t>
  </si>
  <si>
    <t>A6484</t>
  </si>
  <si>
    <t>石田　宗俊</t>
  </si>
  <si>
    <t>副参事扱</t>
  </si>
  <si>
    <t>A6485</t>
  </si>
  <si>
    <t>松村　知佐子</t>
  </si>
  <si>
    <t>A6488</t>
  </si>
  <si>
    <t>岩部　ひかり</t>
  </si>
  <si>
    <t>A6489</t>
  </si>
  <si>
    <t>合田　亜希子</t>
  </si>
  <si>
    <t>A6490</t>
  </si>
  <si>
    <t>今井　秀樹</t>
  </si>
  <si>
    <t>A6497</t>
  </si>
  <si>
    <t>佐藤　真理子</t>
  </si>
  <si>
    <t>A6498</t>
  </si>
  <si>
    <t>森本　美香</t>
  </si>
  <si>
    <t>A6501</t>
  </si>
  <si>
    <t>カレタス　チャド</t>
  </si>
  <si>
    <t>A6502</t>
  </si>
  <si>
    <t>蒲原　康之</t>
  </si>
  <si>
    <t>A6503</t>
  </si>
  <si>
    <t>大田　朋子</t>
  </si>
  <si>
    <t>A6504</t>
  </si>
  <si>
    <t>東　尚之</t>
  </si>
  <si>
    <t>A6505</t>
  </si>
  <si>
    <t>林　ゆり</t>
  </si>
  <si>
    <t>A6507</t>
  </si>
  <si>
    <t>殿村　敏行</t>
  </si>
  <si>
    <t>A6510</t>
  </si>
  <si>
    <t>藤島　理恵</t>
  </si>
  <si>
    <t>A6514</t>
  </si>
  <si>
    <t>山口　貴史</t>
  </si>
  <si>
    <t>A6515</t>
  </si>
  <si>
    <t>幾野　雄介</t>
  </si>
  <si>
    <t>A6516</t>
  </si>
  <si>
    <t>中川　浩</t>
  </si>
  <si>
    <t>A6517</t>
  </si>
  <si>
    <t>寺前　薫</t>
  </si>
  <si>
    <t>A6518</t>
  </si>
  <si>
    <t>瀧川　典夫</t>
  </si>
  <si>
    <t>A6519</t>
  </si>
  <si>
    <t>臼杵　宣春</t>
  </si>
  <si>
    <t>A6522</t>
  </si>
  <si>
    <t>小形　真寿美</t>
  </si>
  <si>
    <t>A6538</t>
  </si>
  <si>
    <t>佐野　伸浩</t>
  </si>
  <si>
    <t>A6539</t>
  </si>
  <si>
    <t>太田　佳秀</t>
  </si>
  <si>
    <t>A6542</t>
  </si>
  <si>
    <t>横山　由美子</t>
  </si>
  <si>
    <t>A6552</t>
  </si>
  <si>
    <t>岩城　安英</t>
  </si>
  <si>
    <t>A6556</t>
  </si>
  <si>
    <t>伊藤　隆郭</t>
  </si>
  <si>
    <t>A6557</t>
  </si>
  <si>
    <t>浜橋　克芳</t>
  </si>
  <si>
    <t>A6558</t>
  </si>
  <si>
    <t>中村　浩之</t>
  </si>
  <si>
    <t>取締役待遇</t>
  </si>
  <si>
    <t>A6559</t>
  </si>
  <si>
    <t>大形　いずみ</t>
  </si>
  <si>
    <t>A6563</t>
  </si>
  <si>
    <t>岸　剣</t>
  </si>
  <si>
    <t>A6566</t>
  </si>
  <si>
    <t>石田　富英</t>
  </si>
  <si>
    <t>A6568</t>
  </si>
  <si>
    <t>橋本　幸樹</t>
  </si>
  <si>
    <t>A6573</t>
  </si>
  <si>
    <t>浅野　剛史</t>
  </si>
  <si>
    <t>A6574</t>
  </si>
  <si>
    <t>大類　伸子</t>
  </si>
  <si>
    <t>A6576</t>
  </si>
  <si>
    <t>羽馬　芳壽</t>
  </si>
  <si>
    <t>A6579</t>
  </si>
  <si>
    <t>三好　文</t>
  </si>
  <si>
    <t>A6582</t>
  </si>
  <si>
    <t>兒玉　智久</t>
  </si>
  <si>
    <t>A6583</t>
  </si>
  <si>
    <t>野田　康二</t>
  </si>
  <si>
    <t>A6589</t>
  </si>
  <si>
    <t>三富　房江</t>
  </si>
  <si>
    <t>A6590</t>
  </si>
  <si>
    <t>中江　亮太</t>
  </si>
  <si>
    <t>A6591</t>
  </si>
  <si>
    <t>那須　常浩</t>
  </si>
  <si>
    <t>A6592</t>
  </si>
  <si>
    <t>峰松　睦</t>
  </si>
  <si>
    <t>A6593</t>
  </si>
  <si>
    <t>高橋　雅人</t>
  </si>
  <si>
    <t>A6594</t>
  </si>
  <si>
    <t>三上　俊次</t>
  </si>
  <si>
    <t>A6597</t>
  </si>
  <si>
    <t>須田　有一</t>
  </si>
  <si>
    <t>A6600</t>
  </si>
  <si>
    <t>木村　正人</t>
  </si>
  <si>
    <t>A6603</t>
  </si>
  <si>
    <t>船田　晋</t>
  </si>
  <si>
    <t>A6605</t>
  </si>
  <si>
    <t>武藤　吉昌</t>
  </si>
  <si>
    <t>A6616</t>
  </si>
  <si>
    <t>山本　寿典</t>
  </si>
  <si>
    <t>A6619</t>
  </si>
  <si>
    <t>武田　智恵</t>
  </si>
  <si>
    <t>A6620</t>
  </si>
  <si>
    <t>中村　ゆかり</t>
  </si>
  <si>
    <t>A6621</t>
  </si>
  <si>
    <t>福田　謙太郎</t>
  </si>
  <si>
    <t>A6623</t>
  </si>
  <si>
    <t>大堀　文彦</t>
  </si>
  <si>
    <t>A6624</t>
  </si>
  <si>
    <t>加嶋　武志</t>
  </si>
  <si>
    <t>A6625</t>
  </si>
  <si>
    <t>神足　洋輔</t>
  </si>
  <si>
    <t>A6627</t>
  </si>
  <si>
    <t>佐々木　司</t>
  </si>
  <si>
    <t>A6628</t>
  </si>
  <si>
    <t>高村　斎弘</t>
  </si>
  <si>
    <t>A6630</t>
  </si>
  <si>
    <t>大和　賢弘</t>
  </si>
  <si>
    <t>A6631</t>
  </si>
  <si>
    <t>岩丸　幹</t>
  </si>
  <si>
    <t>A6632</t>
  </si>
  <si>
    <t>棚橋　涼</t>
  </si>
  <si>
    <t>A6633</t>
  </si>
  <si>
    <t>小野　宗助</t>
  </si>
  <si>
    <t>A6634</t>
  </si>
  <si>
    <t>大園　渉</t>
  </si>
  <si>
    <t>A6635</t>
  </si>
  <si>
    <t>朝重　亜紀子</t>
  </si>
  <si>
    <t>A6636</t>
  </si>
  <si>
    <t>加藤　暁之</t>
  </si>
  <si>
    <t>A6637</t>
  </si>
  <si>
    <t>中島　美千代</t>
  </si>
  <si>
    <t>A6639</t>
  </si>
  <si>
    <t>松岡　真吾</t>
  </si>
  <si>
    <t>A6640</t>
  </si>
  <si>
    <t>齊藤　啓輔</t>
  </si>
  <si>
    <t>A6641</t>
  </si>
  <si>
    <t>佐藤　翔</t>
  </si>
  <si>
    <t>A6642</t>
  </si>
  <si>
    <t>森原　百合</t>
  </si>
  <si>
    <t>A6643</t>
  </si>
  <si>
    <t>寺本　雅子</t>
  </si>
  <si>
    <t>A6645</t>
  </si>
  <si>
    <t>西崎　聖史</t>
  </si>
  <si>
    <t>A6646</t>
  </si>
  <si>
    <t>菊山　幸輝</t>
  </si>
  <si>
    <t>A6647</t>
  </si>
  <si>
    <t>配島　俊一</t>
  </si>
  <si>
    <t>A6648</t>
  </si>
  <si>
    <t>伊藤　顕子</t>
  </si>
  <si>
    <t>A6650</t>
  </si>
  <si>
    <t>下薗　晋一郎</t>
  </si>
  <si>
    <t>A6651</t>
  </si>
  <si>
    <t>菱田　のぞみ</t>
  </si>
  <si>
    <t>A6652</t>
  </si>
  <si>
    <t>水谷　佑</t>
  </si>
  <si>
    <t>A6654</t>
  </si>
  <si>
    <t>窪寺　洋介</t>
  </si>
  <si>
    <t>A6656</t>
  </si>
  <si>
    <t>山下　美里</t>
  </si>
  <si>
    <t>A6658</t>
  </si>
  <si>
    <t>清水　敬祐</t>
  </si>
  <si>
    <t>A6659</t>
  </si>
  <si>
    <t>亀山　望</t>
  </si>
  <si>
    <t>A6661</t>
  </si>
  <si>
    <t>臼井　達朗</t>
  </si>
  <si>
    <t>A6662</t>
  </si>
  <si>
    <t>佐浦　勝彦</t>
  </si>
  <si>
    <t>A6663</t>
  </si>
  <si>
    <t>白川　健司</t>
  </si>
  <si>
    <t>A6664</t>
  </si>
  <si>
    <t>景山　直人</t>
  </si>
  <si>
    <t>A6665</t>
  </si>
  <si>
    <t>多田　三枝子</t>
  </si>
  <si>
    <t>A6666</t>
  </si>
  <si>
    <t>吾田　敬介</t>
  </si>
  <si>
    <t>A6667</t>
  </si>
  <si>
    <t>宮川　朋也</t>
  </si>
  <si>
    <t>A6668</t>
  </si>
  <si>
    <t>森　雄一</t>
  </si>
  <si>
    <t>A6669</t>
  </si>
  <si>
    <t>伊月　真人</t>
  </si>
  <si>
    <t>A6670</t>
  </si>
  <si>
    <t>稲田　千紘</t>
  </si>
  <si>
    <t>A6672</t>
  </si>
  <si>
    <t>溝口　智之</t>
  </si>
  <si>
    <t>A6677</t>
  </si>
  <si>
    <t>佐々木　真</t>
  </si>
  <si>
    <t>A6678</t>
  </si>
  <si>
    <t>堀　孝太朗</t>
  </si>
  <si>
    <t>A6679</t>
  </si>
  <si>
    <t>束野　伸也</t>
  </si>
  <si>
    <t>A6680</t>
  </si>
  <si>
    <t>田川　隆康</t>
  </si>
  <si>
    <t>A6684</t>
  </si>
  <si>
    <t>針谷　敏之</t>
  </si>
  <si>
    <t>A6686</t>
  </si>
  <si>
    <t>渡邉　弘明</t>
  </si>
  <si>
    <t>A6688</t>
  </si>
  <si>
    <t>平松　幹太</t>
  </si>
  <si>
    <t>A6689</t>
  </si>
  <si>
    <t>島崎　裕作</t>
  </si>
  <si>
    <t>A6690</t>
  </si>
  <si>
    <t>鈴木　サヤカ</t>
  </si>
  <si>
    <t>A6691</t>
  </si>
  <si>
    <t>長倉　健</t>
  </si>
  <si>
    <t>A6693</t>
  </si>
  <si>
    <t>神尾　美穂</t>
  </si>
  <si>
    <t>A6696</t>
  </si>
  <si>
    <t>越後谷　淳</t>
  </si>
  <si>
    <t>A6707</t>
  </si>
  <si>
    <t>吉池　茂昭</t>
  </si>
  <si>
    <t>A6708</t>
  </si>
  <si>
    <t>栗原　正美</t>
  </si>
  <si>
    <t>A6713</t>
  </si>
  <si>
    <t>松原　雅浩</t>
  </si>
  <si>
    <t>A6714</t>
  </si>
  <si>
    <t>杉山　智治</t>
  </si>
  <si>
    <t>A6718</t>
  </si>
  <si>
    <t>吉武　伸章</t>
  </si>
  <si>
    <t>A6719</t>
  </si>
  <si>
    <t>南　朋規</t>
  </si>
  <si>
    <t>A6720</t>
  </si>
  <si>
    <t>山本　幸広</t>
  </si>
  <si>
    <t>A6721</t>
  </si>
  <si>
    <t>遠藤　和男</t>
  </si>
  <si>
    <t>A6722</t>
  </si>
  <si>
    <t>奥川　浩士</t>
  </si>
  <si>
    <t>A6726</t>
  </si>
  <si>
    <t>芦田　和久</t>
  </si>
  <si>
    <t>A6730</t>
  </si>
  <si>
    <t>波多野　伸司</t>
  </si>
  <si>
    <t>A6731</t>
  </si>
  <si>
    <t>高見沢　滋</t>
  </si>
  <si>
    <t>A6732</t>
  </si>
  <si>
    <t>平吉　真一</t>
  </si>
  <si>
    <t>A6733</t>
  </si>
  <si>
    <t>円谷　健太郎</t>
  </si>
  <si>
    <t>A6734</t>
  </si>
  <si>
    <t>佐久間　俊光</t>
  </si>
  <si>
    <t>A6738</t>
  </si>
  <si>
    <t>森永　昭彦</t>
  </si>
  <si>
    <t>A6739</t>
  </si>
  <si>
    <t>佐藤　英俊</t>
  </si>
  <si>
    <t>JYVN22</t>
  </si>
  <si>
    <t>A6740</t>
  </si>
  <si>
    <t>大谷　寛</t>
  </si>
  <si>
    <t>A6744</t>
  </si>
  <si>
    <t>西田　治子</t>
  </si>
  <si>
    <t>S100</t>
  </si>
  <si>
    <t>健康管理室</t>
  </si>
  <si>
    <t>S10000</t>
  </si>
  <si>
    <t>A6745</t>
  </si>
  <si>
    <t>水野　高信</t>
  </si>
  <si>
    <t>A6746</t>
  </si>
  <si>
    <t>満井　綾子</t>
  </si>
  <si>
    <t>A6747</t>
  </si>
  <si>
    <t>森　林太郎</t>
  </si>
  <si>
    <t>A6751</t>
  </si>
  <si>
    <t>川原　秀樹</t>
  </si>
  <si>
    <t>A6753</t>
  </si>
  <si>
    <t>福本　恭子</t>
  </si>
  <si>
    <t>A6761</t>
  </si>
  <si>
    <t>辻　英夫</t>
  </si>
  <si>
    <t>理事(執行役員待遇）</t>
  </si>
  <si>
    <t>A6762</t>
  </si>
  <si>
    <t>石原　義之</t>
  </si>
  <si>
    <t>A6764</t>
  </si>
  <si>
    <t>藤川　直正</t>
  </si>
  <si>
    <t>A6765</t>
  </si>
  <si>
    <t>末松　謙治</t>
  </si>
  <si>
    <t>A6770</t>
  </si>
  <si>
    <t>領家　麻美</t>
  </si>
  <si>
    <t>A6771</t>
  </si>
  <si>
    <t>上原　功</t>
  </si>
  <si>
    <t>A6773</t>
  </si>
  <si>
    <t>佐藤　素子</t>
  </si>
  <si>
    <t>A6784</t>
  </si>
  <si>
    <t>安永　浩子</t>
  </si>
  <si>
    <t>A6788</t>
  </si>
  <si>
    <t>吉成　正子</t>
  </si>
  <si>
    <t>A6790</t>
  </si>
  <si>
    <t>中山　宣洋</t>
  </si>
  <si>
    <t>A6793</t>
  </si>
  <si>
    <t>磯野　昌代</t>
  </si>
  <si>
    <t>A6794</t>
  </si>
  <si>
    <t>野嵜　弘道</t>
  </si>
  <si>
    <t>A6797</t>
  </si>
  <si>
    <t>小林　恵子</t>
  </si>
  <si>
    <t>A6800</t>
  </si>
  <si>
    <t>邱　騁</t>
  </si>
  <si>
    <t>A6802</t>
  </si>
  <si>
    <t>木村　伊久夫</t>
  </si>
  <si>
    <t>A6803</t>
  </si>
  <si>
    <t>永田　洋子</t>
  </si>
  <si>
    <t>A6805</t>
  </si>
  <si>
    <t>米川　真美</t>
  </si>
  <si>
    <t>A6806</t>
  </si>
  <si>
    <t>加藤　涼</t>
  </si>
  <si>
    <t>A6807</t>
  </si>
  <si>
    <t>渡邊　遼也</t>
  </si>
  <si>
    <t>A6808</t>
  </si>
  <si>
    <t>碇屋　智之</t>
  </si>
  <si>
    <t>A6809</t>
  </si>
  <si>
    <t>渡部　春樹</t>
  </si>
  <si>
    <t>A6812</t>
  </si>
  <si>
    <t>桑原　真吾</t>
  </si>
  <si>
    <t>A6814</t>
  </si>
  <si>
    <t>山崎　祥吾</t>
  </si>
  <si>
    <t>A6815</t>
  </si>
  <si>
    <t>池田　有希</t>
  </si>
  <si>
    <t>A6816</t>
  </si>
  <si>
    <t>藤本　雄大</t>
  </si>
  <si>
    <t>A6818</t>
  </si>
  <si>
    <t>松田　光平</t>
  </si>
  <si>
    <t>A6820</t>
  </si>
  <si>
    <t>橋口　健一</t>
  </si>
  <si>
    <t>A6821</t>
  </si>
  <si>
    <t>林　宏和</t>
  </si>
  <si>
    <t>A6822</t>
  </si>
  <si>
    <t>村上　和康</t>
  </si>
  <si>
    <t>A6823</t>
  </si>
  <si>
    <t>許斐　信亮</t>
  </si>
  <si>
    <t>A6824</t>
  </si>
  <si>
    <t>長澤　知範</t>
  </si>
  <si>
    <t>A6826</t>
  </si>
  <si>
    <t>工藤　朝日</t>
  </si>
  <si>
    <t>A6827</t>
  </si>
  <si>
    <t>小口　孝裕</t>
  </si>
  <si>
    <t>A6828</t>
  </si>
  <si>
    <t>芝原　知</t>
  </si>
  <si>
    <t>A6829</t>
  </si>
  <si>
    <t>瀬戸　文久</t>
  </si>
  <si>
    <t>A6832</t>
  </si>
  <si>
    <t>中野　博史</t>
  </si>
  <si>
    <t>A6834</t>
  </si>
  <si>
    <t>田中　寿枝</t>
  </si>
  <si>
    <t>A6835</t>
  </si>
  <si>
    <t>平野　智章</t>
  </si>
  <si>
    <t>A6836</t>
  </si>
  <si>
    <t>川崎　槙平</t>
  </si>
  <si>
    <t>DF8400</t>
  </si>
  <si>
    <t>A6841</t>
  </si>
  <si>
    <t>河原崎　裕太</t>
  </si>
  <si>
    <t>A6842</t>
  </si>
  <si>
    <t>沢田　陽佑</t>
  </si>
  <si>
    <t>A6844</t>
  </si>
  <si>
    <t>上田　透</t>
  </si>
  <si>
    <t>A6845</t>
  </si>
  <si>
    <t>坂　啓惟</t>
  </si>
  <si>
    <t>A6846</t>
  </si>
  <si>
    <t>松本　佑介</t>
  </si>
  <si>
    <t>A6847</t>
  </si>
  <si>
    <t>鶴田　浩太</t>
  </si>
  <si>
    <t>A6848</t>
  </si>
  <si>
    <t>内藤　浩一</t>
  </si>
  <si>
    <t>A6850</t>
  </si>
  <si>
    <t>曽野　明洋</t>
  </si>
  <si>
    <t>A6851</t>
  </si>
  <si>
    <t>上條　孝徳</t>
  </si>
  <si>
    <t>A6852</t>
  </si>
  <si>
    <t>神谷　翔</t>
  </si>
  <si>
    <t>A6853</t>
  </si>
  <si>
    <t>常盤　俊輔</t>
  </si>
  <si>
    <t>A6854</t>
  </si>
  <si>
    <t>椎本　ゆかり</t>
  </si>
  <si>
    <t>A6855</t>
  </si>
  <si>
    <t>丸山　英樹</t>
  </si>
  <si>
    <t>A6858</t>
  </si>
  <si>
    <t>深谷　正史</t>
  </si>
  <si>
    <t>A6859</t>
  </si>
  <si>
    <t>柳澤　孝行</t>
  </si>
  <si>
    <t>A6860</t>
  </si>
  <si>
    <t>堀川　一希</t>
  </si>
  <si>
    <t>A6861</t>
  </si>
  <si>
    <t>矢澤　和正</t>
  </si>
  <si>
    <t>A6863</t>
  </si>
  <si>
    <t>矢吹　裕太</t>
  </si>
  <si>
    <t>A6864</t>
  </si>
  <si>
    <t>山内　誠也</t>
  </si>
  <si>
    <t>A6865</t>
  </si>
  <si>
    <t>吾妻　佑紀</t>
  </si>
  <si>
    <t>A6866</t>
  </si>
  <si>
    <t>須藤　祐希</t>
  </si>
  <si>
    <t>A6867</t>
  </si>
  <si>
    <t>安藤　聡</t>
  </si>
  <si>
    <t>A6868</t>
  </si>
  <si>
    <t>小野　翔平</t>
  </si>
  <si>
    <t>A6871</t>
  </si>
  <si>
    <t>山口　正直</t>
  </si>
  <si>
    <t>A6872</t>
  </si>
  <si>
    <t>中村　悦子</t>
  </si>
  <si>
    <t>A6873</t>
  </si>
  <si>
    <t>盛　京介</t>
  </si>
  <si>
    <t>A6875</t>
  </si>
  <si>
    <t>岡下　直人</t>
  </si>
  <si>
    <t>A6877</t>
  </si>
  <si>
    <t>安藤　一弘</t>
  </si>
  <si>
    <t>A6881</t>
  </si>
  <si>
    <t>牧野　緑</t>
  </si>
  <si>
    <t>A6887</t>
  </si>
  <si>
    <t>大橋　克</t>
  </si>
  <si>
    <t>A6888</t>
  </si>
  <si>
    <t>大原　ひろみ</t>
  </si>
  <si>
    <t>A6890</t>
  </si>
  <si>
    <t>清水　卓三</t>
  </si>
  <si>
    <t>A6891</t>
  </si>
  <si>
    <t>保里川　振一郎</t>
  </si>
  <si>
    <t>A6893</t>
  </si>
  <si>
    <t>田村　憲昭</t>
  </si>
  <si>
    <t>A6896</t>
  </si>
  <si>
    <t>森　裕香</t>
  </si>
  <si>
    <t>A6897</t>
  </si>
  <si>
    <t>武田　博昭</t>
  </si>
  <si>
    <t>A6898</t>
  </si>
  <si>
    <t>前畑　理恵</t>
  </si>
  <si>
    <t>A6899</t>
  </si>
  <si>
    <t>鈴木　道人</t>
  </si>
  <si>
    <t>A6900</t>
  </si>
  <si>
    <t>設楽　拓也</t>
  </si>
  <si>
    <t>A6903</t>
  </si>
  <si>
    <t>平野　邦臣</t>
  </si>
  <si>
    <t>A6907</t>
  </si>
  <si>
    <t>山田　千景</t>
  </si>
  <si>
    <t>A6908</t>
  </si>
  <si>
    <t>馬場　加奈</t>
  </si>
  <si>
    <t>A6909</t>
  </si>
  <si>
    <t>大庭　正洋</t>
  </si>
  <si>
    <t>A6910</t>
  </si>
  <si>
    <t>中島　隆雄</t>
  </si>
  <si>
    <t>A6911</t>
  </si>
  <si>
    <t>原　基樹</t>
  </si>
  <si>
    <t>A6912</t>
  </si>
  <si>
    <t>虫明　功臣</t>
  </si>
  <si>
    <t>A6914</t>
  </si>
  <si>
    <t>田　智子</t>
  </si>
  <si>
    <t>A6915</t>
  </si>
  <si>
    <t>白山　美加</t>
  </si>
  <si>
    <t>A6916</t>
  </si>
  <si>
    <t>小川　いづみ</t>
  </si>
  <si>
    <t>A6923</t>
  </si>
  <si>
    <t>松尾　和俊</t>
  </si>
  <si>
    <t>A6924</t>
  </si>
  <si>
    <t>松ヶ平　賢一</t>
  </si>
  <si>
    <t>A6925</t>
  </si>
  <si>
    <t>水野　良介</t>
  </si>
  <si>
    <t>A6926</t>
  </si>
  <si>
    <t>上原　靜雄</t>
  </si>
  <si>
    <t>A6927</t>
  </si>
  <si>
    <t>塩崎　大介</t>
  </si>
  <si>
    <t>A6930</t>
  </si>
  <si>
    <t>向江　幸介</t>
  </si>
  <si>
    <t>A6931</t>
  </si>
  <si>
    <t>清水　隆博</t>
  </si>
  <si>
    <t>A6935</t>
  </si>
  <si>
    <t>峯尾　岳広</t>
  </si>
  <si>
    <t>A6938</t>
  </si>
  <si>
    <t>面川　広也</t>
  </si>
  <si>
    <t>A6939</t>
  </si>
  <si>
    <t>小野　正幸</t>
  </si>
  <si>
    <t>A6940</t>
  </si>
  <si>
    <t>山口　武</t>
  </si>
  <si>
    <t>A6941</t>
  </si>
  <si>
    <t>関口　保</t>
  </si>
  <si>
    <t>A6943</t>
  </si>
  <si>
    <t>大崎　由香</t>
  </si>
  <si>
    <t>A6944</t>
  </si>
  <si>
    <t>山下　興一</t>
  </si>
  <si>
    <t>A6949</t>
  </si>
  <si>
    <t>長井　陽一郎</t>
  </si>
  <si>
    <t>A6950</t>
  </si>
  <si>
    <t>石原　鏡子</t>
  </si>
  <si>
    <t>A6953</t>
  </si>
  <si>
    <t>仲村　貢</t>
  </si>
  <si>
    <t>A6956</t>
  </si>
  <si>
    <t>王　剣宏</t>
  </si>
  <si>
    <t>A6958</t>
  </si>
  <si>
    <t>清水　達明</t>
  </si>
  <si>
    <t>A6960</t>
  </si>
  <si>
    <t>榊原　智之</t>
  </si>
  <si>
    <t>A6963</t>
  </si>
  <si>
    <t>岩崎　俊哉</t>
  </si>
  <si>
    <t>A6964</t>
  </si>
  <si>
    <t>野口　好弘</t>
  </si>
  <si>
    <t>A6965</t>
  </si>
  <si>
    <t>佐藤　哲也</t>
  </si>
  <si>
    <t>A6968</t>
  </si>
  <si>
    <t>楠木　勝也</t>
  </si>
  <si>
    <t>A6969</t>
  </si>
  <si>
    <t>村上　武士</t>
  </si>
  <si>
    <t>A6974</t>
  </si>
  <si>
    <t>白石　穂子</t>
  </si>
  <si>
    <t>A6976</t>
  </si>
  <si>
    <t>風間　隆由</t>
  </si>
  <si>
    <t>主事補</t>
  </si>
  <si>
    <t>A6978</t>
  </si>
  <si>
    <t>西村　久美子</t>
  </si>
  <si>
    <t>A6979</t>
  </si>
  <si>
    <t>飯村　文</t>
  </si>
  <si>
    <t>A6983</t>
  </si>
  <si>
    <t>篠崎　弘明</t>
  </si>
  <si>
    <t>A6984</t>
  </si>
  <si>
    <t>植原　愛</t>
  </si>
  <si>
    <t>A6985</t>
  </si>
  <si>
    <t>今井　悠貴</t>
  </si>
  <si>
    <t>A6988</t>
  </si>
  <si>
    <t>堀江　陽介</t>
  </si>
  <si>
    <t>A6989</t>
  </si>
  <si>
    <t>岩本　演崇</t>
  </si>
  <si>
    <t>A6990</t>
  </si>
  <si>
    <t>松下　朋哉</t>
  </si>
  <si>
    <t>A6991</t>
  </si>
  <si>
    <t>小林　弘明</t>
  </si>
  <si>
    <t>A6993</t>
  </si>
  <si>
    <t>宮原　義人</t>
  </si>
  <si>
    <t>A6995</t>
  </si>
  <si>
    <t>天野　貴久</t>
  </si>
  <si>
    <t>A6996</t>
  </si>
  <si>
    <t>末崎　将司</t>
  </si>
  <si>
    <t>A6997</t>
  </si>
  <si>
    <t>松田　知子</t>
  </si>
  <si>
    <t>A6998</t>
  </si>
  <si>
    <t>藤生　孝典</t>
  </si>
  <si>
    <t>A7001</t>
  </si>
  <si>
    <t>井上　剛</t>
  </si>
  <si>
    <t>A7002</t>
  </si>
  <si>
    <t>草谷　恭行</t>
  </si>
  <si>
    <t>A7003</t>
  </si>
  <si>
    <t>山田　勇智</t>
  </si>
  <si>
    <t>A7004</t>
  </si>
  <si>
    <t>荒木　健</t>
  </si>
  <si>
    <t>A7005</t>
  </si>
  <si>
    <t>白川　雄一朗</t>
  </si>
  <si>
    <t>A7006</t>
  </si>
  <si>
    <t>丸橋　温美</t>
  </si>
  <si>
    <t>A7007</t>
  </si>
  <si>
    <t>日高　達也</t>
  </si>
  <si>
    <t>A7008</t>
  </si>
  <si>
    <t>塩見　真矢</t>
  </si>
  <si>
    <t>A7009</t>
  </si>
  <si>
    <t>田川　裕章</t>
  </si>
  <si>
    <t>A7010</t>
  </si>
  <si>
    <t>千住　緑</t>
  </si>
  <si>
    <t>A7011</t>
  </si>
  <si>
    <t>大皿　陽康</t>
  </si>
  <si>
    <t>A7012</t>
  </si>
  <si>
    <t>藤井　涼</t>
  </si>
  <si>
    <t>A7014</t>
  </si>
  <si>
    <t>栄久庵　太郎</t>
  </si>
  <si>
    <t>A7015</t>
  </si>
  <si>
    <t>小池　太郎</t>
  </si>
  <si>
    <t>A7016</t>
  </si>
  <si>
    <t>渡邊　泰介</t>
  </si>
  <si>
    <t>A7017</t>
  </si>
  <si>
    <t>青木　陽平</t>
  </si>
  <si>
    <t>A7018</t>
  </si>
  <si>
    <t>鳥生　昌宏</t>
  </si>
  <si>
    <t>A7019</t>
  </si>
  <si>
    <t>河野　正規</t>
  </si>
  <si>
    <t>A7021</t>
  </si>
  <si>
    <t>植原　祐弥</t>
  </si>
  <si>
    <t>A7024</t>
  </si>
  <si>
    <t>宮澤　和晃</t>
  </si>
  <si>
    <t>A7025</t>
  </si>
  <si>
    <t>景山　辰徳</t>
  </si>
  <si>
    <t>A7026</t>
  </si>
  <si>
    <t>小野寺　一仁</t>
  </si>
  <si>
    <t>A7027</t>
  </si>
  <si>
    <t>安藤　圭祐</t>
  </si>
  <si>
    <t>A7028</t>
  </si>
  <si>
    <t>北畠　寛晃</t>
  </si>
  <si>
    <t>A7030</t>
  </si>
  <si>
    <t>冨吉　佳太</t>
  </si>
  <si>
    <t>A7031</t>
  </si>
  <si>
    <t>細川　貴弘</t>
  </si>
  <si>
    <t>A7034</t>
  </si>
  <si>
    <t>福村　如美</t>
  </si>
  <si>
    <t>A7036</t>
  </si>
  <si>
    <t>京谷　史郎</t>
  </si>
  <si>
    <t>A7038</t>
  </si>
  <si>
    <t>山内　丈志</t>
  </si>
  <si>
    <t>A7039</t>
  </si>
  <si>
    <t>星野　洋</t>
  </si>
  <si>
    <t>A7043</t>
  </si>
  <si>
    <t>脇田　陽子</t>
  </si>
  <si>
    <t>A7044</t>
  </si>
  <si>
    <t>横山　洋子</t>
  </si>
  <si>
    <t>A7048</t>
  </si>
  <si>
    <t>瀧澤　英二</t>
  </si>
  <si>
    <t>A7049</t>
  </si>
  <si>
    <t>今福　守</t>
  </si>
  <si>
    <t>A7050</t>
  </si>
  <si>
    <t>夏目　幸次</t>
  </si>
  <si>
    <t>A7051</t>
  </si>
  <si>
    <t>水田　恒四郎</t>
  </si>
  <si>
    <t>A7052</t>
  </si>
  <si>
    <t>國塚　康平</t>
  </si>
  <si>
    <t>A7055</t>
  </si>
  <si>
    <t>谷脇　政子</t>
  </si>
  <si>
    <t>A7056</t>
  </si>
  <si>
    <t>岡崎　由美</t>
  </si>
  <si>
    <t>A7057</t>
  </si>
  <si>
    <t>清水　幸雄</t>
  </si>
  <si>
    <t>A7060</t>
  </si>
  <si>
    <t>粕川　博敏</t>
  </si>
  <si>
    <t>A7061</t>
  </si>
  <si>
    <t>原田　義春</t>
  </si>
  <si>
    <t>A7065</t>
  </si>
  <si>
    <t>関口　洋介</t>
  </si>
  <si>
    <t>A7068</t>
  </si>
  <si>
    <t>上原　翔子</t>
  </si>
  <si>
    <t>A7069</t>
  </si>
  <si>
    <t>井上　邦夫</t>
  </si>
  <si>
    <t>A7071</t>
  </si>
  <si>
    <t>嶋脇　聡子</t>
  </si>
  <si>
    <t>A7074</t>
  </si>
  <si>
    <t>坂本　忠彦</t>
  </si>
  <si>
    <t>A7077</t>
  </si>
  <si>
    <t>和田　泰司</t>
  </si>
  <si>
    <t>A7078</t>
  </si>
  <si>
    <t>川越　典子</t>
  </si>
  <si>
    <t>A7081</t>
  </si>
  <si>
    <t>大塚　美和子</t>
  </si>
  <si>
    <t>A7086</t>
  </si>
  <si>
    <t>伊藤　繁美</t>
  </si>
  <si>
    <t>A7087</t>
  </si>
  <si>
    <t>西村　陽介</t>
  </si>
  <si>
    <t>A7088</t>
  </si>
  <si>
    <t>田村　保</t>
  </si>
  <si>
    <t>A7089</t>
  </si>
  <si>
    <t>岸　篤</t>
  </si>
  <si>
    <t>A7090</t>
  </si>
  <si>
    <t>堀田　隆</t>
  </si>
  <si>
    <t>A7091</t>
  </si>
  <si>
    <t>東辻　潔</t>
  </si>
  <si>
    <t>A7092</t>
  </si>
  <si>
    <t>清水　吾妻介</t>
  </si>
  <si>
    <t>A7093</t>
  </si>
  <si>
    <t>大羽　やよい</t>
  </si>
  <si>
    <t>A7094</t>
  </si>
  <si>
    <t>赤松　幸吉</t>
  </si>
  <si>
    <t>A7095</t>
  </si>
  <si>
    <t>高峯　高</t>
  </si>
  <si>
    <t>A7096</t>
  </si>
  <si>
    <t>菊池　里沙</t>
  </si>
  <si>
    <t>A7097</t>
  </si>
  <si>
    <t>小窪　隆</t>
  </si>
  <si>
    <t>A7100</t>
  </si>
  <si>
    <t>三木　智恵子</t>
  </si>
  <si>
    <t>A7101</t>
  </si>
  <si>
    <t>中辻　安夕美</t>
  </si>
  <si>
    <t>A7103</t>
  </si>
  <si>
    <t>上野　太郎</t>
  </si>
  <si>
    <t>A7104</t>
  </si>
  <si>
    <t>大澤　陽介</t>
  </si>
  <si>
    <t>A7106</t>
  </si>
  <si>
    <t>山下　みよ子</t>
  </si>
  <si>
    <t>A7109</t>
  </si>
  <si>
    <t>山田　順子</t>
  </si>
  <si>
    <t>A7111</t>
  </si>
  <si>
    <t>藤岡　理香</t>
  </si>
  <si>
    <t>副参事２級扱</t>
  </si>
  <si>
    <t>A7112</t>
  </si>
  <si>
    <t>関　智章</t>
  </si>
  <si>
    <t>A7121</t>
  </si>
  <si>
    <t>新明　英一</t>
  </si>
  <si>
    <t>A7122</t>
  </si>
  <si>
    <t>吉田　大輔</t>
  </si>
  <si>
    <t>A7124</t>
  </si>
  <si>
    <t>村上　邦彦</t>
  </si>
  <si>
    <t>A7126</t>
  </si>
  <si>
    <t>酒井　由紀子</t>
  </si>
  <si>
    <t>A7127</t>
  </si>
  <si>
    <t>佐々木　正二</t>
  </si>
  <si>
    <t>A7130</t>
  </si>
  <si>
    <t>丸中　綾子</t>
  </si>
  <si>
    <t>A7131</t>
  </si>
  <si>
    <t>高地　透</t>
  </si>
  <si>
    <t>A7132</t>
  </si>
  <si>
    <t>小園　裕司</t>
  </si>
  <si>
    <t>A7133</t>
  </si>
  <si>
    <t>中川原　宏昭</t>
  </si>
  <si>
    <t>A7134</t>
  </si>
  <si>
    <t>長岐　和幸</t>
  </si>
  <si>
    <t>A7136</t>
  </si>
  <si>
    <t>原　達章</t>
  </si>
  <si>
    <t>A7137</t>
  </si>
  <si>
    <t>林　弘明</t>
  </si>
  <si>
    <t>A7138</t>
  </si>
  <si>
    <t>麦田　藍</t>
  </si>
  <si>
    <t>A7139</t>
  </si>
  <si>
    <t>有馬　孝彦</t>
  </si>
  <si>
    <t>A7140</t>
  </si>
  <si>
    <t>下田　聡</t>
  </si>
  <si>
    <t>A7141</t>
  </si>
  <si>
    <t>永島　達也</t>
  </si>
  <si>
    <t>A7142</t>
  </si>
  <si>
    <t>南雲　祐一郎</t>
  </si>
  <si>
    <t>A7143</t>
  </si>
  <si>
    <t>亀井　陽平</t>
  </si>
  <si>
    <t>A7145</t>
  </si>
  <si>
    <t>川合　紀寿</t>
  </si>
  <si>
    <t>A7146</t>
  </si>
  <si>
    <t>牧野　公亮</t>
  </si>
  <si>
    <t>A7148</t>
  </si>
  <si>
    <t>松田　悟</t>
  </si>
  <si>
    <t>A7149</t>
  </si>
  <si>
    <t>矢下　誠人</t>
  </si>
  <si>
    <t>A7150</t>
  </si>
  <si>
    <t>高橋　拓也</t>
  </si>
  <si>
    <t>A7151</t>
  </si>
  <si>
    <t>福田　悠太</t>
  </si>
  <si>
    <t>A7152</t>
  </si>
  <si>
    <t>達川　大志</t>
  </si>
  <si>
    <t>A7153</t>
  </si>
  <si>
    <t>浅見　晃菜</t>
  </si>
  <si>
    <t>A7154</t>
  </si>
  <si>
    <t>津田　圭介</t>
  </si>
  <si>
    <t>A7155</t>
  </si>
  <si>
    <t>舟越　善隆</t>
  </si>
  <si>
    <t>A7157</t>
  </si>
  <si>
    <t>五十嵐　徹</t>
  </si>
  <si>
    <t>A7158</t>
  </si>
  <si>
    <t>古谷　隆之</t>
  </si>
  <si>
    <t>A7160</t>
  </si>
  <si>
    <t>槇野　良介</t>
  </si>
  <si>
    <t>A7161</t>
  </si>
  <si>
    <t>谷本　修一</t>
  </si>
  <si>
    <t>A7162</t>
  </si>
  <si>
    <t>孟　祥旺</t>
  </si>
  <si>
    <t>A7163</t>
  </si>
  <si>
    <t>鈴木　芳和</t>
  </si>
  <si>
    <t>A7164</t>
  </si>
  <si>
    <t>伊藤　孝浩</t>
  </si>
  <si>
    <t>A7165</t>
  </si>
  <si>
    <t>太田　稔</t>
  </si>
  <si>
    <t>A7166</t>
  </si>
  <si>
    <t>尾崎　望</t>
  </si>
  <si>
    <t>A7167</t>
  </si>
  <si>
    <t>高橋　幸広</t>
  </si>
  <si>
    <t>A7168</t>
  </si>
  <si>
    <t>折笠　翔</t>
  </si>
  <si>
    <t>A7169</t>
  </si>
  <si>
    <t>佐藤　諒</t>
  </si>
  <si>
    <t>A7170</t>
  </si>
  <si>
    <t>飯塚　雄介</t>
  </si>
  <si>
    <t>A7171</t>
  </si>
  <si>
    <t>大津　一馬</t>
  </si>
  <si>
    <t>A7172</t>
  </si>
  <si>
    <t>安沢　孝太</t>
  </si>
  <si>
    <t>A7173</t>
  </si>
  <si>
    <t>安藤　清彦</t>
  </si>
  <si>
    <t>A7174</t>
  </si>
  <si>
    <t>高橋　邦弘</t>
  </si>
  <si>
    <t>A7175</t>
  </si>
  <si>
    <t>坂田　道志</t>
  </si>
  <si>
    <t>A7176</t>
  </si>
  <si>
    <t>石川　遼</t>
  </si>
  <si>
    <t>A7177</t>
  </si>
  <si>
    <t>岩山　惠</t>
  </si>
  <si>
    <t>A7178</t>
  </si>
  <si>
    <t>上野　晶平</t>
  </si>
  <si>
    <t>A7180</t>
  </si>
  <si>
    <t>森　梅子</t>
  </si>
  <si>
    <t>A7181</t>
  </si>
  <si>
    <t>梶原　禎子</t>
  </si>
  <si>
    <t>A7182</t>
  </si>
  <si>
    <t>星合　善文</t>
  </si>
  <si>
    <t>A7185</t>
  </si>
  <si>
    <t>細川　美由紀</t>
  </si>
  <si>
    <t>SB01</t>
  </si>
  <si>
    <t>（株）ニッキ・コーポレーション</t>
  </si>
  <si>
    <t>SB0500</t>
  </si>
  <si>
    <t>A7186</t>
  </si>
  <si>
    <t>有我　修二</t>
  </si>
  <si>
    <t>A7188</t>
  </si>
  <si>
    <t>城寶　由紀子</t>
  </si>
  <si>
    <t>A7189</t>
  </si>
  <si>
    <t>赤石　賢意</t>
  </si>
  <si>
    <t>A7190</t>
  </si>
  <si>
    <t>岡本　直人</t>
  </si>
  <si>
    <t>A7191</t>
  </si>
  <si>
    <t>工藤　徹宏</t>
  </si>
  <si>
    <t>A7197</t>
  </si>
  <si>
    <t>佐藤　幸男</t>
  </si>
  <si>
    <t>A7201</t>
  </si>
  <si>
    <t>久保　敦弘</t>
  </si>
  <si>
    <t>A7203</t>
  </si>
  <si>
    <t>山川　達弘</t>
  </si>
  <si>
    <t>A7206</t>
  </si>
  <si>
    <t>栗山　卓也</t>
  </si>
  <si>
    <t>A7208</t>
  </si>
  <si>
    <t>野口　博之</t>
  </si>
  <si>
    <t>A7209</t>
  </si>
  <si>
    <t>菅原　春</t>
  </si>
  <si>
    <t>A7210</t>
  </si>
  <si>
    <t>江口　聡</t>
  </si>
  <si>
    <t>A7211</t>
  </si>
  <si>
    <t>金澤　友徳</t>
  </si>
  <si>
    <t>A7212</t>
  </si>
  <si>
    <t>日高　久美子</t>
  </si>
  <si>
    <t>A7213</t>
  </si>
  <si>
    <t>菊地　謙一</t>
  </si>
  <si>
    <t>A7215</t>
  </si>
  <si>
    <t>中川　貴博</t>
  </si>
  <si>
    <t>A7216</t>
  </si>
  <si>
    <t>白井　貴久美</t>
  </si>
  <si>
    <t>A7217</t>
  </si>
  <si>
    <t>會本　明日香</t>
  </si>
  <si>
    <t>A7218</t>
  </si>
  <si>
    <t>ハニ　マルヅカ</t>
  </si>
  <si>
    <t>A7219</t>
  </si>
  <si>
    <t>武藤　文彦</t>
  </si>
  <si>
    <t>A7220</t>
  </si>
  <si>
    <t>小林　一成</t>
  </si>
  <si>
    <t>A7221</t>
  </si>
  <si>
    <t>森山　誠一</t>
  </si>
  <si>
    <t>A7223</t>
  </si>
  <si>
    <t>野島　きみ子</t>
  </si>
  <si>
    <t>A7224</t>
  </si>
  <si>
    <t>知花　薫</t>
  </si>
  <si>
    <t>A7225</t>
  </si>
  <si>
    <t>平井　敏雄</t>
  </si>
  <si>
    <t>A7227</t>
  </si>
  <si>
    <t>村岡　洋文</t>
  </si>
  <si>
    <t>A7229</t>
  </si>
  <si>
    <t>山川　朝生</t>
  </si>
  <si>
    <t>A7230</t>
  </si>
  <si>
    <t>R．P．コイララ</t>
  </si>
  <si>
    <t>A7231</t>
  </si>
  <si>
    <t>永山　イサオ</t>
  </si>
  <si>
    <t>A7232</t>
  </si>
  <si>
    <t>柳澤　得寿</t>
  </si>
  <si>
    <t>A7234</t>
  </si>
  <si>
    <t>A7236</t>
  </si>
  <si>
    <t>山本　富佐雄</t>
  </si>
  <si>
    <t>A7237</t>
  </si>
  <si>
    <t>高柳　彰博</t>
  </si>
  <si>
    <t>A7239</t>
  </si>
  <si>
    <t>山崎　達夫</t>
  </si>
  <si>
    <t>A7240</t>
  </si>
  <si>
    <t>菊地　智</t>
  </si>
  <si>
    <t>A7241</t>
  </si>
  <si>
    <t>笠木　匠</t>
  </si>
  <si>
    <t>A7242</t>
  </si>
  <si>
    <t>西村　香保里</t>
  </si>
  <si>
    <t>A7244</t>
  </si>
  <si>
    <t>中倉　香代子</t>
  </si>
  <si>
    <t>A7245</t>
  </si>
  <si>
    <t>奥田　英治</t>
  </si>
  <si>
    <t>A7246</t>
  </si>
  <si>
    <t>服部　一成</t>
  </si>
  <si>
    <t>A7247</t>
  </si>
  <si>
    <t>中　孝仁</t>
  </si>
  <si>
    <t>A7248</t>
  </si>
  <si>
    <t>竹下　秀敏</t>
  </si>
  <si>
    <t>A7249</t>
  </si>
  <si>
    <t>宮村　滋</t>
  </si>
  <si>
    <t>A7250</t>
  </si>
  <si>
    <t>岸　司</t>
  </si>
  <si>
    <t>A7251</t>
  </si>
  <si>
    <t>片岡　一喜</t>
  </si>
  <si>
    <t>A7252</t>
  </si>
  <si>
    <t>寺田　貴俊</t>
  </si>
  <si>
    <t>A7254</t>
  </si>
  <si>
    <t>高橋　泰信</t>
  </si>
  <si>
    <t>A7255</t>
  </si>
  <si>
    <t>田谷　ひとみ</t>
  </si>
  <si>
    <t>A7256</t>
  </si>
  <si>
    <t>荻巣　やよい</t>
  </si>
  <si>
    <t>A7257</t>
  </si>
  <si>
    <t>片岡　恵子</t>
  </si>
  <si>
    <t>A7258</t>
  </si>
  <si>
    <t>糸賀　栄</t>
  </si>
  <si>
    <t>工師１級</t>
  </si>
  <si>
    <t>A7261</t>
  </si>
  <si>
    <t>寺井　秀</t>
  </si>
  <si>
    <t>A7265</t>
  </si>
  <si>
    <t>植田　智子</t>
  </si>
  <si>
    <t>A7268</t>
  </si>
  <si>
    <t>濱　周吾</t>
  </si>
  <si>
    <t>技師２級扱</t>
  </si>
  <si>
    <t>A7271</t>
  </si>
  <si>
    <t>小林　隼人</t>
  </si>
  <si>
    <t>A7272</t>
  </si>
  <si>
    <t>有山　由紀</t>
  </si>
  <si>
    <t>SB0200</t>
  </si>
  <si>
    <t>A7273</t>
  </si>
  <si>
    <t>岡野　史郎</t>
  </si>
  <si>
    <t>A7278</t>
  </si>
  <si>
    <t>板井　香奈枝</t>
  </si>
  <si>
    <t>A7281</t>
  </si>
  <si>
    <t>関口　隆</t>
  </si>
  <si>
    <t>A7284</t>
  </si>
  <si>
    <t>諏訪　正之</t>
  </si>
  <si>
    <t>A7286</t>
  </si>
  <si>
    <t>鈴木　雅弘</t>
  </si>
  <si>
    <t>A7287</t>
  </si>
  <si>
    <t>三好　隆之</t>
  </si>
  <si>
    <t>A7291</t>
  </si>
  <si>
    <t>五十嵐　堅治</t>
  </si>
  <si>
    <t>A7292</t>
  </si>
  <si>
    <t>若田部　元子</t>
  </si>
  <si>
    <t>主事１級扱</t>
  </si>
  <si>
    <t>A7293</t>
  </si>
  <si>
    <t>橋本　宣幸</t>
  </si>
  <si>
    <t>A7294</t>
  </si>
  <si>
    <t>園田　孝幸</t>
  </si>
  <si>
    <t>A7295</t>
  </si>
  <si>
    <t>河村　敦</t>
  </si>
  <si>
    <t>A7297</t>
  </si>
  <si>
    <t>前田　信夫</t>
  </si>
  <si>
    <t>A7304</t>
  </si>
  <si>
    <t>野元　建次</t>
  </si>
  <si>
    <t>A7308</t>
  </si>
  <si>
    <t>越智　信博</t>
  </si>
  <si>
    <t>A7309</t>
  </si>
  <si>
    <t>宮城　裕也</t>
  </si>
  <si>
    <t>A7310</t>
  </si>
  <si>
    <t>坂本　俊二</t>
  </si>
  <si>
    <t>A7311</t>
  </si>
  <si>
    <t>加藤　壽孝</t>
  </si>
  <si>
    <t>A7312</t>
  </si>
  <si>
    <t>竹信　康子</t>
  </si>
  <si>
    <t>A7313</t>
  </si>
  <si>
    <t>小泉　謙</t>
  </si>
  <si>
    <t>A7316</t>
  </si>
  <si>
    <t>西山　良秋</t>
  </si>
  <si>
    <t>A7317</t>
  </si>
  <si>
    <t>久保　顕吾</t>
  </si>
  <si>
    <t>A7319</t>
  </si>
  <si>
    <t>リ　ウェイ</t>
  </si>
  <si>
    <t>A7320</t>
  </si>
  <si>
    <t>古庄　亮太</t>
  </si>
  <si>
    <t>A7321</t>
  </si>
  <si>
    <t>熊井　彩乃</t>
  </si>
  <si>
    <t>A7322</t>
  </si>
  <si>
    <t>日下　拓也</t>
  </si>
  <si>
    <t>A7323</t>
  </si>
  <si>
    <t>吉田　怜史</t>
  </si>
  <si>
    <t>A7324</t>
  </si>
  <si>
    <t>早川　雄基</t>
  </si>
  <si>
    <t>A7325</t>
  </si>
  <si>
    <t>金子　真</t>
  </si>
  <si>
    <t>A7326</t>
  </si>
  <si>
    <t>中山　裕太</t>
  </si>
  <si>
    <t>A7327</t>
  </si>
  <si>
    <t>渡邊　晋也</t>
  </si>
  <si>
    <t>A7328</t>
  </si>
  <si>
    <t>田方　俊輔</t>
  </si>
  <si>
    <t>A7329</t>
  </si>
  <si>
    <t>宮本　歩</t>
  </si>
  <si>
    <t>A7331</t>
  </si>
  <si>
    <t>秋山　昇平</t>
  </si>
  <si>
    <t>A7332</t>
  </si>
  <si>
    <t>吉川　宙希</t>
  </si>
  <si>
    <t>A7333</t>
  </si>
  <si>
    <t>小山　雄大</t>
  </si>
  <si>
    <t>A7334</t>
  </si>
  <si>
    <t>野口　渉</t>
  </si>
  <si>
    <t>A7335</t>
  </si>
  <si>
    <t>児玉　涼</t>
  </si>
  <si>
    <t>A7336</t>
  </si>
  <si>
    <t>高野　祐紀</t>
  </si>
  <si>
    <t>A7337</t>
  </si>
  <si>
    <t>二宮　建</t>
  </si>
  <si>
    <t>A7338</t>
  </si>
  <si>
    <t>斎藤　勇太</t>
  </si>
  <si>
    <t>A7339</t>
  </si>
  <si>
    <t>宮田　輝星</t>
  </si>
  <si>
    <t>A7340</t>
  </si>
  <si>
    <t>福田　麻里子</t>
  </si>
  <si>
    <t>A7341</t>
  </si>
  <si>
    <t>吉田　政弘</t>
  </si>
  <si>
    <t>A7342</t>
  </si>
  <si>
    <t>須賀原　将太</t>
  </si>
  <si>
    <t>A7343</t>
  </si>
  <si>
    <t>金光　玄樹</t>
  </si>
  <si>
    <t>A7344</t>
  </si>
  <si>
    <t>徳丸　祥一朗</t>
  </si>
  <si>
    <t>A7345</t>
  </si>
  <si>
    <t>野間口　芳希</t>
  </si>
  <si>
    <t>A7346</t>
  </si>
  <si>
    <t>津田　祐也</t>
  </si>
  <si>
    <t>A7347</t>
  </si>
  <si>
    <t>八巻　哲也</t>
  </si>
  <si>
    <t>A7348</t>
  </si>
  <si>
    <t>望月　嘉人</t>
  </si>
  <si>
    <t>A7349</t>
  </si>
  <si>
    <t>所　伸彦</t>
  </si>
  <si>
    <t>A7352</t>
  </si>
  <si>
    <t>今井　玄哉</t>
  </si>
  <si>
    <t>A7353</t>
  </si>
  <si>
    <t>山極　政行</t>
  </si>
  <si>
    <t>A7354</t>
  </si>
  <si>
    <t>吉田　健一郎</t>
  </si>
  <si>
    <t>A7355</t>
  </si>
  <si>
    <t>山崎　寿史</t>
  </si>
  <si>
    <t>A7356</t>
  </si>
  <si>
    <t>筬島　隆司</t>
  </si>
  <si>
    <t>A7357</t>
  </si>
  <si>
    <t>駒崎　祐介</t>
  </si>
  <si>
    <t>A7358</t>
  </si>
  <si>
    <t>國定　拓央</t>
  </si>
  <si>
    <t>A7360</t>
  </si>
  <si>
    <t>鶴谷　昌洋</t>
  </si>
  <si>
    <t>A7361</t>
  </si>
  <si>
    <t>鈴木　孝史</t>
  </si>
  <si>
    <t>A7362</t>
  </si>
  <si>
    <t>福田　慧佑</t>
  </si>
  <si>
    <t>A7363</t>
  </si>
  <si>
    <t>國分　友貴</t>
  </si>
  <si>
    <t>A7364</t>
  </si>
  <si>
    <t>紺野　幸将</t>
  </si>
  <si>
    <t>A7365</t>
  </si>
  <si>
    <t>鈴木　隼人</t>
  </si>
  <si>
    <t>A7366</t>
  </si>
  <si>
    <t>横井　英明</t>
  </si>
  <si>
    <t>A7367</t>
  </si>
  <si>
    <t>星　克幸</t>
  </si>
  <si>
    <t>A7368</t>
  </si>
  <si>
    <t>坂本　貴寛</t>
  </si>
  <si>
    <t>A7369</t>
  </si>
  <si>
    <t>高橋　康平</t>
  </si>
  <si>
    <t>A7370</t>
  </si>
  <si>
    <t>会田　知樹</t>
  </si>
  <si>
    <t>A7372</t>
  </si>
  <si>
    <t>小山　敬太</t>
  </si>
  <si>
    <t>A7373</t>
  </si>
  <si>
    <t>後藤　哲成</t>
  </si>
  <si>
    <t>A7374</t>
  </si>
  <si>
    <t>葛葉　三郎</t>
  </si>
  <si>
    <t>A7376</t>
  </si>
  <si>
    <t>城崎　孝博</t>
  </si>
  <si>
    <t>A7377</t>
  </si>
  <si>
    <t>名取　知洋</t>
  </si>
  <si>
    <t>A7379</t>
  </si>
  <si>
    <t>山田　誠</t>
  </si>
  <si>
    <t>A7381</t>
  </si>
  <si>
    <t>神部　肇</t>
  </si>
  <si>
    <t>A7382</t>
  </si>
  <si>
    <t>菊池　淳子</t>
  </si>
  <si>
    <t>A7383</t>
  </si>
  <si>
    <t>横山　伸幸</t>
  </si>
  <si>
    <t>A7385</t>
  </si>
  <si>
    <t>野島　和也</t>
  </si>
  <si>
    <t>A7387</t>
  </si>
  <si>
    <t>仲谷　邦博</t>
  </si>
  <si>
    <t>A7388</t>
  </si>
  <si>
    <t>永田　恭一</t>
  </si>
  <si>
    <t>A7389</t>
  </si>
  <si>
    <t>加藤　一良</t>
  </si>
  <si>
    <t>A7390</t>
  </si>
  <si>
    <t>原田　健郎</t>
  </si>
  <si>
    <t>A7391</t>
  </si>
  <si>
    <t>大内　拓哉</t>
  </si>
  <si>
    <t>A7393</t>
  </si>
  <si>
    <t>石渡　裕美子</t>
  </si>
  <si>
    <t>A7394</t>
  </si>
  <si>
    <t>金　仁周</t>
  </si>
  <si>
    <t>A7402</t>
  </si>
  <si>
    <t>ノーマン　ストブス</t>
  </si>
  <si>
    <t>A7405</t>
  </si>
  <si>
    <t>保智　秀雄</t>
  </si>
  <si>
    <t>A7407</t>
  </si>
  <si>
    <t>朝倉　肇</t>
  </si>
  <si>
    <t>A7408</t>
  </si>
  <si>
    <t>工藤　伸一</t>
  </si>
  <si>
    <t>A7409</t>
  </si>
  <si>
    <t>山下　博</t>
  </si>
  <si>
    <t>DCG000</t>
  </si>
  <si>
    <t>A7410</t>
  </si>
  <si>
    <t>根岸　秀樹</t>
  </si>
  <si>
    <t>A7411</t>
  </si>
  <si>
    <t>田上　功</t>
  </si>
  <si>
    <t>A7412</t>
  </si>
  <si>
    <t>新井　泉</t>
  </si>
  <si>
    <t>A7413</t>
  </si>
  <si>
    <t>林崎　吉克</t>
  </si>
  <si>
    <t>A7414</t>
  </si>
  <si>
    <t>南　淳志</t>
  </si>
  <si>
    <t>A7415</t>
  </si>
  <si>
    <t>二階堂　和博</t>
  </si>
  <si>
    <t>A7416</t>
  </si>
  <si>
    <t>下越　志延</t>
  </si>
  <si>
    <t>A7417</t>
  </si>
  <si>
    <t>桐生　稔</t>
  </si>
  <si>
    <t>A7419</t>
  </si>
  <si>
    <t>桐澤　ひとみ</t>
  </si>
  <si>
    <t>A7422</t>
  </si>
  <si>
    <t>田村　幸男</t>
  </si>
  <si>
    <t>A7423</t>
  </si>
  <si>
    <t>加藤　清紀</t>
  </si>
  <si>
    <t>A7424</t>
  </si>
  <si>
    <t>関根　陣</t>
  </si>
  <si>
    <t>A7425</t>
  </si>
  <si>
    <t>林　よう子</t>
  </si>
  <si>
    <t>A7426</t>
  </si>
  <si>
    <t>唐崎　隆史</t>
  </si>
  <si>
    <t>A7427</t>
  </si>
  <si>
    <t>片山　剛巨</t>
  </si>
  <si>
    <t>A7428</t>
  </si>
  <si>
    <t>佐藤　聡</t>
  </si>
  <si>
    <t>A7431</t>
  </si>
  <si>
    <t>三津間　光</t>
  </si>
  <si>
    <t>A7435</t>
  </si>
  <si>
    <t>市川　真吾</t>
  </si>
  <si>
    <t>A7436</t>
  </si>
  <si>
    <t>野口　尚紀</t>
  </si>
  <si>
    <t>A7437</t>
  </si>
  <si>
    <t>北村　和也</t>
  </si>
  <si>
    <t>A7443</t>
  </si>
  <si>
    <t>吉住　昌久</t>
  </si>
  <si>
    <t>A7445</t>
  </si>
  <si>
    <t>多田　竜也</t>
  </si>
  <si>
    <t>A7451</t>
  </si>
  <si>
    <t>半井　真明</t>
  </si>
  <si>
    <t>A7452</t>
  </si>
  <si>
    <t>小嶋　裕介</t>
  </si>
  <si>
    <t>A7453</t>
  </si>
  <si>
    <t>佐々木　奈都</t>
  </si>
  <si>
    <t>A7455</t>
  </si>
  <si>
    <t>加藤　明彦</t>
  </si>
  <si>
    <t>A7456</t>
  </si>
  <si>
    <t>山田　康人</t>
  </si>
  <si>
    <t>A7457</t>
  </si>
  <si>
    <t>田中　亮子</t>
  </si>
  <si>
    <t>A7458</t>
  </si>
  <si>
    <t>背戸　八重子</t>
  </si>
  <si>
    <t>A7459</t>
  </si>
  <si>
    <t>大野　史子</t>
  </si>
  <si>
    <t>A7460</t>
  </si>
  <si>
    <t>安室　江利子</t>
  </si>
  <si>
    <t>A7461</t>
  </si>
  <si>
    <t>與　瑞恵</t>
  </si>
  <si>
    <t>A7465</t>
  </si>
  <si>
    <t>古城　美和</t>
  </si>
  <si>
    <t>A7466</t>
  </si>
  <si>
    <t>眞崎　美和</t>
  </si>
  <si>
    <t>A7467</t>
  </si>
  <si>
    <t>江口　敏雄</t>
  </si>
  <si>
    <t>A7468</t>
  </si>
  <si>
    <t>丸尾　健太郎</t>
  </si>
  <si>
    <t>A7469</t>
  </si>
  <si>
    <t>井上　香織</t>
  </si>
  <si>
    <t>A7470</t>
  </si>
  <si>
    <t>喜多　健二</t>
  </si>
  <si>
    <t>A7472</t>
  </si>
  <si>
    <t>卯月　久夫</t>
  </si>
  <si>
    <t>A7473</t>
  </si>
  <si>
    <t>高橋　安夫</t>
  </si>
  <si>
    <t>A7474</t>
  </si>
  <si>
    <t>水沼　朋子</t>
  </si>
  <si>
    <t>A7475</t>
  </si>
  <si>
    <t>川原　恵</t>
  </si>
  <si>
    <t>SB0400</t>
  </si>
  <si>
    <t>A7476</t>
  </si>
  <si>
    <t>辻　大樹</t>
  </si>
  <si>
    <t>A7478</t>
  </si>
  <si>
    <t>岩田　克彦</t>
  </si>
  <si>
    <t>A7479</t>
  </si>
  <si>
    <t>小峯　明夫</t>
  </si>
  <si>
    <t>A7481</t>
  </si>
  <si>
    <t>水野　玲奈</t>
  </si>
  <si>
    <t>A7484</t>
  </si>
  <si>
    <t>伊仲　史夫</t>
  </si>
  <si>
    <t>A7486</t>
  </si>
  <si>
    <t>小西　かおり</t>
  </si>
  <si>
    <t>A7487</t>
  </si>
  <si>
    <t>折竹　宜</t>
  </si>
  <si>
    <t>A7489</t>
  </si>
  <si>
    <t>山崎　剛</t>
  </si>
  <si>
    <t>A7492</t>
  </si>
  <si>
    <t>稲垣　寿子</t>
  </si>
  <si>
    <t>A7493</t>
  </si>
  <si>
    <t>田中　洋子</t>
  </si>
  <si>
    <t>A7494</t>
  </si>
  <si>
    <t>星田　康臣</t>
  </si>
  <si>
    <t>A7498</t>
  </si>
  <si>
    <t>桑原　勲</t>
  </si>
  <si>
    <t>A7499</t>
  </si>
  <si>
    <t>西村　哲郎</t>
  </si>
  <si>
    <t>A7500</t>
  </si>
  <si>
    <t>秋葉　邦子</t>
  </si>
  <si>
    <t>A7501</t>
  </si>
  <si>
    <t>新屋　敏男</t>
  </si>
  <si>
    <t>A7503</t>
  </si>
  <si>
    <t>山下　大輔</t>
  </si>
  <si>
    <t>A7504</t>
  </si>
  <si>
    <t>風間　隼</t>
  </si>
  <si>
    <t>A7505</t>
  </si>
  <si>
    <t>上杉　健</t>
  </si>
  <si>
    <t>A7508</t>
  </si>
  <si>
    <t>関根　正人</t>
  </si>
  <si>
    <t>A7509</t>
  </si>
  <si>
    <t>Ｎ．フェリックス</t>
  </si>
  <si>
    <t>A7510</t>
  </si>
  <si>
    <t>兼坂　亙</t>
  </si>
  <si>
    <t>A7511</t>
  </si>
  <si>
    <t>若田　聡味</t>
  </si>
  <si>
    <t>A7512</t>
  </si>
  <si>
    <t>溝辺　慧斗</t>
  </si>
  <si>
    <t>A7514</t>
  </si>
  <si>
    <t>米倉　瑠里子</t>
  </si>
  <si>
    <t>A7515</t>
  </si>
  <si>
    <t>河野　剛典</t>
  </si>
  <si>
    <t>A7516</t>
  </si>
  <si>
    <t>五十嵐　和秀</t>
  </si>
  <si>
    <t>A7517</t>
  </si>
  <si>
    <t>宅見　唯明</t>
  </si>
  <si>
    <t>A7518</t>
  </si>
  <si>
    <t>赤迫　春菜</t>
  </si>
  <si>
    <t>A7519</t>
  </si>
  <si>
    <t>酒本　真先</t>
  </si>
  <si>
    <t>A7520</t>
  </si>
  <si>
    <t>畑中　雄太</t>
  </si>
  <si>
    <t>A7521</t>
  </si>
  <si>
    <t>吉田　敏和</t>
  </si>
  <si>
    <t>A7522</t>
  </si>
  <si>
    <t>園田　崇博</t>
  </si>
  <si>
    <t>A7523</t>
  </si>
  <si>
    <t>渡邉　和樹</t>
  </si>
  <si>
    <t>A7524</t>
  </si>
  <si>
    <t>北村　健</t>
  </si>
  <si>
    <t>A7525</t>
  </si>
  <si>
    <t>児玉　吉洋</t>
  </si>
  <si>
    <t>A7526</t>
  </si>
  <si>
    <t>栗原　周平</t>
  </si>
  <si>
    <t>A7529</t>
  </si>
  <si>
    <t>有馬　俊</t>
  </si>
  <si>
    <t>A7530</t>
  </si>
  <si>
    <t>阿部　大輝</t>
  </si>
  <si>
    <t>A7532</t>
  </si>
  <si>
    <t>宇土　祐一</t>
  </si>
  <si>
    <t>A7533</t>
  </si>
  <si>
    <t>出口　陽介</t>
  </si>
  <si>
    <t>A7534</t>
  </si>
  <si>
    <t>水野　綾</t>
  </si>
  <si>
    <t>A7535</t>
  </si>
  <si>
    <t>小浦　拓馬</t>
  </si>
  <si>
    <t>A7536</t>
  </si>
  <si>
    <t>野村　浩一</t>
  </si>
  <si>
    <t>A7537</t>
  </si>
  <si>
    <t>森谷　謙一</t>
  </si>
  <si>
    <t>JYVN38</t>
  </si>
  <si>
    <t>A7538</t>
  </si>
  <si>
    <t>大野　泰嗣</t>
  </si>
  <si>
    <t>A7539</t>
  </si>
  <si>
    <t>尾崎　健人</t>
  </si>
  <si>
    <t>A7540</t>
  </si>
  <si>
    <t>楠原　啓右</t>
  </si>
  <si>
    <t>A7541</t>
  </si>
  <si>
    <t>久松　宏至</t>
  </si>
  <si>
    <t>A7542</t>
  </si>
  <si>
    <t>田島　佳幸</t>
  </si>
  <si>
    <t>A7543</t>
  </si>
  <si>
    <t>張　洋</t>
  </si>
  <si>
    <t>A7544</t>
  </si>
  <si>
    <t>大塚　雄一郎</t>
  </si>
  <si>
    <t>A7545</t>
  </si>
  <si>
    <t>新田　雄大</t>
  </si>
  <si>
    <t>A7546</t>
  </si>
  <si>
    <t>安田　成信</t>
  </si>
  <si>
    <t>A7547</t>
  </si>
  <si>
    <t>吉田　直史</t>
  </si>
  <si>
    <t>A7548</t>
  </si>
  <si>
    <t>佐藤　亜舞</t>
  </si>
  <si>
    <t>A7549</t>
  </si>
  <si>
    <t>矢吹　璃菜</t>
  </si>
  <si>
    <t>A7550</t>
  </si>
  <si>
    <t>七海　涼</t>
  </si>
  <si>
    <t>A7551</t>
  </si>
  <si>
    <t>山田　拓弥</t>
  </si>
  <si>
    <t>A7552</t>
  </si>
  <si>
    <t>五十嵐　大起</t>
  </si>
  <si>
    <t>A7553</t>
  </si>
  <si>
    <t>寺田　雄紀</t>
  </si>
  <si>
    <t>A7554</t>
  </si>
  <si>
    <t>佐藤　健二</t>
  </si>
  <si>
    <t>A7557</t>
  </si>
  <si>
    <t>金指　權一</t>
  </si>
  <si>
    <t>A7558</t>
  </si>
  <si>
    <t>寒河江　武司</t>
  </si>
  <si>
    <t>A7559</t>
  </si>
  <si>
    <t>本間　俊介</t>
  </si>
  <si>
    <t>A7560</t>
  </si>
  <si>
    <t>横尾　みな子</t>
  </si>
  <si>
    <t>A7564</t>
  </si>
  <si>
    <t>谷口　史一</t>
  </si>
  <si>
    <t>A7565</t>
  </si>
  <si>
    <t>阿部　隆司</t>
  </si>
  <si>
    <t>A7566</t>
  </si>
  <si>
    <t>西嶋　正</t>
  </si>
  <si>
    <t>A7567</t>
  </si>
  <si>
    <t>三浦　勉</t>
  </si>
  <si>
    <t>A7568</t>
  </si>
  <si>
    <t>野中　聡</t>
  </si>
  <si>
    <t>A7569</t>
  </si>
  <si>
    <t>大場　優</t>
  </si>
  <si>
    <t>A7570</t>
  </si>
  <si>
    <t>松井　孝太</t>
  </si>
  <si>
    <t>A7571</t>
  </si>
  <si>
    <t>坂口　哲夫</t>
  </si>
  <si>
    <t>A7572</t>
  </si>
  <si>
    <t>藤村　善安</t>
  </si>
  <si>
    <t>A7575</t>
  </si>
  <si>
    <t>齋藤　高浩</t>
  </si>
  <si>
    <t>A7576</t>
  </si>
  <si>
    <t>高橋　義吉</t>
  </si>
  <si>
    <t>A7577</t>
  </si>
  <si>
    <t>吉房　あすか</t>
  </si>
  <si>
    <t>A7578</t>
  </si>
  <si>
    <t>野島　誉子</t>
  </si>
  <si>
    <t>A7579</t>
  </si>
  <si>
    <t>三浦　香織</t>
  </si>
  <si>
    <t>A7581</t>
  </si>
  <si>
    <t>成瀬　正憲</t>
  </si>
  <si>
    <t>A7582</t>
  </si>
  <si>
    <t>藤田　綾</t>
  </si>
  <si>
    <t>A7583</t>
  </si>
  <si>
    <t>竹田　美和</t>
  </si>
  <si>
    <t>A7584</t>
  </si>
  <si>
    <t>磯尾　けいこ</t>
  </si>
  <si>
    <t>A7587</t>
  </si>
  <si>
    <t>中山　一道</t>
  </si>
  <si>
    <t>副参事２級　時間管理</t>
  </si>
  <si>
    <t>A7588</t>
  </si>
  <si>
    <t>近藤　幸一</t>
  </si>
  <si>
    <t>A7590</t>
  </si>
  <si>
    <t>鈴木　孝雄</t>
  </si>
  <si>
    <t>A7592</t>
  </si>
  <si>
    <t>鶴賀　俊臣</t>
  </si>
  <si>
    <t>A7593</t>
  </si>
  <si>
    <t>本田　玲子</t>
  </si>
  <si>
    <t>A7594</t>
  </si>
  <si>
    <t>仲野　修滋</t>
  </si>
  <si>
    <t>A7595</t>
  </si>
  <si>
    <t>川又　美由紀</t>
  </si>
  <si>
    <t>A7598</t>
  </si>
  <si>
    <t>井上　太樹</t>
  </si>
  <si>
    <t>A7600</t>
  </si>
  <si>
    <t>合田　さやか</t>
  </si>
  <si>
    <t>A7601</t>
  </si>
  <si>
    <t>神田　信宏</t>
  </si>
  <si>
    <t>A7604</t>
  </si>
  <si>
    <t>塩塚　直行</t>
  </si>
  <si>
    <t>A7606</t>
  </si>
  <si>
    <t>小牧　航</t>
  </si>
  <si>
    <t>A7607</t>
  </si>
  <si>
    <t>猪口　正幸</t>
  </si>
  <si>
    <t>A7610</t>
  </si>
  <si>
    <t>上島　奈美</t>
  </si>
  <si>
    <t>A7612</t>
  </si>
  <si>
    <t>是澤　毅</t>
  </si>
  <si>
    <t>A7615</t>
  </si>
  <si>
    <t>岩崎　正義</t>
  </si>
  <si>
    <t>A7616</t>
  </si>
  <si>
    <t>石田　誠</t>
  </si>
  <si>
    <t>A7617</t>
  </si>
  <si>
    <t>村山　彰啓</t>
  </si>
  <si>
    <t>A7618</t>
  </si>
  <si>
    <t>井料　達生</t>
  </si>
  <si>
    <t>A7620</t>
  </si>
  <si>
    <t>高梨　淳秀</t>
  </si>
  <si>
    <t>A7621</t>
  </si>
  <si>
    <t>武田　道長</t>
  </si>
  <si>
    <t>A7622</t>
  </si>
  <si>
    <t>平　浩輔</t>
  </si>
  <si>
    <t>A7624</t>
  </si>
  <si>
    <t>高橋　利弘</t>
  </si>
  <si>
    <t>A7625</t>
  </si>
  <si>
    <t>安河内　達彦</t>
  </si>
  <si>
    <t>A7626</t>
  </si>
  <si>
    <t>勝俣　雅美</t>
  </si>
  <si>
    <t>A7628</t>
  </si>
  <si>
    <t>井上　宏</t>
  </si>
  <si>
    <t>A7629</t>
  </si>
  <si>
    <t>田中　秀幸</t>
  </si>
  <si>
    <t>A7630</t>
  </si>
  <si>
    <t>古林　謙一</t>
  </si>
  <si>
    <t>A7631</t>
  </si>
  <si>
    <t>日野　勝文</t>
  </si>
  <si>
    <t>A7632</t>
  </si>
  <si>
    <t>影山　丈倫</t>
  </si>
  <si>
    <t>A7633</t>
  </si>
  <si>
    <t>村上　怜奈</t>
  </si>
  <si>
    <t>A7634</t>
  </si>
  <si>
    <t>藤原　禎士</t>
  </si>
  <si>
    <t>A7637</t>
  </si>
  <si>
    <t>菊池　学</t>
  </si>
  <si>
    <t>A7638</t>
  </si>
  <si>
    <t>山本　尚宏</t>
  </si>
  <si>
    <t>A7641</t>
  </si>
  <si>
    <t>鈴江　優</t>
  </si>
  <si>
    <t>A7643</t>
  </si>
  <si>
    <t>山田　浩美</t>
  </si>
  <si>
    <t>A7645</t>
  </si>
  <si>
    <t>長堀　みゆき</t>
  </si>
  <si>
    <t>A7646</t>
  </si>
  <si>
    <t>関　直人</t>
  </si>
  <si>
    <t>A7650</t>
  </si>
  <si>
    <t>二川　亮輔</t>
  </si>
  <si>
    <t>A7652</t>
  </si>
  <si>
    <t>貝原　光恭</t>
  </si>
  <si>
    <t>A7655</t>
  </si>
  <si>
    <t>橋口　徹雄</t>
  </si>
  <si>
    <t>A7656</t>
  </si>
  <si>
    <t>橋本　純</t>
  </si>
  <si>
    <t>A7658</t>
  </si>
  <si>
    <t>亀ヶ谷　孝一</t>
  </si>
  <si>
    <t>A7660</t>
  </si>
  <si>
    <t>沼田　宏一</t>
  </si>
  <si>
    <t>A7661</t>
  </si>
  <si>
    <t>倉橋　哲弘</t>
  </si>
  <si>
    <t>A7662</t>
  </si>
  <si>
    <t>伊藤　実</t>
  </si>
  <si>
    <t>A7663</t>
  </si>
  <si>
    <t>山口　達也</t>
  </si>
  <si>
    <t>A7666</t>
  </si>
  <si>
    <t>本村　嘉邦</t>
  </si>
  <si>
    <t>A7668</t>
  </si>
  <si>
    <t>米田　勇太</t>
  </si>
  <si>
    <t>A7669</t>
  </si>
  <si>
    <t>米澤　慶一</t>
  </si>
  <si>
    <t>A7673</t>
  </si>
  <si>
    <t>長野　祐年</t>
  </si>
  <si>
    <t>A7675</t>
  </si>
  <si>
    <t>楠島　美紀</t>
  </si>
  <si>
    <t>A7677</t>
  </si>
  <si>
    <t>井手　昭吾</t>
  </si>
  <si>
    <t>A7679</t>
  </si>
  <si>
    <t>目黒　千尋</t>
  </si>
  <si>
    <t>A7680</t>
  </si>
  <si>
    <t>箙瀬　久</t>
  </si>
  <si>
    <t>A7681</t>
  </si>
  <si>
    <t>中尾　誠</t>
  </si>
  <si>
    <t>A7683</t>
  </si>
  <si>
    <t>佐藤　友梨</t>
  </si>
  <si>
    <t>A7684</t>
  </si>
  <si>
    <t>石尾　将大</t>
  </si>
  <si>
    <t>A7685</t>
  </si>
  <si>
    <t>張　杰</t>
  </si>
  <si>
    <t>A7686</t>
  </si>
  <si>
    <t>竹本　靖矢</t>
  </si>
  <si>
    <t>A7687</t>
  </si>
  <si>
    <t>多田　篤史</t>
  </si>
  <si>
    <t>A7688</t>
  </si>
  <si>
    <t>吉岡　佐</t>
  </si>
  <si>
    <t>A7689</t>
  </si>
  <si>
    <t>渡邊　彩花</t>
  </si>
  <si>
    <t>A7690</t>
  </si>
  <si>
    <t>古賀　貴之</t>
  </si>
  <si>
    <t>A7692</t>
  </si>
  <si>
    <t>佐々木　拓也</t>
  </si>
  <si>
    <t>A7693</t>
  </si>
  <si>
    <t>宮城　輝一</t>
  </si>
  <si>
    <t>A7694</t>
  </si>
  <si>
    <t>流川　遥平</t>
  </si>
  <si>
    <t>A7695</t>
  </si>
  <si>
    <t>増澤　徳親</t>
  </si>
  <si>
    <t>A7696</t>
  </si>
  <si>
    <t>秋永　裕貴</t>
  </si>
  <si>
    <t>A7697</t>
  </si>
  <si>
    <t>廣川　真理子</t>
  </si>
  <si>
    <t>A7698</t>
  </si>
  <si>
    <t>北堀　建太</t>
  </si>
  <si>
    <t>A7699</t>
  </si>
  <si>
    <t>鈴木　優輔</t>
  </si>
  <si>
    <t>A7700</t>
  </si>
  <si>
    <t>古川　裕也</t>
  </si>
  <si>
    <t>A7701</t>
  </si>
  <si>
    <t>小林　史弥</t>
  </si>
  <si>
    <t>A7702</t>
  </si>
  <si>
    <t>江野　翔紀</t>
  </si>
  <si>
    <t>A7703</t>
  </si>
  <si>
    <t>高波　竜一</t>
  </si>
  <si>
    <t>A7704</t>
  </si>
  <si>
    <t>横山　隼佑</t>
  </si>
  <si>
    <t>A7705</t>
  </si>
  <si>
    <t>森田　淳史</t>
  </si>
  <si>
    <t>A7706</t>
  </si>
  <si>
    <t>琴賀岡　朋絵</t>
  </si>
  <si>
    <t>A7707</t>
  </si>
  <si>
    <t>金田　成元</t>
  </si>
  <si>
    <t>A7708</t>
  </si>
  <si>
    <t>宮田　彩永</t>
  </si>
  <si>
    <t>A7709</t>
  </si>
  <si>
    <t>河野　晃寛</t>
  </si>
  <si>
    <t>A7710</t>
  </si>
  <si>
    <t>姫野　慎太郎</t>
  </si>
  <si>
    <t>A7711</t>
  </si>
  <si>
    <t>幾瀬　真希</t>
  </si>
  <si>
    <t>A7712</t>
  </si>
  <si>
    <t>野村　卓矢</t>
  </si>
  <si>
    <t>A7713</t>
  </si>
  <si>
    <t>生沼　晶子</t>
  </si>
  <si>
    <t>A7715</t>
  </si>
  <si>
    <t>山田　修栄</t>
  </si>
  <si>
    <t>A7716</t>
  </si>
  <si>
    <t>吉村　太一</t>
  </si>
  <si>
    <t>A7717</t>
  </si>
  <si>
    <t>藤田　将人</t>
  </si>
  <si>
    <t>A7718</t>
  </si>
  <si>
    <t>松下　英稔</t>
  </si>
  <si>
    <t>A7719</t>
  </si>
  <si>
    <t>小幡　昇平</t>
  </si>
  <si>
    <t>A7720</t>
  </si>
  <si>
    <t>野口　直希</t>
  </si>
  <si>
    <t>A7721</t>
  </si>
  <si>
    <t>粥川　弘英</t>
  </si>
  <si>
    <t>A7722</t>
  </si>
  <si>
    <t>坪井　美樹</t>
  </si>
  <si>
    <t>A7723</t>
  </si>
  <si>
    <t>堀川　祥平</t>
  </si>
  <si>
    <t>A7724</t>
  </si>
  <si>
    <t>藤澤　昭仁</t>
  </si>
  <si>
    <t>A7725</t>
  </si>
  <si>
    <t>古川　貴大</t>
  </si>
  <si>
    <t>A7726</t>
  </si>
  <si>
    <t>渡辺　憲</t>
  </si>
  <si>
    <t>A7727</t>
  </si>
  <si>
    <t>岩谷　拓磨</t>
  </si>
  <si>
    <t>A7728</t>
  </si>
  <si>
    <t>菅野　優真</t>
  </si>
  <si>
    <t>A7729</t>
  </si>
  <si>
    <t>坂本　将史</t>
  </si>
  <si>
    <t>A7730</t>
  </si>
  <si>
    <t>高坂　祐輝</t>
  </si>
  <si>
    <t>A7731</t>
  </si>
  <si>
    <t>佐々木　聡之</t>
  </si>
  <si>
    <t>A7732</t>
  </si>
  <si>
    <t>鵜沼　祐至</t>
  </si>
  <si>
    <t>A7733</t>
  </si>
  <si>
    <t>石川　竜太郎</t>
  </si>
  <si>
    <t>A7734</t>
  </si>
  <si>
    <t>野村　文恵</t>
  </si>
  <si>
    <t>A7736</t>
  </si>
  <si>
    <t>水野　伸一</t>
  </si>
  <si>
    <t>A7737</t>
  </si>
  <si>
    <t>石川　裕規</t>
  </si>
  <si>
    <t>A7738</t>
  </si>
  <si>
    <t>森　治子</t>
  </si>
  <si>
    <t>A7740</t>
  </si>
  <si>
    <t>古賀　省三</t>
  </si>
  <si>
    <t>A7741</t>
  </si>
  <si>
    <t>寺岡　亮輔</t>
  </si>
  <si>
    <t>A7742</t>
  </si>
  <si>
    <t>亀山　卓二</t>
  </si>
  <si>
    <t>A7743</t>
  </si>
  <si>
    <t>萩原　卓哉</t>
  </si>
  <si>
    <t>A7745</t>
  </si>
  <si>
    <t>徳田　さつき</t>
  </si>
  <si>
    <t>A7746</t>
  </si>
  <si>
    <t>小松　敬明</t>
  </si>
  <si>
    <t>A7747</t>
  </si>
  <si>
    <t>櫻井　良壯</t>
  </si>
  <si>
    <t>A7748</t>
  </si>
  <si>
    <t>小松　正次郎</t>
  </si>
  <si>
    <t>A7749</t>
  </si>
  <si>
    <t>渡辺　千尋</t>
  </si>
  <si>
    <t>A7750</t>
  </si>
  <si>
    <t>笹川　翔平</t>
  </si>
  <si>
    <t>A7751</t>
  </si>
  <si>
    <t>福井　英幸</t>
  </si>
  <si>
    <t>A7752</t>
  </si>
  <si>
    <t>水口　大輔</t>
  </si>
  <si>
    <t>A7754</t>
  </si>
  <si>
    <t>杉山　知里</t>
  </si>
  <si>
    <t>A7755</t>
  </si>
  <si>
    <t>南　亜希子</t>
  </si>
  <si>
    <t>A7756</t>
  </si>
  <si>
    <t>塚本　丈博</t>
  </si>
  <si>
    <t>A7759</t>
  </si>
  <si>
    <t>松田　望</t>
  </si>
  <si>
    <t>A7760</t>
  </si>
  <si>
    <t>吉田　昭宏</t>
  </si>
  <si>
    <t>A7761</t>
  </si>
  <si>
    <t>小野　邦弘</t>
  </si>
  <si>
    <t>A7763</t>
  </si>
  <si>
    <t>平石　元</t>
  </si>
  <si>
    <t>A7765</t>
  </si>
  <si>
    <t>近藤　正</t>
  </si>
  <si>
    <t>A7766</t>
  </si>
  <si>
    <t>寺本　貴弘</t>
  </si>
  <si>
    <t>A7767</t>
  </si>
  <si>
    <t>熊崎　孝夫</t>
  </si>
  <si>
    <t>A7768</t>
  </si>
  <si>
    <t>古本　徹</t>
  </si>
  <si>
    <t>A7769</t>
  </si>
  <si>
    <t>加藤　禎洋</t>
  </si>
  <si>
    <t>A7770</t>
  </si>
  <si>
    <t>山田　良子</t>
  </si>
  <si>
    <t>A7772</t>
  </si>
  <si>
    <t>藤本　麗麻</t>
  </si>
  <si>
    <t>A7773</t>
  </si>
  <si>
    <t>中市　翔也</t>
  </si>
  <si>
    <t>A7774</t>
  </si>
  <si>
    <t>河野　亜衣</t>
  </si>
  <si>
    <t>A7775</t>
  </si>
  <si>
    <t>鈴木　肇</t>
  </si>
  <si>
    <t>A7776</t>
  </si>
  <si>
    <t>阿部　高房</t>
  </si>
  <si>
    <t>A7777</t>
  </si>
  <si>
    <t>田上　鉄太</t>
  </si>
  <si>
    <t>A7778</t>
  </si>
  <si>
    <t>吉川　浩三郎</t>
  </si>
  <si>
    <t>A7779</t>
  </si>
  <si>
    <t>丸岡　梨紗</t>
  </si>
  <si>
    <t>A7780</t>
  </si>
  <si>
    <t>高橋　尚也</t>
  </si>
  <si>
    <t>A7781</t>
  </si>
  <si>
    <t>大手　彰</t>
  </si>
  <si>
    <t>A7782</t>
  </si>
  <si>
    <t>湊谷　拓也</t>
  </si>
  <si>
    <t>A7784</t>
  </si>
  <si>
    <t>齋藤　利則</t>
  </si>
  <si>
    <t>A7785</t>
  </si>
  <si>
    <t>芦野　康史</t>
  </si>
  <si>
    <t>A7786</t>
  </si>
  <si>
    <t>川上　愼二</t>
  </si>
  <si>
    <t>A7787</t>
  </si>
  <si>
    <t>瀧浪　慎一</t>
  </si>
  <si>
    <t>A7789</t>
  </si>
  <si>
    <t>畑田　幸代子</t>
  </si>
  <si>
    <t>A7791</t>
  </si>
  <si>
    <t>松山　洋平</t>
  </si>
  <si>
    <t>A7792</t>
  </si>
  <si>
    <t>奥川　良介</t>
  </si>
  <si>
    <t>A7793</t>
  </si>
  <si>
    <t>喜友名　保</t>
  </si>
  <si>
    <t>A7794</t>
  </si>
  <si>
    <t>石川　昌宏</t>
  </si>
  <si>
    <t>A7795</t>
  </si>
  <si>
    <t>人見　克己</t>
  </si>
  <si>
    <t>A7796</t>
  </si>
  <si>
    <t>柴田　一弘</t>
  </si>
  <si>
    <t>A7797</t>
  </si>
  <si>
    <t>田中　聡江</t>
  </si>
  <si>
    <t>A7798</t>
  </si>
  <si>
    <t>江澤　秀文</t>
  </si>
  <si>
    <t>A7800</t>
  </si>
  <si>
    <t>中野　秀直</t>
  </si>
  <si>
    <t>A7801</t>
  </si>
  <si>
    <t>岡田　章宏</t>
  </si>
  <si>
    <t>A7802</t>
  </si>
  <si>
    <t>高橋　俊</t>
  </si>
  <si>
    <t>A7803</t>
  </si>
  <si>
    <t>唐戸　久美子</t>
  </si>
  <si>
    <t>A7805</t>
  </si>
  <si>
    <t>高田　直幸</t>
  </si>
  <si>
    <t>A7806</t>
  </si>
  <si>
    <t>斉藤　ひろみ</t>
  </si>
  <si>
    <t>A7807</t>
  </si>
  <si>
    <t>高橋　和樹</t>
  </si>
  <si>
    <t>A7808</t>
  </si>
  <si>
    <t>山口　智</t>
  </si>
  <si>
    <t>A7810</t>
  </si>
  <si>
    <t>出井　孝広</t>
  </si>
  <si>
    <t>A7812</t>
  </si>
  <si>
    <t>川原　慎一郎</t>
  </si>
  <si>
    <t>A7813</t>
  </si>
  <si>
    <t>岡本　武敏</t>
  </si>
  <si>
    <t>A7814</t>
  </si>
  <si>
    <t>鈴木　崇裕</t>
  </si>
  <si>
    <t>A7815</t>
  </si>
  <si>
    <t>西間木　紫乃</t>
  </si>
  <si>
    <t>A7817</t>
  </si>
  <si>
    <t>肥後　伯子</t>
  </si>
  <si>
    <t>A7818</t>
  </si>
  <si>
    <t>樽谷　誠</t>
  </si>
  <si>
    <t>A7820</t>
  </si>
  <si>
    <t>市川　秀</t>
  </si>
  <si>
    <t>A7821</t>
  </si>
  <si>
    <t>ケビン　タインズ</t>
  </si>
  <si>
    <t>A7824</t>
  </si>
  <si>
    <t>村上　忠昭</t>
  </si>
  <si>
    <t>A7825</t>
  </si>
  <si>
    <t>清水　純生</t>
  </si>
  <si>
    <t>A7826</t>
  </si>
  <si>
    <t>吉沢　麻衣子</t>
  </si>
  <si>
    <t>A7828</t>
  </si>
  <si>
    <t>屋嘉部　雅美</t>
  </si>
  <si>
    <t>A7829</t>
  </si>
  <si>
    <t>茨木　裕太</t>
  </si>
  <si>
    <t>A7830</t>
  </si>
  <si>
    <t>山戸　雅貴</t>
  </si>
  <si>
    <t>A7831</t>
  </si>
  <si>
    <t>常磐　尚子</t>
  </si>
  <si>
    <t>A7834</t>
  </si>
  <si>
    <t>村上　亜紀</t>
  </si>
  <si>
    <t>A7835</t>
  </si>
  <si>
    <t>佐藤　健治</t>
  </si>
  <si>
    <t>A7836</t>
  </si>
  <si>
    <t>相澤　亜紀</t>
  </si>
  <si>
    <t>A7837</t>
  </si>
  <si>
    <t>森安　亮之</t>
  </si>
  <si>
    <t>A7838</t>
  </si>
  <si>
    <t>相川　信幸</t>
  </si>
  <si>
    <t>A7839</t>
  </si>
  <si>
    <t>土信田　竜太</t>
  </si>
  <si>
    <t>A7841</t>
  </si>
  <si>
    <t>雄谷　圭介</t>
  </si>
  <si>
    <t>A7842</t>
  </si>
  <si>
    <t>竹之下　修身</t>
  </si>
  <si>
    <t>A7844</t>
  </si>
  <si>
    <t>神島　一也</t>
  </si>
  <si>
    <t>A7847</t>
  </si>
  <si>
    <t>平野　信幸</t>
  </si>
  <si>
    <t>A7850</t>
  </si>
  <si>
    <t>高山　弘樹</t>
  </si>
  <si>
    <t>A7852</t>
  </si>
  <si>
    <t>佐々木　知行</t>
  </si>
  <si>
    <t>A7855</t>
  </si>
  <si>
    <t>近藤　悦郎</t>
  </si>
  <si>
    <t>A7856</t>
  </si>
  <si>
    <t>仲村　賢一</t>
  </si>
  <si>
    <t>A7861</t>
  </si>
  <si>
    <t>加藤　文則</t>
  </si>
  <si>
    <t>A7863</t>
  </si>
  <si>
    <t>西矢　義人</t>
  </si>
  <si>
    <t>A7864</t>
  </si>
  <si>
    <t>上山　裕子</t>
  </si>
  <si>
    <t>A7865</t>
  </si>
  <si>
    <t>佐藤　壮</t>
  </si>
  <si>
    <t>A7866</t>
  </si>
  <si>
    <t>山口　純子</t>
  </si>
  <si>
    <t>A7867</t>
  </si>
  <si>
    <t>若松　佐知子</t>
  </si>
  <si>
    <t>A7868</t>
  </si>
  <si>
    <t>菅田　和子</t>
  </si>
  <si>
    <t>A7869</t>
  </si>
  <si>
    <t>兼平　麻子</t>
  </si>
  <si>
    <t>A7871</t>
  </si>
  <si>
    <t>菅井　麻里子</t>
  </si>
  <si>
    <t>A7872</t>
  </si>
  <si>
    <t>大沼　靖</t>
  </si>
  <si>
    <t>SX01</t>
  </si>
  <si>
    <t>（株）黒川紀章建築都市設計事務所</t>
  </si>
  <si>
    <t>SX0400</t>
  </si>
  <si>
    <t>A7873</t>
  </si>
  <si>
    <t>高橋　守男</t>
  </si>
  <si>
    <t>A7874</t>
  </si>
  <si>
    <t>斎藤　織江</t>
  </si>
  <si>
    <t>A7875</t>
  </si>
  <si>
    <t>横山　治</t>
  </si>
  <si>
    <t>A7877</t>
  </si>
  <si>
    <t>A7878</t>
  </si>
  <si>
    <t>青山　和寛</t>
  </si>
  <si>
    <t>A7880</t>
  </si>
  <si>
    <t>藤澤　友博</t>
  </si>
  <si>
    <t>A7881</t>
  </si>
  <si>
    <t>及川　滋</t>
  </si>
  <si>
    <t>A7882</t>
  </si>
  <si>
    <t>亀井　正弘</t>
  </si>
  <si>
    <t>A7883</t>
  </si>
  <si>
    <t>吉田　奈未子</t>
  </si>
  <si>
    <t>SX0300</t>
  </si>
  <si>
    <t>A7884</t>
  </si>
  <si>
    <t>佐野　麻弥子</t>
  </si>
  <si>
    <t>SX0200</t>
  </si>
  <si>
    <t>A7885</t>
  </si>
  <si>
    <t>中村　さやか</t>
  </si>
  <si>
    <t>A7886</t>
  </si>
  <si>
    <t>小谷　和彦</t>
  </si>
  <si>
    <t>A7887</t>
  </si>
  <si>
    <t>市本　哲也</t>
  </si>
  <si>
    <t>A7889</t>
  </si>
  <si>
    <t>熊澤　彰</t>
  </si>
  <si>
    <t>SX0100</t>
  </si>
  <si>
    <t>A7890</t>
  </si>
  <si>
    <t>丸山　芳史</t>
  </si>
  <si>
    <t>A7891</t>
  </si>
  <si>
    <t>松永　裕介</t>
  </si>
  <si>
    <t>A7893</t>
  </si>
  <si>
    <t>山品　誠治</t>
  </si>
  <si>
    <t>A7894</t>
  </si>
  <si>
    <t>増子　貴士</t>
  </si>
  <si>
    <t>A7895</t>
  </si>
  <si>
    <t>澤村　圭</t>
  </si>
  <si>
    <t>A7896</t>
  </si>
  <si>
    <t>佐藤　純子</t>
  </si>
  <si>
    <t>A7897</t>
  </si>
  <si>
    <t>田中　淳一</t>
  </si>
  <si>
    <t>A7899</t>
  </si>
  <si>
    <t>佐井　亮太</t>
  </si>
  <si>
    <t>A7900</t>
  </si>
  <si>
    <t>磯部　寿里</t>
  </si>
  <si>
    <t>A7901</t>
  </si>
  <si>
    <t>内野　祐弥</t>
  </si>
  <si>
    <t>A7902</t>
  </si>
  <si>
    <t>北村　萌</t>
  </si>
  <si>
    <t>A7903</t>
  </si>
  <si>
    <t>佐々木　麻衣</t>
  </si>
  <si>
    <t>A7904</t>
  </si>
  <si>
    <t>入澤　伸悟</t>
  </si>
  <si>
    <t>A7905</t>
  </si>
  <si>
    <t>清水　俊明</t>
  </si>
  <si>
    <t>A7906</t>
  </si>
  <si>
    <t>藤岡　健祐</t>
  </si>
  <si>
    <t>A7907</t>
  </si>
  <si>
    <t>田畑　聡美</t>
  </si>
  <si>
    <t>A7908</t>
  </si>
  <si>
    <t>鄭　呂尚</t>
  </si>
  <si>
    <t>A7909</t>
  </si>
  <si>
    <t>名倉　理紗</t>
  </si>
  <si>
    <t>A7910</t>
  </si>
  <si>
    <t>王　沢昊</t>
  </si>
  <si>
    <t>A7911</t>
  </si>
  <si>
    <t>齊藤　啓</t>
  </si>
  <si>
    <t>A7912</t>
  </si>
  <si>
    <t>西村　圭右</t>
  </si>
  <si>
    <t>A7913</t>
  </si>
  <si>
    <t>橋田　創</t>
  </si>
  <si>
    <t>A7915</t>
  </si>
  <si>
    <t>中村　詩穂</t>
  </si>
  <si>
    <t>A7916</t>
  </si>
  <si>
    <t>出田　一史</t>
  </si>
  <si>
    <t>A7917</t>
  </si>
  <si>
    <t>新間　友祐</t>
  </si>
  <si>
    <t>A7918</t>
  </si>
  <si>
    <t>梅田　駿</t>
  </si>
  <si>
    <t>A7920</t>
  </si>
  <si>
    <t>鷹島　充寿</t>
  </si>
  <si>
    <t>A7921</t>
  </si>
  <si>
    <t>酒井　俊男</t>
  </si>
  <si>
    <t>A7922</t>
  </si>
  <si>
    <t>萩原　翔太郎</t>
  </si>
  <si>
    <t>A7923</t>
  </si>
  <si>
    <t>藤野　友彰</t>
  </si>
  <si>
    <t>A7924</t>
  </si>
  <si>
    <t>寺口　慧介</t>
  </si>
  <si>
    <t>A7925</t>
  </si>
  <si>
    <t>細野　貴裕</t>
  </si>
  <si>
    <t>A7926</t>
  </si>
  <si>
    <t>村上　博紀</t>
  </si>
  <si>
    <t>A7927</t>
  </si>
  <si>
    <t>清水　龍来</t>
  </si>
  <si>
    <t>A7928</t>
  </si>
  <si>
    <t>山田　理沙</t>
  </si>
  <si>
    <t>A7929</t>
  </si>
  <si>
    <t>田淵　陽介</t>
  </si>
  <si>
    <t>A7930</t>
  </si>
  <si>
    <t>柴田　沙羅</t>
  </si>
  <si>
    <t>A7931</t>
  </si>
  <si>
    <t>多田　玉青</t>
  </si>
  <si>
    <t>A7932</t>
  </si>
  <si>
    <t>前田　慶一</t>
  </si>
  <si>
    <t>A7933</t>
  </si>
  <si>
    <t>山本　健太郎</t>
  </si>
  <si>
    <t>A7934</t>
  </si>
  <si>
    <t>井上　裕登</t>
  </si>
  <si>
    <t>A7935</t>
  </si>
  <si>
    <t>小澤　耕平</t>
  </si>
  <si>
    <t>A7936</t>
  </si>
  <si>
    <t>戸川　由子</t>
  </si>
  <si>
    <t>A7937</t>
  </si>
  <si>
    <t>倉持　卓弥</t>
  </si>
  <si>
    <t>A7938</t>
  </si>
  <si>
    <t>杉山　雄輝</t>
  </si>
  <si>
    <t>A7939</t>
  </si>
  <si>
    <t>行徳　拓宏</t>
  </si>
  <si>
    <t>A7940</t>
  </si>
  <si>
    <t>粟津　裕太</t>
  </si>
  <si>
    <t>A7941</t>
  </si>
  <si>
    <t>和田　健太</t>
  </si>
  <si>
    <t>A7942</t>
  </si>
  <si>
    <t>安藤　匠平</t>
  </si>
  <si>
    <t>A7943</t>
  </si>
  <si>
    <t>播磨　武信</t>
  </si>
  <si>
    <t>A7944</t>
  </si>
  <si>
    <t>新保　敏也</t>
  </si>
  <si>
    <t>A7945</t>
  </si>
  <si>
    <t>青木　敬郎</t>
  </si>
  <si>
    <t>A7946</t>
  </si>
  <si>
    <t>尾城　旺子</t>
  </si>
  <si>
    <t>A7947</t>
  </si>
  <si>
    <t>加藤　雄志</t>
  </si>
  <si>
    <t>A7948</t>
  </si>
  <si>
    <t>五十嵐　靖貴</t>
  </si>
  <si>
    <t>A7949</t>
  </si>
  <si>
    <t>有我　祐樹</t>
  </si>
  <si>
    <t>A7950</t>
  </si>
  <si>
    <t>鈴木　秀樹</t>
  </si>
  <si>
    <t>A7951</t>
  </si>
  <si>
    <t>根本　樹</t>
  </si>
  <si>
    <t>A7952</t>
  </si>
  <si>
    <t>渡辺　成貴</t>
  </si>
  <si>
    <t>A7953</t>
  </si>
  <si>
    <t>小林　史典</t>
  </si>
  <si>
    <t>A7954</t>
  </si>
  <si>
    <t>粟野　祐介</t>
  </si>
  <si>
    <t>A7955</t>
  </si>
  <si>
    <t>太田　真幸</t>
  </si>
  <si>
    <t>A7956</t>
  </si>
  <si>
    <t>森藤　一希</t>
  </si>
  <si>
    <t>A7957</t>
  </si>
  <si>
    <t>飛田　雄太</t>
  </si>
  <si>
    <t>A7958</t>
  </si>
  <si>
    <t>阿部　未来</t>
  </si>
  <si>
    <t>A7959</t>
  </si>
  <si>
    <t>近藤　勇太</t>
  </si>
  <si>
    <t>A7961</t>
  </si>
  <si>
    <t>山田　めぐみ</t>
  </si>
  <si>
    <t>A7962</t>
  </si>
  <si>
    <t>高田　嶺太</t>
  </si>
  <si>
    <t>A7963</t>
  </si>
  <si>
    <t>弘崎　聡</t>
  </si>
  <si>
    <t>A7964</t>
  </si>
  <si>
    <t>赤見　一治</t>
  </si>
  <si>
    <t>A7965</t>
  </si>
  <si>
    <t>田中　秀和</t>
  </si>
  <si>
    <t>A7966</t>
  </si>
  <si>
    <t>Ｔ．Ａ．　チョドリ</t>
  </si>
  <si>
    <t>A7967</t>
  </si>
  <si>
    <t>門間　浩子</t>
  </si>
  <si>
    <t>A7968</t>
  </si>
  <si>
    <t>鈴木　正典</t>
  </si>
  <si>
    <t>A7969</t>
  </si>
  <si>
    <t>高橋　雄治</t>
  </si>
  <si>
    <t>A7970</t>
  </si>
  <si>
    <t>上村　聖美</t>
  </si>
  <si>
    <t>A7971</t>
  </si>
  <si>
    <t>小嶋　雅智</t>
  </si>
  <si>
    <t>A7973</t>
  </si>
  <si>
    <t>石川　裕俊</t>
  </si>
  <si>
    <t>A7974</t>
  </si>
  <si>
    <t>前川　哲也</t>
  </si>
  <si>
    <t>A7975</t>
  </si>
  <si>
    <t>上地　利奈</t>
  </si>
  <si>
    <t>A7976</t>
  </si>
  <si>
    <t>丸田　孝人</t>
  </si>
  <si>
    <t>A7978</t>
  </si>
  <si>
    <t>松尾　隆太朗</t>
  </si>
  <si>
    <t>A7979</t>
  </si>
  <si>
    <t>佐々木　淳</t>
  </si>
  <si>
    <t>A7980</t>
  </si>
  <si>
    <t>三橋　真紀</t>
  </si>
  <si>
    <t>A7982</t>
  </si>
  <si>
    <t>村上　真実</t>
  </si>
  <si>
    <t>A7983</t>
  </si>
  <si>
    <t>梶原　秀史</t>
  </si>
  <si>
    <t>A7985</t>
  </si>
  <si>
    <t>甲田　涼佳</t>
  </si>
  <si>
    <t>A7986</t>
  </si>
  <si>
    <t>坪内　睦</t>
  </si>
  <si>
    <t>A7987</t>
  </si>
  <si>
    <t>廣田　清治</t>
  </si>
  <si>
    <t>A7988</t>
  </si>
  <si>
    <t>神田　輝夫</t>
  </si>
  <si>
    <t>A7989</t>
  </si>
  <si>
    <t>井上　美穂</t>
  </si>
  <si>
    <t>A7990</t>
  </si>
  <si>
    <t>篠宮　恵子</t>
  </si>
  <si>
    <t>A7991</t>
  </si>
  <si>
    <t>柿澤　裕子</t>
  </si>
  <si>
    <t>A7992</t>
  </si>
  <si>
    <t>正木　誠</t>
  </si>
  <si>
    <t>A7993</t>
  </si>
  <si>
    <t>横田　岳雪</t>
  </si>
  <si>
    <t>A7994</t>
  </si>
  <si>
    <t>豊山　健次</t>
  </si>
  <si>
    <t>A7995</t>
  </si>
  <si>
    <t>木村　俊治</t>
  </si>
  <si>
    <t>A7997</t>
  </si>
  <si>
    <t>寺田　重徳</t>
  </si>
  <si>
    <t>A7998</t>
  </si>
  <si>
    <t>比嘉　勇</t>
  </si>
  <si>
    <t>A7999</t>
  </si>
  <si>
    <t>神田　嘉孝</t>
  </si>
  <si>
    <t>A8000</t>
  </si>
  <si>
    <t>守屋　仁香</t>
  </si>
  <si>
    <t>A8001</t>
  </si>
  <si>
    <t>青木　哲実</t>
  </si>
  <si>
    <t>A8002</t>
  </si>
  <si>
    <t>高橋　昇</t>
  </si>
  <si>
    <t>A8003</t>
  </si>
  <si>
    <t>増田　智也</t>
  </si>
  <si>
    <t>A8004</t>
  </si>
  <si>
    <t>西垣　誠</t>
  </si>
  <si>
    <t>A8005</t>
  </si>
  <si>
    <t>名渡山　浩樹</t>
  </si>
  <si>
    <t>A8006</t>
  </si>
  <si>
    <t>原田　將</t>
  </si>
  <si>
    <t>A8007</t>
  </si>
  <si>
    <t>大西　洋也</t>
  </si>
  <si>
    <t>A8008</t>
  </si>
  <si>
    <t>福田　純一</t>
  </si>
  <si>
    <t>A8009</t>
  </si>
  <si>
    <t>水野　幸雄</t>
  </si>
  <si>
    <t>A8010</t>
  </si>
  <si>
    <t>篠原　幸菜</t>
  </si>
  <si>
    <t>A8012</t>
  </si>
  <si>
    <t>松本　幸二</t>
  </si>
  <si>
    <t>A8013</t>
  </si>
  <si>
    <t>小田　謙成</t>
  </si>
  <si>
    <t>A8014</t>
  </si>
  <si>
    <t>阿部　大志</t>
  </si>
  <si>
    <t>A8015</t>
  </si>
  <si>
    <t>加藤　仁志</t>
  </si>
  <si>
    <t>A8017</t>
  </si>
  <si>
    <t>松崎　直樹</t>
  </si>
  <si>
    <t>A8018</t>
  </si>
  <si>
    <t>小松　玄明</t>
  </si>
  <si>
    <t>A8019</t>
  </si>
  <si>
    <t>小見　憲子</t>
  </si>
  <si>
    <t>A8020</t>
  </si>
  <si>
    <t>阿部　勉</t>
  </si>
  <si>
    <t>A8021</t>
  </si>
  <si>
    <t>小松　秀寿</t>
  </si>
  <si>
    <t>A8022</t>
  </si>
  <si>
    <t>當間　嗣也</t>
  </si>
  <si>
    <t>A8025</t>
  </si>
  <si>
    <t>萱島　洋子</t>
  </si>
  <si>
    <t>A8027</t>
  </si>
  <si>
    <t>望月　秋利</t>
  </si>
  <si>
    <t>A8028</t>
  </si>
  <si>
    <t>大島　由美</t>
  </si>
  <si>
    <t>A8029</t>
  </si>
  <si>
    <t>齋藤　隆</t>
  </si>
  <si>
    <t>ST0900</t>
  </si>
  <si>
    <t>A8030</t>
  </si>
  <si>
    <t>井上　靖志</t>
  </si>
  <si>
    <t>A8031</t>
  </si>
  <si>
    <t>田口　リサ</t>
  </si>
  <si>
    <t>A8032</t>
  </si>
  <si>
    <t>河又　健時</t>
  </si>
  <si>
    <t>A8033</t>
  </si>
  <si>
    <t>緒志　哲郎</t>
  </si>
  <si>
    <t>A8034</t>
  </si>
  <si>
    <t>岡本　祐一</t>
  </si>
  <si>
    <t>A8035</t>
  </si>
  <si>
    <t>星野　隆志</t>
  </si>
  <si>
    <t>A8036</t>
  </si>
  <si>
    <t>本多　理緒</t>
  </si>
  <si>
    <t>A8037</t>
  </si>
  <si>
    <t>木住野　由佳</t>
  </si>
  <si>
    <t>A8038</t>
  </si>
  <si>
    <t>中川　大輔</t>
  </si>
  <si>
    <t>A8039</t>
  </si>
  <si>
    <t>山本　晋太郎</t>
  </si>
  <si>
    <t>A8040</t>
  </si>
  <si>
    <t>藤木　幸治</t>
  </si>
  <si>
    <t>A8041</t>
  </si>
  <si>
    <t>野瀬　義博</t>
  </si>
  <si>
    <t>A8042</t>
  </si>
  <si>
    <t>森　勉</t>
  </si>
  <si>
    <t>A8046</t>
  </si>
  <si>
    <t>炭　しおり</t>
  </si>
  <si>
    <t>A8047</t>
  </si>
  <si>
    <t>安部　友則</t>
  </si>
  <si>
    <t>A8048</t>
  </si>
  <si>
    <t>日下　一正</t>
  </si>
  <si>
    <t>A8049</t>
  </si>
  <si>
    <t>竹中　寛尚</t>
  </si>
  <si>
    <t>A8051</t>
  </si>
  <si>
    <t>水野　正彦</t>
  </si>
  <si>
    <t>A8052</t>
  </si>
  <si>
    <t>藤岡　篤</t>
  </si>
  <si>
    <t>A8053</t>
  </si>
  <si>
    <t>齋藤　千春</t>
  </si>
  <si>
    <t>A8054</t>
  </si>
  <si>
    <t>中野　鮮</t>
  </si>
  <si>
    <t>A8055</t>
  </si>
  <si>
    <t>鶴田　祐介</t>
  </si>
  <si>
    <t>A8057</t>
  </si>
  <si>
    <t>渡邉　大地</t>
  </si>
  <si>
    <t>A8059</t>
  </si>
  <si>
    <t>今里　伸一郎</t>
  </si>
  <si>
    <t>A8060</t>
  </si>
  <si>
    <t>石黒　勇司</t>
  </si>
  <si>
    <t>A8061</t>
  </si>
  <si>
    <t>塩入　剛</t>
  </si>
  <si>
    <t>A8062</t>
  </si>
  <si>
    <t>鬼塚　大輔</t>
  </si>
  <si>
    <t>A8063</t>
  </si>
  <si>
    <t>中山　千恵子</t>
  </si>
  <si>
    <t>A8065</t>
  </si>
  <si>
    <t>舘越　圭佑</t>
  </si>
  <si>
    <t>A8066</t>
  </si>
  <si>
    <t>スアン アイ</t>
  </si>
  <si>
    <t>A8068</t>
  </si>
  <si>
    <t>杉本　有澄</t>
  </si>
  <si>
    <t>A8069</t>
  </si>
  <si>
    <t>池村　雅司</t>
  </si>
  <si>
    <t>A8070</t>
  </si>
  <si>
    <t>長谷部　裕彦</t>
  </si>
  <si>
    <t>A8071</t>
  </si>
  <si>
    <t>馬場　良直</t>
  </si>
  <si>
    <t>A8072</t>
  </si>
  <si>
    <t>高芝　里恵</t>
  </si>
  <si>
    <t>A8073</t>
  </si>
  <si>
    <t>今井　洋之</t>
  </si>
  <si>
    <t>A8074</t>
  </si>
  <si>
    <t>金岡　功憲</t>
  </si>
  <si>
    <t>A8075</t>
  </si>
  <si>
    <t>高岡　真也</t>
  </si>
  <si>
    <t>A8076</t>
  </si>
  <si>
    <t>鏑木　孝治</t>
  </si>
  <si>
    <t>A8077</t>
  </si>
  <si>
    <t>阿部　真也</t>
  </si>
  <si>
    <t>A8078</t>
  </si>
  <si>
    <t>大津　政康</t>
  </si>
  <si>
    <t>A8079</t>
  </si>
  <si>
    <t>須貝　英基</t>
  </si>
  <si>
    <t>A8080</t>
  </si>
  <si>
    <t>照沼　孝雄</t>
  </si>
  <si>
    <t>A8081</t>
  </si>
  <si>
    <t>石井　康太郎</t>
  </si>
  <si>
    <t>A8082</t>
  </si>
  <si>
    <t>佐々木　嘉昌</t>
  </si>
  <si>
    <t>A8083</t>
  </si>
  <si>
    <t>下山　香織</t>
  </si>
  <si>
    <t>A8084</t>
  </si>
  <si>
    <t>澤田　和寛</t>
  </si>
  <si>
    <t>A8085</t>
  </si>
  <si>
    <t>新村　麻衣</t>
  </si>
  <si>
    <t>A8086</t>
  </si>
  <si>
    <t>金子　祐</t>
  </si>
  <si>
    <t>A8087</t>
  </si>
  <si>
    <t>小西　遼</t>
  </si>
  <si>
    <t>A8088</t>
  </si>
  <si>
    <t>竹内　昌司</t>
  </si>
  <si>
    <t>A8089</t>
  </si>
  <si>
    <t>張替　翔悟</t>
  </si>
  <si>
    <t>A8090</t>
  </si>
  <si>
    <t>大坪　寛征</t>
  </si>
  <si>
    <t>A8091</t>
  </si>
  <si>
    <t>小野　篤史</t>
  </si>
  <si>
    <t>A8092</t>
  </si>
  <si>
    <t>冨田　麻理子</t>
  </si>
  <si>
    <t>A8093</t>
  </si>
  <si>
    <t>福代　康文</t>
  </si>
  <si>
    <t>A8094</t>
  </si>
  <si>
    <t>三木　拓也</t>
  </si>
  <si>
    <t>A8095</t>
  </si>
  <si>
    <t>村岡　英樹</t>
  </si>
  <si>
    <t>A8096</t>
  </si>
  <si>
    <t>柳瀬　咲子</t>
  </si>
  <si>
    <t>A8097</t>
  </si>
  <si>
    <t>奥村　昂史</t>
  </si>
  <si>
    <t>A8098</t>
  </si>
  <si>
    <t>佐々木　優輔</t>
  </si>
  <si>
    <t>A8099</t>
  </si>
  <si>
    <t>田口　壮年</t>
  </si>
  <si>
    <t>A8100</t>
  </si>
  <si>
    <t>森本　真司</t>
  </si>
  <si>
    <t>A8101</t>
  </si>
  <si>
    <t>細川　稜</t>
  </si>
  <si>
    <t>A8102</t>
  </si>
  <si>
    <t>石田　樹里</t>
  </si>
  <si>
    <t>A8103</t>
  </si>
  <si>
    <t>佐々木　麻弥</t>
  </si>
  <si>
    <t>A8104</t>
  </si>
  <si>
    <t>野上　智隆</t>
  </si>
  <si>
    <t>A8105</t>
  </si>
  <si>
    <t>渡辺　有</t>
  </si>
  <si>
    <t>A8106</t>
  </si>
  <si>
    <t>小島　千里</t>
  </si>
  <si>
    <t>A8107</t>
  </si>
  <si>
    <t>鈴木　理咲</t>
  </si>
  <si>
    <t>A8108</t>
  </si>
  <si>
    <t>中溝　舞</t>
  </si>
  <si>
    <t>A8109</t>
  </si>
  <si>
    <t>吉良　美咲</t>
  </si>
  <si>
    <t>A8110</t>
  </si>
  <si>
    <t>平田　大希</t>
  </si>
  <si>
    <t>A8111</t>
  </si>
  <si>
    <t>今野　悟</t>
  </si>
  <si>
    <t>A8112</t>
  </si>
  <si>
    <t>中村　謙太</t>
  </si>
  <si>
    <t>A8113</t>
  </si>
  <si>
    <t>森川　裕貴</t>
  </si>
  <si>
    <t>A8114</t>
  </si>
  <si>
    <t>徳川　博久</t>
  </si>
  <si>
    <t>A8115</t>
  </si>
  <si>
    <t>石井　篤志</t>
  </si>
  <si>
    <t>A8116</t>
  </si>
  <si>
    <t>伊藤　圭祐</t>
  </si>
  <si>
    <t>A8117</t>
  </si>
  <si>
    <t>古谷　智彦</t>
  </si>
  <si>
    <t>A8118</t>
  </si>
  <si>
    <t>山田　貴大</t>
  </si>
  <si>
    <t>A8119</t>
  </si>
  <si>
    <t>三塚　俊輔</t>
  </si>
  <si>
    <t>A8120</t>
  </si>
  <si>
    <t>倉田　康平</t>
  </si>
  <si>
    <t>A8121</t>
  </si>
  <si>
    <t>久保　圭槻</t>
  </si>
  <si>
    <t>A8122</t>
  </si>
  <si>
    <t>佐藤　琢</t>
  </si>
  <si>
    <t>A8123</t>
  </si>
  <si>
    <t>加藤　倫平</t>
  </si>
  <si>
    <t>A8124</t>
  </si>
  <si>
    <t>權納　拓央</t>
  </si>
  <si>
    <t>A8125</t>
  </si>
  <si>
    <t>鈴木　信太朗</t>
  </si>
  <si>
    <t>A8126</t>
  </si>
  <si>
    <t>中島　貴史</t>
  </si>
  <si>
    <t>A8127</t>
  </si>
  <si>
    <t>山元　雄生</t>
  </si>
  <si>
    <t>A8128</t>
  </si>
  <si>
    <t>岡久　峻一</t>
  </si>
  <si>
    <t>A8129</t>
  </si>
  <si>
    <t>河野　純士</t>
  </si>
  <si>
    <t>A8130</t>
  </si>
  <si>
    <t>入野　啓太</t>
  </si>
  <si>
    <t>A8131</t>
  </si>
  <si>
    <t>夏　艶</t>
  </si>
  <si>
    <t>A8132</t>
  </si>
  <si>
    <t>柴山　千晶</t>
  </si>
  <si>
    <t>A8133</t>
  </si>
  <si>
    <t>西澤　峻祐</t>
  </si>
  <si>
    <t>A8134</t>
  </si>
  <si>
    <t>堀　友香</t>
  </si>
  <si>
    <t>A8135</t>
  </si>
  <si>
    <t>林　遼平</t>
  </si>
  <si>
    <t>A8136</t>
  </si>
  <si>
    <t>鈴木　勇気</t>
  </si>
  <si>
    <t>A8137</t>
  </si>
  <si>
    <t>伊東　希典</t>
  </si>
  <si>
    <t>A8138</t>
  </si>
  <si>
    <t>斎　隼人</t>
  </si>
  <si>
    <t>A8139</t>
  </si>
  <si>
    <t>平山　凌</t>
  </si>
  <si>
    <t>A8140</t>
  </si>
  <si>
    <t>梅垣　玄</t>
  </si>
  <si>
    <t>A8141</t>
  </si>
  <si>
    <t>岡　翔太</t>
  </si>
  <si>
    <t>A8142</t>
  </si>
  <si>
    <t>佐藤　拓也</t>
  </si>
  <si>
    <t>A8143</t>
  </si>
  <si>
    <t>永沼　秀将</t>
  </si>
  <si>
    <t>A8144</t>
  </si>
  <si>
    <t>柳沼　駿</t>
  </si>
  <si>
    <t>A8145</t>
  </si>
  <si>
    <t>西戸　義博</t>
  </si>
  <si>
    <t>A8146</t>
  </si>
  <si>
    <t>荘司　賢治</t>
  </si>
  <si>
    <t>A8147</t>
  </si>
  <si>
    <t>近藤　一樹</t>
  </si>
  <si>
    <t>A8148</t>
  </si>
  <si>
    <t>岡田　雅也</t>
  </si>
  <si>
    <t>A8149</t>
  </si>
  <si>
    <t>岡村　和季</t>
  </si>
  <si>
    <t>A8150</t>
  </si>
  <si>
    <t>相馬　桃子</t>
  </si>
  <si>
    <t>A8151</t>
  </si>
  <si>
    <t>島田　貴志</t>
  </si>
  <si>
    <t>A8152</t>
  </si>
  <si>
    <t>若林　真美</t>
  </si>
  <si>
    <t>A8154</t>
  </si>
  <si>
    <t>平尾　守</t>
  </si>
  <si>
    <t>A8155</t>
  </si>
  <si>
    <t>辻本　哲郎</t>
  </si>
  <si>
    <t>A8157</t>
  </si>
  <si>
    <t>渡邊　典子</t>
  </si>
  <si>
    <t>A8158</t>
  </si>
  <si>
    <t>アハメド　モルガン</t>
  </si>
  <si>
    <t>A8159</t>
  </si>
  <si>
    <t>山名　徹郎</t>
  </si>
  <si>
    <t>A8160</t>
  </si>
  <si>
    <t>千葉　友絵</t>
  </si>
  <si>
    <t>A8161</t>
  </si>
  <si>
    <t>中西　愛</t>
  </si>
  <si>
    <t>A8162</t>
  </si>
  <si>
    <t>宇佐美　玲奈</t>
  </si>
  <si>
    <t>A8163</t>
  </si>
  <si>
    <t>峰川　頌子</t>
  </si>
  <si>
    <t>A8164</t>
  </si>
  <si>
    <t>井上　陽子</t>
  </si>
  <si>
    <t>A8165</t>
  </si>
  <si>
    <t>田口　明夫</t>
  </si>
  <si>
    <t>A8166</t>
  </si>
  <si>
    <t>箱島　典之</t>
  </si>
  <si>
    <t>A8167</t>
  </si>
  <si>
    <t>秋山　隼</t>
  </si>
  <si>
    <t>A8168</t>
  </si>
  <si>
    <t>萱野　晋作</t>
  </si>
  <si>
    <t>A8169</t>
  </si>
  <si>
    <t>安藤　めぐみ</t>
  </si>
  <si>
    <t>A8170</t>
  </si>
  <si>
    <t>安松　弘樹</t>
  </si>
  <si>
    <t>A8172</t>
  </si>
  <si>
    <t>船原　幸信</t>
  </si>
  <si>
    <t>A8174</t>
  </si>
  <si>
    <t>宮崎　綾</t>
  </si>
  <si>
    <t>A8175</t>
  </si>
  <si>
    <t>アンドレ　ミュラー</t>
  </si>
  <si>
    <t>A8176</t>
  </si>
  <si>
    <t>元田　良孝</t>
  </si>
  <si>
    <t>A8177</t>
  </si>
  <si>
    <t>山城　正樹</t>
  </si>
  <si>
    <t>A8178</t>
  </si>
  <si>
    <t>石塚　正寿</t>
  </si>
  <si>
    <t>A8179</t>
  </si>
  <si>
    <t>浦川　康信</t>
  </si>
  <si>
    <t>A8180</t>
  </si>
  <si>
    <t>青木　敬夫</t>
  </si>
  <si>
    <t>A8181</t>
  </si>
  <si>
    <t>井出野　明子</t>
  </si>
  <si>
    <t>A8183</t>
  </si>
  <si>
    <t>山下　雅成</t>
  </si>
  <si>
    <t>A8184</t>
  </si>
  <si>
    <t>星野　まどか</t>
  </si>
  <si>
    <t>A8185</t>
  </si>
  <si>
    <t>八尋　明彦</t>
  </si>
  <si>
    <t>A8186</t>
  </si>
  <si>
    <t>平　哲夫</t>
  </si>
  <si>
    <t>A8187</t>
  </si>
  <si>
    <t>塩野　文太郎</t>
  </si>
  <si>
    <t>主事補扱</t>
  </si>
  <si>
    <t>A8188</t>
  </si>
  <si>
    <t>吹屋　響子</t>
  </si>
  <si>
    <t>A8189</t>
  </si>
  <si>
    <t>佐藤　輝文</t>
  </si>
  <si>
    <t>A8190</t>
  </si>
  <si>
    <t>高濱　明</t>
  </si>
  <si>
    <t>A8191</t>
  </si>
  <si>
    <t>赤羽　悦子</t>
  </si>
  <si>
    <t>A8192</t>
  </si>
  <si>
    <t>原田　陽祐</t>
  </si>
  <si>
    <t>A8194</t>
  </si>
  <si>
    <t>A8195</t>
  </si>
  <si>
    <t>中尾　靖志</t>
  </si>
  <si>
    <t>A8197</t>
  </si>
  <si>
    <t>勝亦　俊弘</t>
  </si>
  <si>
    <t>A8198</t>
  </si>
  <si>
    <t>櫻井　良平</t>
  </si>
  <si>
    <t>A8199</t>
  </si>
  <si>
    <t>鎌田　篤志</t>
  </si>
  <si>
    <t>A8200</t>
  </si>
  <si>
    <t>野田　嶺</t>
  </si>
  <si>
    <t>A8201</t>
  </si>
  <si>
    <t>矢島　毅久</t>
  </si>
  <si>
    <t>A8202</t>
  </si>
  <si>
    <t>森澄　梨絵</t>
  </si>
  <si>
    <t>A8203</t>
  </si>
  <si>
    <t>石田　啓</t>
  </si>
  <si>
    <t>A8204</t>
  </si>
  <si>
    <t>小山下　英文</t>
  </si>
  <si>
    <t>A8205</t>
  </si>
  <si>
    <t>角田　政毅</t>
  </si>
  <si>
    <t>A8206</t>
  </si>
  <si>
    <t>佐藤　信宏</t>
  </si>
  <si>
    <t>A8208</t>
  </si>
  <si>
    <t>高橋　梨奈</t>
  </si>
  <si>
    <t>A8209</t>
  </si>
  <si>
    <t>永野　統宏</t>
  </si>
  <si>
    <t>A8210</t>
  </si>
  <si>
    <t>佐藤　由希子</t>
  </si>
  <si>
    <t>A8211</t>
  </si>
  <si>
    <t>右近　則男</t>
  </si>
  <si>
    <t>A8212</t>
  </si>
  <si>
    <t>右田　由紀</t>
  </si>
  <si>
    <t>A8213</t>
  </si>
  <si>
    <t>大澤　博行</t>
  </si>
  <si>
    <t>A8214</t>
  </si>
  <si>
    <t>貞包　太郎</t>
  </si>
  <si>
    <t>A8215</t>
  </si>
  <si>
    <t>田原　等</t>
  </si>
  <si>
    <t>A8216</t>
  </si>
  <si>
    <t>三宅　麻衣子</t>
  </si>
  <si>
    <t>A8217</t>
  </si>
  <si>
    <t>矢吹　萌</t>
  </si>
  <si>
    <t>主事３級扱</t>
  </si>
  <si>
    <t>A8218</t>
  </si>
  <si>
    <t>上田　隆茂</t>
  </si>
  <si>
    <t>A8219</t>
  </si>
  <si>
    <t>室井　広年</t>
  </si>
  <si>
    <t>A8220</t>
  </si>
  <si>
    <t>鈴木　将平</t>
  </si>
  <si>
    <t>A8221</t>
  </si>
  <si>
    <t>村岡　みゆき</t>
  </si>
  <si>
    <t>A8222</t>
  </si>
  <si>
    <t>阿久澤　清</t>
  </si>
  <si>
    <t>A8223</t>
  </si>
  <si>
    <t>佐藤　宣子</t>
  </si>
  <si>
    <t>A8224</t>
  </si>
  <si>
    <t>岡田　敦</t>
  </si>
  <si>
    <t>A8225</t>
  </si>
  <si>
    <t>古川　顕</t>
  </si>
  <si>
    <t>A8226</t>
  </si>
  <si>
    <t>家田　仁</t>
  </si>
  <si>
    <t>A8227</t>
  </si>
  <si>
    <t>渡辺　誠太郎</t>
  </si>
  <si>
    <t>A8229</t>
  </si>
  <si>
    <t>坪井　修</t>
  </si>
  <si>
    <t>A8230</t>
  </si>
  <si>
    <t>土屋　敬郎</t>
  </si>
  <si>
    <t>A8231</t>
  </si>
  <si>
    <t>草野　干夫</t>
  </si>
  <si>
    <t>SP0100</t>
  </si>
  <si>
    <t>A8232</t>
  </si>
  <si>
    <t>岡本　哲朗</t>
  </si>
  <si>
    <t>SP0010</t>
  </si>
  <si>
    <t>A8233</t>
  </si>
  <si>
    <t>伊達　幸孝</t>
  </si>
  <si>
    <t>SP0300</t>
  </si>
  <si>
    <t>A8234</t>
  </si>
  <si>
    <t>渡辺　政彦</t>
  </si>
  <si>
    <t>A8235</t>
  </si>
  <si>
    <t>阿保　宏</t>
  </si>
  <si>
    <t>SP0210</t>
  </si>
  <si>
    <t>A8236</t>
  </si>
  <si>
    <t>秦　敏晴</t>
  </si>
  <si>
    <t>A8237</t>
  </si>
  <si>
    <t>丸藤　睦</t>
  </si>
  <si>
    <t>A8238</t>
  </si>
  <si>
    <t>城戸　千明</t>
  </si>
  <si>
    <t>A8239</t>
  </si>
  <si>
    <t>小高　佐智子</t>
  </si>
  <si>
    <t>SP0110</t>
  </si>
  <si>
    <t>A8240</t>
  </si>
  <si>
    <t>山本　幸生</t>
  </si>
  <si>
    <t>A8241</t>
  </si>
  <si>
    <t>野口　修司</t>
  </si>
  <si>
    <t>A8242</t>
  </si>
  <si>
    <t>西山　謙太郎</t>
  </si>
  <si>
    <t>A8243</t>
  </si>
  <si>
    <t>山本　圭一</t>
  </si>
  <si>
    <t>A8244</t>
  </si>
  <si>
    <t>須田　正美</t>
  </si>
  <si>
    <t>SP0220</t>
  </si>
  <si>
    <t>A8245</t>
  </si>
  <si>
    <t>中村　和子</t>
  </si>
  <si>
    <t>A8246</t>
  </si>
  <si>
    <t>高吉　筆</t>
  </si>
  <si>
    <t>A8247</t>
  </si>
  <si>
    <t>岡田　賢司</t>
  </si>
  <si>
    <t>A8248</t>
  </si>
  <si>
    <t>今井　久</t>
  </si>
  <si>
    <t>A8249</t>
  </si>
  <si>
    <t>西山　隆一</t>
  </si>
  <si>
    <t>A8250</t>
  </si>
  <si>
    <t>横山　徹</t>
  </si>
  <si>
    <t>SP0410</t>
  </si>
  <si>
    <t>A8251</t>
  </si>
  <si>
    <t>盛田　詩子</t>
  </si>
  <si>
    <t>A8252</t>
  </si>
  <si>
    <t>中西　吉也</t>
  </si>
  <si>
    <t>A8253</t>
  </si>
  <si>
    <t>佐久間　萌</t>
  </si>
  <si>
    <t>A8254</t>
  </si>
  <si>
    <t>藤本　泉</t>
  </si>
  <si>
    <t>A8255</t>
  </si>
  <si>
    <t>小泉　浩隆</t>
  </si>
  <si>
    <t>A8256</t>
  </si>
  <si>
    <t>井川　真理子</t>
  </si>
  <si>
    <t>A8257</t>
  </si>
  <si>
    <t>郭　詠理</t>
  </si>
  <si>
    <t>A8258</t>
  </si>
  <si>
    <t>佐野　太悟</t>
  </si>
  <si>
    <t>A8259</t>
  </si>
  <si>
    <t>神田　道男</t>
  </si>
  <si>
    <t>A8260</t>
  </si>
  <si>
    <t>佐川　地恵</t>
  </si>
  <si>
    <t>A8261</t>
  </si>
  <si>
    <t>浅田　絵梨果</t>
  </si>
  <si>
    <t>A8262</t>
  </si>
  <si>
    <t>佐々木　卓也</t>
  </si>
  <si>
    <t>A8263</t>
  </si>
  <si>
    <t>斉藤　弘子</t>
  </si>
  <si>
    <t>A8264</t>
  </si>
  <si>
    <t>海保　彰子</t>
  </si>
  <si>
    <t>A8265</t>
  </si>
  <si>
    <t>斉藤　佳央里</t>
  </si>
  <si>
    <t>A8266</t>
  </si>
  <si>
    <t>山中　敦之</t>
  </si>
  <si>
    <t>A8267</t>
  </si>
  <si>
    <t>田島　健二</t>
  </si>
  <si>
    <t>A8268</t>
  </si>
  <si>
    <t>秋山　佳子</t>
  </si>
  <si>
    <t>A8269</t>
  </si>
  <si>
    <t>神恵　アラピチェ</t>
  </si>
  <si>
    <t>A8270</t>
  </si>
  <si>
    <t>秋谷　真琴</t>
  </si>
  <si>
    <t>A8271</t>
  </si>
  <si>
    <t>吉岡　正次</t>
  </si>
  <si>
    <t>A8272</t>
  </si>
  <si>
    <t>小林　麗美</t>
  </si>
  <si>
    <t>A8273</t>
  </si>
  <si>
    <t>吉満　彩子</t>
  </si>
  <si>
    <t>A8274</t>
  </si>
  <si>
    <t>志賀　圭</t>
  </si>
  <si>
    <t>A8275</t>
  </si>
  <si>
    <t>稲垣　仁美</t>
  </si>
  <si>
    <t>A8276</t>
  </si>
  <si>
    <t>波多野　愛子</t>
  </si>
  <si>
    <t>A8277</t>
  </si>
  <si>
    <t>大嶋　由香莉</t>
  </si>
  <si>
    <t>A8278</t>
  </si>
  <si>
    <t>中島　康</t>
  </si>
  <si>
    <t>A8279</t>
  </si>
  <si>
    <t>国本　健太</t>
  </si>
  <si>
    <t>A8280</t>
  </si>
  <si>
    <t>藤井　まい</t>
  </si>
  <si>
    <t>A8281</t>
  </si>
  <si>
    <t>松尾　英憲</t>
  </si>
  <si>
    <t>A8282</t>
  </si>
  <si>
    <t>森　武生</t>
  </si>
  <si>
    <t>A8283</t>
  </si>
  <si>
    <t>廻谷　正広</t>
  </si>
  <si>
    <t>A8284</t>
  </si>
  <si>
    <t>田澤　重久</t>
  </si>
  <si>
    <t>A8285</t>
  </si>
  <si>
    <t>高村　東吾</t>
  </si>
  <si>
    <t>A8286</t>
  </si>
  <si>
    <t>中川　聡</t>
  </si>
  <si>
    <t>A8287</t>
  </si>
  <si>
    <t>梅本　英行</t>
  </si>
  <si>
    <t>A8288</t>
  </si>
  <si>
    <t>平井　省三</t>
  </si>
  <si>
    <t>A8289</t>
  </si>
  <si>
    <t>佐藤　喜幸</t>
  </si>
  <si>
    <t>A8290</t>
  </si>
  <si>
    <t>菅原　淑元</t>
  </si>
  <si>
    <t>A8291</t>
  </si>
  <si>
    <t>長倉　賢</t>
  </si>
  <si>
    <t>A8293</t>
  </si>
  <si>
    <t>田中　智香子</t>
  </si>
  <si>
    <t>A8295</t>
  </si>
  <si>
    <t>河野　秋奈</t>
  </si>
  <si>
    <t>C1001</t>
  </si>
  <si>
    <t>島田　英雄</t>
  </si>
  <si>
    <t>SN01</t>
  </si>
  <si>
    <t>日本シビックコンサルタント（株）</t>
  </si>
  <si>
    <t>SNCC00</t>
  </si>
  <si>
    <t>C1041</t>
  </si>
  <si>
    <t>及川　眞幸</t>
  </si>
  <si>
    <t>SNCD10</t>
  </si>
  <si>
    <t>C1044</t>
  </si>
  <si>
    <t>滝本　孝哉</t>
  </si>
  <si>
    <t>SNCF00</t>
  </si>
  <si>
    <t>C1045</t>
  </si>
  <si>
    <t>水間　利光</t>
  </si>
  <si>
    <t>C1055</t>
  </si>
  <si>
    <t>平野　昌治</t>
  </si>
  <si>
    <t>SNCD30</t>
  </si>
  <si>
    <t>C1058</t>
  </si>
  <si>
    <t>勝尾　伸一</t>
  </si>
  <si>
    <t>SNCE10</t>
  </si>
  <si>
    <t>C1059</t>
  </si>
  <si>
    <t>小川　浩</t>
  </si>
  <si>
    <t>SNCC0B</t>
  </si>
  <si>
    <t>C1065</t>
  </si>
  <si>
    <t>大塚　孝義</t>
  </si>
  <si>
    <t>SNA100</t>
  </si>
  <si>
    <t>C1070</t>
  </si>
  <si>
    <t>小林　亨</t>
  </si>
  <si>
    <t>SNC000</t>
  </si>
  <si>
    <t>C1074</t>
  </si>
  <si>
    <t>高木　省三</t>
  </si>
  <si>
    <t>C1082</t>
  </si>
  <si>
    <t>樋口　昌宏</t>
  </si>
  <si>
    <t>SNCD20</t>
  </si>
  <si>
    <t>C1083</t>
  </si>
  <si>
    <t>三坂　賢一</t>
  </si>
  <si>
    <t>SNC020</t>
  </si>
  <si>
    <t>C1085</t>
  </si>
  <si>
    <t>木戸　義和</t>
  </si>
  <si>
    <t>参与</t>
  </si>
  <si>
    <t>C1086</t>
  </si>
  <si>
    <t>金井　誠一郎</t>
  </si>
  <si>
    <t>SNCD00</t>
  </si>
  <si>
    <t>C1087</t>
  </si>
  <si>
    <t>長尾　進</t>
  </si>
  <si>
    <t>C1089</t>
  </si>
  <si>
    <t>岡田　一郎</t>
  </si>
  <si>
    <t>SNE000</t>
  </si>
  <si>
    <t>C1100</t>
  </si>
  <si>
    <t>加藤　教吉</t>
  </si>
  <si>
    <t>SND000</t>
  </si>
  <si>
    <t>C1110</t>
  </si>
  <si>
    <t>田村　雅一</t>
  </si>
  <si>
    <t>C1114</t>
  </si>
  <si>
    <t>粕谷　真一</t>
  </si>
  <si>
    <t>C1116</t>
  </si>
  <si>
    <t>谷　秀樹</t>
  </si>
  <si>
    <t>C1123</t>
  </si>
  <si>
    <t>田家　学</t>
  </si>
  <si>
    <t>C1124</t>
  </si>
  <si>
    <t>大泉　英俊</t>
  </si>
  <si>
    <t>SNC040</t>
  </si>
  <si>
    <t>C1126</t>
  </si>
  <si>
    <t>斉藤　正幸</t>
  </si>
  <si>
    <t>C1128</t>
  </si>
  <si>
    <t>白井　孝典</t>
  </si>
  <si>
    <t>SNCF10</t>
  </si>
  <si>
    <t>C1132</t>
  </si>
  <si>
    <t>小汀　史泰</t>
  </si>
  <si>
    <t>C1133</t>
  </si>
  <si>
    <t>村谷　豪寛</t>
  </si>
  <si>
    <t>C1134</t>
  </si>
  <si>
    <t>久保田　真</t>
  </si>
  <si>
    <t>C1138</t>
  </si>
  <si>
    <t>荒木　繁雄</t>
  </si>
  <si>
    <t>C1142</t>
  </si>
  <si>
    <t>立石　二郎</t>
  </si>
  <si>
    <t>C1147</t>
  </si>
  <si>
    <t>蘭　康則</t>
  </si>
  <si>
    <t>C1148</t>
  </si>
  <si>
    <t>飯田　博光</t>
  </si>
  <si>
    <t>C1153</t>
  </si>
  <si>
    <t>能登　和幸</t>
  </si>
  <si>
    <t>C1158</t>
  </si>
  <si>
    <t>河田　耕作</t>
  </si>
  <si>
    <t>SNCC10</t>
  </si>
  <si>
    <t>C1164</t>
  </si>
  <si>
    <t>新井　孝弘</t>
  </si>
  <si>
    <t>C1170</t>
  </si>
  <si>
    <t>楢舘　学</t>
  </si>
  <si>
    <t>C1173</t>
  </si>
  <si>
    <t>藤井　和人</t>
  </si>
  <si>
    <t>C1176</t>
  </si>
  <si>
    <t>山口　裕弘</t>
  </si>
  <si>
    <t>SNCC14</t>
  </si>
  <si>
    <t>C1178</t>
  </si>
  <si>
    <t>阿部　道広</t>
  </si>
  <si>
    <t>C1180</t>
  </si>
  <si>
    <t>飯島　勝</t>
  </si>
  <si>
    <t>C1186</t>
  </si>
  <si>
    <t>深井　直光</t>
  </si>
  <si>
    <t>C1196</t>
  </si>
  <si>
    <t>山根　勝悟</t>
  </si>
  <si>
    <t>C1216</t>
  </si>
  <si>
    <t>小泉　卓也</t>
  </si>
  <si>
    <t>C1222</t>
  </si>
  <si>
    <t>平本　壮一</t>
  </si>
  <si>
    <t>C1233</t>
  </si>
  <si>
    <t>土屋　直樹</t>
  </si>
  <si>
    <t>C1234</t>
  </si>
  <si>
    <t>正岡　和繁</t>
  </si>
  <si>
    <t>C1240</t>
  </si>
  <si>
    <t>神田　亨</t>
  </si>
  <si>
    <t>SNCE00</t>
  </si>
  <si>
    <t>C1245</t>
  </si>
  <si>
    <t>後藤　辰夫</t>
  </si>
  <si>
    <t>C1247</t>
  </si>
  <si>
    <t>徳山　英二</t>
  </si>
  <si>
    <t>参事</t>
  </si>
  <si>
    <t>C1252</t>
  </si>
  <si>
    <t>有本　安利</t>
  </si>
  <si>
    <t>C1261</t>
  </si>
  <si>
    <t>佐藤　富男</t>
  </si>
  <si>
    <t>C1264</t>
  </si>
  <si>
    <t>水江　功一</t>
  </si>
  <si>
    <t>C1265</t>
  </si>
  <si>
    <t>小藥　訓也</t>
  </si>
  <si>
    <t>SNCC12</t>
  </si>
  <si>
    <t>C1268</t>
  </si>
  <si>
    <t>渡邊　浩之</t>
  </si>
  <si>
    <t>C1272</t>
  </si>
  <si>
    <t>石川　真澄</t>
  </si>
  <si>
    <t>C1274</t>
  </si>
  <si>
    <t>姜　健</t>
  </si>
  <si>
    <t>副参事</t>
  </si>
  <si>
    <t>C1279</t>
  </si>
  <si>
    <t>中村　献二</t>
  </si>
  <si>
    <t>SNCC13</t>
  </si>
  <si>
    <t>C1280</t>
  </si>
  <si>
    <t>近藤　紀夫</t>
  </si>
  <si>
    <t>C1281</t>
  </si>
  <si>
    <t>松本　貴士</t>
  </si>
  <si>
    <t>１級</t>
  </si>
  <si>
    <t>C1282</t>
  </si>
  <si>
    <t>久住　忠士</t>
  </si>
  <si>
    <t>C1283</t>
  </si>
  <si>
    <t>久保田　勝守</t>
  </si>
  <si>
    <t>C1285</t>
  </si>
  <si>
    <t>保田　晴二</t>
  </si>
  <si>
    <t>SNCC15</t>
  </si>
  <si>
    <t>C1287</t>
  </si>
  <si>
    <t>坂元　将史</t>
  </si>
  <si>
    <t>C1288</t>
  </si>
  <si>
    <t>前田　恵子</t>
  </si>
  <si>
    <t>C1289</t>
  </si>
  <si>
    <t>横山　顕</t>
  </si>
  <si>
    <t>C1291</t>
  </si>
  <si>
    <t>エルサムニ　ターヘル</t>
  </si>
  <si>
    <t>SNCF20</t>
  </si>
  <si>
    <t>C1293</t>
  </si>
  <si>
    <t>関　直子</t>
  </si>
  <si>
    <t>２級</t>
  </si>
  <si>
    <t>C1297</t>
  </si>
  <si>
    <t>竹原　隆</t>
  </si>
  <si>
    <t>C1298</t>
  </si>
  <si>
    <t>元木　義隆</t>
  </si>
  <si>
    <t>C1299</t>
  </si>
  <si>
    <t>加島　豊</t>
  </si>
  <si>
    <t>C1301</t>
  </si>
  <si>
    <t>大沼　正浩</t>
  </si>
  <si>
    <t>C1303</t>
  </si>
  <si>
    <t>深川　由梨</t>
  </si>
  <si>
    <t>C1304</t>
  </si>
  <si>
    <t>阪井　真一郎</t>
  </si>
  <si>
    <t>C1306</t>
  </si>
  <si>
    <t>中島　喜貴</t>
  </si>
  <si>
    <t>C1307</t>
  </si>
  <si>
    <t>天野　裕之</t>
  </si>
  <si>
    <t>C1308</t>
  </si>
  <si>
    <t>小森　幸雄</t>
  </si>
  <si>
    <t>C1309</t>
  </si>
  <si>
    <t>蔵本　譲</t>
  </si>
  <si>
    <t>C1310</t>
  </si>
  <si>
    <t>吉若　潤造</t>
  </si>
  <si>
    <t>C1311</t>
  </si>
  <si>
    <t>伊東　徹</t>
  </si>
  <si>
    <t>C1313</t>
  </si>
  <si>
    <t>広田　健一</t>
  </si>
  <si>
    <t>C1314</t>
  </si>
  <si>
    <t>田島　恵</t>
  </si>
  <si>
    <t>C1315</t>
  </si>
  <si>
    <t>横尾　拓</t>
  </si>
  <si>
    <t>C1316</t>
  </si>
  <si>
    <t>高橋　洋平</t>
  </si>
  <si>
    <t>C1317</t>
  </si>
  <si>
    <t>吉田　満</t>
  </si>
  <si>
    <t>C1318</t>
  </si>
  <si>
    <t>田崎　和之</t>
  </si>
  <si>
    <t>C1319</t>
  </si>
  <si>
    <t>小山　幸則</t>
  </si>
  <si>
    <t>C1323</t>
  </si>
  <si>
    <t>本田　龍雄</t>
  </si>
  <si>
    <t>C1324</t>
  </si>
  <si>
    <t>河本　幸子</t>
  </si>
  <si>
    <t>C1325</t>
  </si>
  <si>
    <t>吉澤　雅人</t>
  </si>
  <si>
    <t>３級</t>
  </si>
  <si>
    <t>C1326</t>
  </si>
  <si>
    <t>C1333</t>
  </si>
  <si>
    <t>白石　哲夫</t>
  </si>
  <si>
    <t>C1334</t>
  </si>
  <si>
    <t>南部　佑輝</t>
  </si>
  <si>
    <t>C1335</t>
  </si>
  <si>
    <t>原田　綾子</t>
  </si>
  <si>
    <t>C1336</t>
  </si>
  <si>
    <t>小林　千洋</t>
  </si>
  <si>
    <t>C1337</t>
  </si>
  <si>
    <t>平澤　直子</t>
  </si>
  <si>
    <t>C1338</t>
  </si>
  <si>
    <t>木村　礼奈</t>
  </si>
  <si>
    <t>C1339</t>
  </si>
  <si>
    <t>糸井　奈奈</t>
  </si>
  <si>
    <t>C1340</t>
  </si>
  <si>
    <t>伊東　由人</t>
  </si>
  <si>
    <t>C1341</t>
  </si>
  <si>
    <t>藤岡　季生</t>
  </si>
  <si>
    <t>C1342</t>
  </si>
  <si>
    <t>佐藤　泰子</t>
  </si>
  <si>
    <t>C1343</t>
  </si>
  <si>
    <t>山上　博己</t>
  </si>
  <si>
    <t>SNCK20</t>
  </si>
  <si>
    <t>C1344</t>
  </si>
  <si>
    <t>藤木　育雄</t>
  </si>
  <si>
    <t>C1345</t>
  </si>
  <si>
    <t>田島　直純</t>
  </si>
  <si>
    <t>C1352</t>
  </si>
  <si>
    <t>中嶋　直美</t>
  </si>
  <si>
    <t>C1358</t>
  </si>
  <si>
    <t>藍沢　早苗</t>
  </si>
  <si>
    <t>SNB000</t>
  </si>
  <si>
    <t>C1361</t>
  </si>
  <si>
    <t>浅見　晴子</t>
  </si>
  <si>
    <t>C1375</t>
  </si>
  <si>
    <t>藤原　美代子</t>
  </si>
  <si>
    <t>C1396</t>
  </si>
  <si>
    <t>秋山　容子</t>
  </si>
  <si>
    <t>C1408</t>
  </si>
  <si>
    <t>阿部　憲義</t>
  </si>
  <si>
    <t>C1453</t>
  </si>
  <si>
    <t>中村　成児</t>
  </si>
  <si>
    <t>C1456</t>
  </si>
  <si>
    <t>斉藤　学</t>
  </si>
  <si>
    <t>C1460</t>
  </si>
  <si>
    <t>佐々木　祐司</t>
  </si>
  <si>
    <t>C1464</t>
  </si>
  <si>
    <t>堤　直樹</t>
  </si>
  <si>
    <t>C1467</t>
  </si>
  <si>
    <t>C1474</t>
  </si>
  <si>
    <t>胡桃沢　伸一</t>
  </si>
  <si>
    <t>D0628</t>
  </si>
  <si>
    <t>松本　奈々子</t>
  </si>
  <si>
    <t>D0725</t>
  </si>
  <si>
    <t>森下　勲</t>
  </si>
  <si>
    <t>D0748</t>
  </si>
  <si>
    <t>今村　清美</t>
  </si>
  <si>
    <t>D0825</t>
  </si>
  <si>
    <t>布施　照子</t>
  </si>
  <si>
    <t>D0855</t>
  </si>
  <si>
    <t>成瀬　述夫</t>
  </si>
  <si>
    <t>DP8300</t>
  </si>
  <si>
    <t>D1010</t>
  </si>
  <si>
    <t>熊倉　由希子　　　　</t>
  </si>
  <si>
    <t>D1330</t>
  </si>
  <si>
    <t>坂井　利枝</t>
  </si>
  <si>
    <t>D1559</t>
  </si>
  <si>
    <t>宇都山　智子</t>
  </si>
  <si>
    <t>D2007</t>
  </si>
  <si>
    <t>明林　里緒</t>
  </si>
  <si>
    <t>D2236</t>
  </si>
  <si>
    <t>遠藤　忠男</t>
  </si>
  <si>
    <t>D2488</t>
  </si>
  <si>
    <t>持増　隼人</t>
  </si>
  <si>
    <t>DH8700</t>
  </si>
  <si>
    <t>D2506</t>
  </si>
  <si>
    <t>林　亮太</t>
  </si>
  <si>
    <t>D2604</t>
  </si>
  <si>
    <t>福田　芳実</t>
  </si>
  <si>
    <t>D2649</t>
  </si>
  <si>
    <t>迫田　裕子</t>
  </si>
  <si>
    <t>D2699</t>
  </si>
  <si>
    <t>飯野　洋司</t>
  </si>
  <si>
    <t>D2726</t>
  </si>
  <si>
    <t>和田　彰一</t>
  </si>
  <si>
    <t>D2788</t>
  </si>
  <si>
    <t>元松　康則</t>
  </si>
  <si>
    <t>D2878</t>
  </si>
  <si>
    <t>大島　理恵</t>
  </si>
  <si>
    <t>D2955</t>
  </si>
  <si>
    <t>梅田　稔男</t>
  </si>
  <si>
    <t>D2986</t>
  </si>
  <si>
    <t>稲垣　ハツエ</t>
  </si>
  <si>
    <t>D3003</t>
  </si>
  <si>
    <t>藤田　弘子</t>
  </si>
  <si>
    <t>D3068</t>
  </si>
  <si>
    <t>鳥羽　吉男</t>
  </si>
  <si>
    <t>D3076</t>
  </si>
  <si>
    <t>渡邊　さやか</t>
  </si>
  <si>
    <t>D3086</t>
  </si>
  <si>
    <t>深野　一男</t>
  </si>
  <si>
    <t>D3091</t>
  </si>
  <si>
    <t>西野　孝枝</t>
  </si>
  <si>
    <t>D3115</t>
  </si>
  <si>
    <t>木下　夕菜</t>
  </si>
  <si>
    <t>D3116</t>
  </si>
  <si>
    <t>石川　隆</t>
  </si>
  <si>
    <t>D3122</t>
  </si>
  <si>
    <t>染川　玉汽</t>
  </si>
  <si>
    <t>D3174</t>
  </si>
  <si>
    <t>森　外喜雄</t>
  </si>
  <si>
    <t>D3182</t>
  </si>
  <si>
    <t>林　秀一</t>
  </si>
  <si>
    <t>D3203</t>
  </si>
  <si>
    <t>知名　孝明</t>
  </si>
  <si>
    <t>D3219</t>
  </si>
  <si>
    <t>富永　和夫</t>
  </si>
  <si>
    <t>D3266</t>
  </si>
  <si>
    <t>山科　知子</t>
  </si>
  <si>
    <t>JA2200</t>
  </si>
  <si>
    <t>D3267</t>
  </si>
  <si>
    <t>松嶋　秀幸</t>
  </si>
  <si>
    <t>D3282</t>
  </si>
  <si>
    <t>早坂　正義</t>
  </si>
  <si>
    <t>D3307</t>
  </si>
  <si>
    <t>西村　栄吉</t>
  </si>
  <si>
    <t>D3341</t>
  </si>
  <si>
    <t>高橋　真由美</t>
  </si>
  <si>
    <t>D3356</t>
  </si>
  <si>
    <t>宮本　佳直</t>
  </si>
  <si>
    <t>D3360</t>
  </si>
  <si>
    <t>坂本　康二</t>
  </si>
  <si>
    <t>D3365</t>
  </si>
  <si>
    <t>松本　孝雄</t>
  </si>
  <si>
    <t>D3366</t>
  </si>
  <si>
    <t>藤井　英克</t>
  </si>
  <si>
    <t>D3370</t>
  </si>
  <si>
    <t>山中　美緒</t>
  </si>
  <si>
    <t>D3393</t>
  </si>
  <si>
    <t>沖本　一輝</t>
  </si>
  <si>
    <t>D3399</t>
  </si>
  <si>
    <t>増子　ちえみ</t>
  </si>
  <si>
    <t>D3402</t>
  </si>
  <si>
    <t>新井　明子</t>
  </si>
  <si>
    <t>D3437</t>
  </si>
  <si>
    <t>岡田　等</t>
  </si>
  <si>
    <t>D3438</t>
  </si>
  <si>
    <t>田嶋　勇</t>
  </si>
  <si>
    <t>D3455</t>
  </si>
  <si>
    <t>石塚　俊輝</t>
  </si>
  <si>
    <t>D3461</t>
  </si>
  <si>
    <t>濱田　和男</t>
  </si>
  <si>
    <t>D3469</t>
  </si>
  <si>
    <t>上野　夕佳</t>
  </si>
  <si>
    <t>D3472</t>
  </si>
  <si>
    <t>鈴木　知道</t>
  </si>
  <si>
    <t>D3488</t>
  </si>
  <si>
    <t>橘　守栄</t>
  </si>
  <si>
    <t>D3494</t>
  </si>
  <si>
    <t>角田　哲</t>
  </si>
  <si>
    <t>D3495</t>
  </si>
  <si>
    <t>山根　敏春</t>
  </si>
  <si>
    <t>D3498</t>
  </si>
  <si>
    <t>小松崎　健人</t>
  </si>
  <si>
    <t>D3499</t>
  </si>
  <si>
    <t>神田　悟</t>
  </si>
  <si>
    <t>D3500</t>
  </si>
  <si>
    <t>石井　淑大</t>
  </si>
  <si>
    <t>D3502</t>
  </si>
  <si>
    <t>永田　篤司</t>
  </si>
  <si>
    <t>D3503</t>
  </si>
  <si>
    <t>市村　直登</t>
  </si>
  <si>
    <t>D3507</t>
  </si>
  <si>
    <t>森本　萌</t>
  </si>
  <si>
    <t>D3509</t>
  </si>
  <si>
    <t>穴見　夏帆</t>
  </si>
  <si>
    <t>D3510</t>
  </si>
  <si>
    <t>樫山　大樹</t>
  </si>
  <si>
    <t>D3522</t>
  </si>
  <si>
    <t>木嶋　耕平</t>
  </si>
  <si>
    <t>D3523</t>
  </si>
  <si>
    <t>青野　開</t>
  </si>
  <si>
    <t>D3525</t>
  </si>
  <si>
    <t>宮間　一彰</t>
  </si>
  <si>
    <t>D3527</t>
  </si>
  <si>
    <t>工藤　麟太郎</t>
  </si>
  <si>
    <t>D3528</t>
  </si>
  <si>
    <t>勝瑞　智浩</t>
  </si>
  <si>
    <t>D9998</t>
  </si>
  <si>
    <t>（管理用）</t>
  </si>
  <si>
    <t>D9999</t>
  </si>
  <si>
    <t>P0001</t>
  </si>
  <si>
    <t>進藤　貢</t>
  </si>
  <si>
    <t>QN03D0</t>
  </si>
  <si>
    <t>P0003</t>
  </si>
  <si>
    <t>佐藤　めぐみ</t>
  </si>
  <si>
    <t>QK03C0</t>
  </si>
  <si>
    <t>P0004</t>
  </si>
  <si>
    <t>青柳　夏代子</t>
  </si>
  <si>
    <t>QK03A0</t>
  </si>
  <si>
    <t>P0005</t>
  </si>
  <si>
    <t>岩崎　和江</t>
  </si>
  <si>
    <t>QK03B0</t>
  </si>
  <si>
    <t>P0009</t>
  </si>
  <si>
    <t>丹生　麻代</t>
  </si>
  <si>
    <t>QG04A0</t>
  </si>
  <si>
    <t>P0011</t>
  </si>
  <si>
    <t>小川　ゆかり</t>
  </si>
  <si>
    <t>QG04C0</t>
  </si>
  <si>
    <t>P0014</t>
  </si>
  <si>
    <t>田口　和美</t>
  </si>
  <si>
    <t>QG04E0</t>
  </si>
  <si>
    <t>P0015</t>
  </si>
  <si>
    <t>小央　由紀</t>
  </si>
  <si>
    <t>QR04D0</t>
  </si>
  <si>
    <t>P0016</t>
  </si>
  <si>
    <t>津坂　いずみ</t>
  </si>
  <si>
    <t>QG14D0</t>
  </si>
  <si>
    <t>P0017</t>
  </si>
  <si>
    <t>大山　友香</t>
  </si>
  <si>
    <t>QG14B0</t>
  </si>
  <si>
    <t>P0018</t>
  </si>
  <si>
    <t>山本　亜希</t>
  </si>
  <si>
    <t>P0019</t>
  </si>
  <si>
    <t>柴　みちる</t>
  </si>
  <si>
    <t>QG1200</t>
  </si>
  <si>
    <t>P0021</t>
  </si>
  <si>
    <t>狩野　晴子</t>
  </si>
  <si>
    <t>QG08B0</t>
  </si>
  <si>
    <t>P0023</t>
  </si>
  <si>
    <t>米本　剛</t>
  </si>
  <si>
    <t>QG08A0</t>
  </si>
  <si>
    <t>P0024</t>
  </si>
  <si>
    <t>加藤　布美子</t>
  </si>
  <si>
    <t>P0025</t>
  </si>
  <si>
    <t>座間　誉</t>
  </si>
  <si>
    <t>P0026</t>
  </si>
  <si>
    <t>西尾　幸也</t>
  </si>
  <si>
    <t>P0027</t>
  </si>
  <si>
    <t>高杉　徳司</t>
  </si>
  <si>
    <t>QG15A0</t>
  </si>
  <si>
    <t>P0028</t>
  </si>
  <si>
    <t>倉地　達朗</t>
  </si>
  <si>
    <t>P0029</t>
  </si>
  <si>
    <t>荻須　清</t>
  </si>
  <si>
    <t>P0030</t>
  </si>
  <si>
    <t>戸谷　元彦</t>
  </si>
  <si>
    <t>P0031</t>
  </si>
  <si>
    <t>近藤　慎一</t>
  </si>
  <si>
    <t>P0033</t>
  </si>
  <si>
    <t>内田　薫</t>
  </si>
  <si>
    <t>QG10A0</t>
  </si>
  <si>
    <t>P0034</t>
  </si>
  <si>
    <t>伊藤　京子</t>
  </si>
  <si>
    <t>QG06A0</t>
  </si>
  <si>
    <t>P0036</t>
  </si>
  <si>
    <t>富田　文章</t>
  </si>
  <si>
    <t>QG10B0</t>
  </si>
  <si>
    <t>P0038</t>
  </si>
  <si>
    <t>高橋　美智子</t>
  </si>
  <si>
    <t>P0040</t>
  </si>
  <si>
    <t>吉村　恵</t>
  </si>
  <si>
    <t>QG10C0</t>
  </si>
  <si>
    <t>P0041</t>
  </si>
  <si>
    <t>前田　章二</t>
  </si>
  <si>
    <t>QK0200</t>
  </si>
  <si>
    <t>P0043</t>
  </si>
  <si>
    <t>吉田　久恵</t>
  </si>
  <si>
    <t>P0048</t>
  </si>
  <si>
    <t>鈴木　雅美</t>
  </si>
  <si>
    <t>QN02C0</t>
  </si>
  <si>
    <t>P0049</t>
  </si>
  <si>
    <t>梅原　光代</t>
  </si>
  <si>
    <t>QN03C0</t>
  </si>
  <si>
    <t>P0053</t>
  </si>
  <si>
    <t>立川　綾子</t>
  </si>
  <si>
    <t>P0067</t>
  </si>
  <si>
    <t>平野　美奈子</t>
  </si>
  <si>
    <t>QW03D0</t>
  </si>
  <si>
    <t>P0068</t>
  </si>
  <si>
    <t>守山　真樹</t>
  </si>
  <si>
    <t>P0070</t>
  </si>
  <si>
    <t>蕪　幹</t>
  </si>
  <si>
    <t>P0071</t>
  </si>
  <si>
    <t>黒木　幸枝</t>
  </si>
  <si>
    <t>P0075</t>
  </si>
  <si>
    <t>大束　真紀</t>
  </si>
  <si>
    <t>QW02A0</t>
  </si>
  <si>
    <t>P0078</t>
  </si>
  <si>
    <t>福若　有紀子</t>
  </si>
  <si>
    <t>QW03A0</t>
  </si>
  <si>
    <t>P0084</t>
  </si>
  <si>
    <t>岩田　真綾</t>
  </si>
  <si>
    <t>P0087</t>
  </si>
  <si>
    <t>加茂　関一郎</t>
  </si>
  <si>
    <t>QW03C0</t>
  </si>
  <si>
    <t>P0089</t>
  </si>
  <si>
    <t>野添　綾子</t>
  </si>
  <si>
    <t>P0101</t>
  </si>
  <si>
    <t>水野　志乃</t>
  </si>
  <si>
    <t>P0106</t>
  </si>
  <si>
    <t>武村　知実</t>
  </si>
  <si>
    <t>QR04A0</t>
  </si>
  <si>
    <t>P0118</t>
  </si>
  <si>
    <t>大畠　清茂</t>
  </si>
  <si>
    <t>QK02B0</t>
  </si>
  <si>
    <t>P0123</t>
  </si>
  <si>
    <t>島津　美恵子</t>
  </si>
  <si>
    <t>QK03D0</t>
  </si>
  <si>
    <t>P0130</t>
  </si>
  <si>
    <t>鵜飼　さとみ</t>
  </si>
  <si>
    <t>QG15C0</t>
  </si>
  <si>
    <t>P0131</t>
  </si>
  <si>
    <t>玉木　高広</t>
  </si>
  <si>
    <t>QG15D0</t>
  </si>
  <si>
    <t>P0136</t>
  </si>
  <si>
    <t>今吉　香織</t>
  </si>
  <si>
    <t>QG03A0</t>
  </si>
  <si>
    <t>P0148</t>
  </si>
  <si>
    <t>生田　真由美</t>
  </si>
  <si>
    <t>P0155</t>
  </si>
  <si>
    <t>村松　雅紀</t>
  </si>
  <si>
    <t>P0158</t>
  </si>
  <si>
    <t>内藤　美佐子</t>
  </si>
  <si>
    <t>P0187</t>
  </si>
  <si>
    <t>寺島　菜生</t>
  </si>
  <si>
    <t>QG06B0</t>
  </si>
  <si>
    <t>P0204</t>
  </si>
  <si>
    <t>塚目　亜希子</t>
  </si>
  <si>
    <t>QK02F0</t>
  </si>
  <si>
    <t>P0209</t>
  </si>
  <si>
    <t>水谷　友紀</t>
  </si>
  <si>
    <t>QG04B0</t>
  </si>
  <si>
    <t>P0212</t>
  </si>
  <si>
    <t>田中　秀明</t>
  </si>
  <si>
    <t>QK02J0</t>
  </si>
  <si>
    <t>P0214</t>
  </si>
  <si>
    <t>岡島　聡美</t>
  </si>
  <si>
    <t>QG07F0</t>
  </si>
  <si>
    <t>P0215</t>
  </si>
  <si>
    <t>竹内　貴祥</t>
  </si>
  <si>
    <t>QG14A0</t>
  </si>
  <si>
    <t>P0265</t>
  </si>
  <si>
    <t>河田　早</t>
  </si>
  <si>
    <t>QR04B0</t>
  </si>
  <si>
    <t>P0286</t>
  </si>
  <si>
    <t>奥薗　美帆</t>
  </si>
  <si>
    <t>P0303</t>
  </si>
  <si>
    <t>鈴木　真紀</t>
  </si>
  <si>
    <t>QR04C0</t>
  </si>
  <si>
    <t>P0374</t>
  </si>
  <si>
    <t>小木曽　恭子</t>
  </si>
  <si>
    <t>QG03P0</t>
  </si>
  <si>
    <t>P0422</t>
  </si>
  <si>
    <t>黒木　真実</t>
  </si>
  <si>
    <t>P0434</t>
  </si>
  <si>
    <t>神戸　みゆき</t>
  </si>
  <si>
    <t>QG03G0</t>
  </si>
  <si>
    <t>P0550</t>
  </si>
  <si>
    <t>竹内　成輝</t>
  </si>
  <si>
    <t>P0556</t>
  </si>
  <si>
    <t>佐藤　真奈美</t>
  </si>
  <si>
    <t>P0598</t>
  </si>
  <si>
    <t>河野　博美</t>
  </si>
  <si>
    <t>QW03B0</t>
  </si>
  <si>
    <t>P0605</t>
  </si>
  <si>
    <t>平林　美鈴</t>
  </si>
  <si>
    <t>QD03C0</t>
  </si>
  <si>
    <t>P0607</t>
  </si>
  <si>
    <t>小久保　よしの</t>
  </si>
  <si>
    <t>P0608</t>
  </si>
  <si>
    <t>後藤　睦美</t>
  </si>
  <si>
    <t>QN02A0</t>
  </si>
  <si>
    <t>P0804</t>
  </si>
  <si>
    <t>日下部　こずえ</t>
  </si>
  <si>
    <t>P1007</t>
  </si>
  <si>
    <t>山口　美紀</t>
  </si>
  <si>
    <t>QG06F0</t>
  </si>
  <si>
    <t>P1008</t>
  </si>
  <si>
    <t>大嵜　恵理子</t>
  </si>
  <si>
    <t>P1099</t>
  </si>
  <si>
    <t>伊藤　さゆり</t>
  </si>
  <si>
    <t>QD0700</t>
  </si>
  <si>
    <t>P1106</t>
  </si>
  <si>
    <t>鄂　堅</t>
  </si>
  <si>
    <t>P1109</t>
  </si>
  <si>
    <t>尾形　みゆき</t>
  </si>
  <si>
    <t>P1120</t>
  </si>
  <si>
    <t>三ツ矢　範子</t>
  </si>
  <si>
    <t>P1143</t>
  </si>
  <si>
    <t>鵜飼　偉史</t>
  </si>
  <si>
    <t>P1155</t>
  </si>
  <si>
    <t>竹重　安弥</t>
  </si>
  <si>
    <t>QR02D0</t>
  </si>
  <si>
    <t>P1158</t>
  </si>
  <si>
    <t>石堂　祐子</t>
  </si>
  <si>
    <t>P1245</t>
  </si>
  <si>
    <t>川口　恵理</t>
  </si>
  <si>
    <t>P1266</t>
  </si>
  <si>
    <t>河野　尚子</t>
  </si>
  <si>
    <t>QR02E0</t>
  </si>
  <si>
    <t>P1272</t>
  </si>
  <si>
    <t>田島　由紀枝</t>
  </si>
  <si>
    <t>QG03Q0</t>
  </si>
  <si>
    <t>P1273</t>
  </si>
  <si>
    <t>芦川　真由美</t>
  </si>
  <si>
    <t>QN02E0</t>
  </si>
  <si>
    <t>P1274</t>
  </si>
  <si>
    <t>渡部　久美</t>
  </si>
  <si>
    <t>QK04C0</t>
  </si>
  <si>
    <t>P1293</t>
  </si>
  <si>
    <t>宮平　智子</t>
  </si>
  <si>
    <t>QG04F0</t>
  </si>
  <si>
    <t>P1301</t>
  </si>
  <si>
    <t>城　一孝</t>
  </si>
  <si>
    <t>P1414</t>
  </si>
  <si>
    <t>所　千恵</t>
  </si>
  <si>
    <t>P1486</t>
  </si>
  <si>
    <t>浅野　滋</t>
  </si>
  <si>
    <t>P1487</t>
  </si>
  <si>
    <t>野﨑　博江</t>
  </si>
  <si>
    <t>P1488</t>
  </si>
  <si>
    <t>木幡　宏子</t>
  </si>
  <si>
    <t>QK04A0</t>
  </si>
  <si>
    <t>P1490</t>
  </si>
  <si>
    <t>北野　祐美</t>
  </si>
  <si>
    <t>QG03E0</t>
  </si>
  <si>
    <t>P1494</t>
  </si>
  <si>
    <t>岩見　真由美</t>
  </si>
  <si>
    <t>P1496</t>
  </si>
  <si>
    <t>大橋　直美</t>
  </si>
  <si>
    <t>P1560</t>
  </si>
  <si>
    <t>奥田　里紗</t>
  </si>
  <si>
    <t>P1574</t>
  </si>
  <si>
    <t>古川　洋之</t>
  </si>
  <si>
    <t>P1575</t>
  </si>
  <si>
    <t>高嶺　晃</t>
  </si>
  <si>
    <t>P1580</t>
  </si>
  <si>
    <t>幸地　優花</t>
  </si>
  <si>
    <t>P1584</t>
  </si>
  <si>
    <t>辻村　郁美</t>
  </si>
  <si>
    <t>QG03F0</t>
  </si>
  <si>
    <t>P1585</t>
  </si>
  <si>
    <t>三浦　裕美子</t>
  </si>
  <si>
    <t>QN03B0</t>
  </si>
  <si>
    <t>P1591</t>
  </si>
  <si>
    <t>上山　隆司</t>
  </si>
  <si>
    <t>QG07B0</t>
  </si>
  <si>
    <t>P1592</t>
  </si>
  <si>
    <t>加藤　由佳</t>
  </si>
  <si>
    <t>P1594</t>
  </si>
  <si>
    <t>櫻田　真那美</t>
  </si>
  <si>
    <t>P1595</t>
  </si>
  <si>
    <t>山本　隆</t>
  </si>
  <si>
    <t>P1597</t>
  </si>
  <si>
    <t>植田　綾子</t>
  </si>
  <si>
    <t>QN03A0</t>
  </si>
  <si>
    <t>P1598</t>
  </si>
  <si>
    <t>神谷　健一郎</t>
  </si>
  <si>
    <t>P1600</t>
  </si>
  <si>
    <t>荒浪　敏雄</t>
  </si>
  <si>
    <t>P1601</t>
  </si>
  <si>
    <t>西山　沙也香</t>
  </si>
  <si>
    <t>P1603</t>
  </si>
  <si>
    <t>筒井　学</t>
  </si>
  <si>
    <t>P1604</t>
  </si>
  <si>
    <t>田中　奈美</t>
  </si>
  <si>
    <t>QW0200</t>
  </si>
  <si>
    <t>P1605</t>
  </si>
  <si>
    <t>岡部　忍</t>
  </si>
  <si>
    <t>P1608</t>
  </si>
  <si>
    <t>小楠　寿治</t>
  </si>
  <si>
    <t>P1625</t>
  </si>
  <si>
    <t>小柳　珠美</t>
  </si>
  <si>
    <t>P1628</t>
  </si>
  <si>
    <t>日野　邦彦</t>
  </si>
  <si>
    <t>P1630</t>
  </si>
  <si>
    <t>佐々木　奈美</t>
  </si>
  <si>
    <t>P1631</t>
  </si>
  <si>
    <t>田中　孝行</t>
  </si>
  <si>
    <t>P1632</t>
  </si>
  <si>
    <t>山下　剛生</t>
  </si>
  <si>
    <t>P1634</t>
  </si>
  <si>
    <t>高橋　裕司</t>
  </si>
  <si>
    <t>P1635</t>
  </si>
  <si>
    <t>足立　恵璃</t>
  </si>
  <si>
    <t>P1636</t>
  </si>
  <si>
    <t>梶川　博司</t>
  </si>
  <si>
    <t>QG07A0</t>
  </si>
  <si>
    <t>P1638</t>
  </si>
  <si>
    <t>福留　阿重霞</t>
  </si>
  <si>
    <t>P1641</t>
  </si>
  <si>
    <t>太田　寿美代</t>
  </si>
  <si>
    <t>P1642</t>
  </si>
  <si>
    <t>寺田　ゆり子</t>
  </si>
  <si>
    <t>P1643</t>
  </si>
  <si>
    <t>川添　有紗</t>
  </si>
  <si>
    <t>QW0400</t>
  </si>
  <si>
    <t>P1644</t>
  </si>
  <si>
    <t>立石　聰</t>
  </si>
  <si>
    <t>P1645</t>
  </si>
  <si>
    <t>小野　明日香</t>
  </si>
  <si>
    <t>P1646</t>
  </si>
  <si>
    <t>石嶺　眞光</t>
  </si>
  <si>
    <t>QG03H0</t>
  </si>
  <si>
    <t>T0495</t>
  </si>
  <si>
    <t>田形　政行</t>
  </si>
  <si>
    <t>T0530</t>
  </si>
  <si>
    <t>益田　一臣</t>
  </si>
  <si>
    <t>技師１等級扱</t>
  </si>
  <si>
    <t>T0531</t>
  </si>
  <si>
    <t>長尾　修</t>
  </si>
  <si>
    <t>QG0200</t>
  </si>
  <si>
    <t>主事１等級扱</t>
  </si>
  <si>
    <t>T0601</t>
  </si>
  <si>
    <t>柚原　正幸</t>
  </si>
  <si>
    <t>T0614</t>
  </si>
  <si>
    <t>馬場　邦春</t>
  </si>
  <si>
    <t>T0621</t>
  </si>
  <si>
    <t>岡本　久光</t>
  </si>
  <si>
    <t>T0661</t>
  </si>
  <si>
    <t>小谷　清</t>
  </si>
  <si>
    <t>QR0100</t>
  </si>
  <si>
    <t>T0662</t>
  </si>
  <si>
    <t>丹羽　龍彦</t>
  </si>
  <si>
    <t>T0666</t>
  </si>
  <si>
    <t>市川　孝彦</t>
  </si>
  <si>
    <t>T0681</t>
  </si>
  <si>
    <t>関　智</t>
  </si>
  <si>
    <t>QD0300</t>
  </si>
  <si>
    <t>参事９等級扱</t>
  </si>
  <si>
    <t>T0744</t>
  </si>
  <si>
    <t>須崎　章</t>
  </si>
  <si>
    <t>T0754</t>
  </si>
  <si>
    <t>毛利　義昭</t>
  </si>
  <si>
    <t>T0759</t>
  </si>
  <si>
    <t>森高　司郎</t>
  </si>
  <si>
    <t>T0762</t>
  </si>
  <si>
    <t>河合　高司</t>
  </si>
  <si>
    <t>T0823</t>
  </si>
  <si>
    <t>鈴木　秀明</t>
  </si>
  <si>
    <t>QK0400</t>
  </si>
  <si>
    <t>T0830</t>
  </si>
  <si>
    <t>高桑　公平</t>
  </si>
  <si>
    <t>QW0000</t>
  </si>
  <si>
    <t>T0833</t>
  </si>
  <si>
    <t>伊藤　松成</t>
  </si>
  <si>
    <t>QK0000</t>
  </si>
  <si>
    <t>T0836</t>
  </si>
  <si>
    <t>鈴木　勝爾</t>
  </si>
  <si>
    <t>T0856</t>
  </si>
  <si>
    <t>高島　正二</t>
  </si>
  <si>
    <t>QG0400</t>
  </si>
  <si>
    <t>T0932</t>
  </si>
  <si>
    <t>梶浦　正雄</t>
  </si>
  <si>
    <t>T0939</t>
  </si>
  <si>
    <t>岩佐　多加男</t>
  </si>
  <si>
    <t>T0949</t>
  </si>
  <si>
    <t>石川　裕通</t>
  </si>
  <si>
    <t>T0956</t>
  </si>
  <si>
    <t>寺島　健三</t>
  </si>
  <si>
    <t>T0982</t>
  </si>
  <si>
    <t>渡邊　稔</t>
  </si>
  <si>
    <t>QD06A0</t>
  </si>
  <si>
    <t>T0994</t>
  </si>
  <si>
    <t>岩男　道雄</t>
  </si>
  <si>
    <t>T0996</t>
  </si>
  <si>
    <t>齊藤　安彦</t>
  </si>
  <si>
    <t>T1000</t>
  </si>
  <si>
    <t>山中　巖</t>
  </si>
  <si>
    <t>T1001</t>
  </si>
  <si>
    <t>森　隆司</t>
  </si>
  <si>
    <t>QK04B0</t>
  </si>
  <si>
    <t>T1008</t>
  </si>
  <si>
    <t>上原　精喜</t>
  </si>
  <si>
    <t>QW02B0</t>
  </si>
  <si>
    <t>T1031</t>
  </si>
  <si>
    <t>稲垣　吉春</t>
  </si>
  <si>
    <t>QN0200</t>
  </si>
  <si>
    <t>T1064</t>
  </si>
  <si>
    <t>古澤　邦彦</t>
  </si>
  <si>
    <t>QA0100</t>
  </si>
  <si>
    <t>取締役常務執行役員</t>
  </si>
  <si>
    <t>T1075</t>
  </si>
  <si>
    <t>松岡　孝</t>
  </si>
  <si>
    <t>T1080</t>
  </si>
  <si>
    <t>内田　幸男</t>
  </si>
  <si>
    <t>T1092</t>
  </si>
  <si>
    <t>遠山　満</t>
  </si>
  <si>
    <t>QG1000</t>
  </si>
  <si>
    <t>参事１０等級</t>
  </si>
  <si>
    <t>T1098</t>
  </si>
  <si>
    <t>松井　清志</t>
  </si>
  <si>
    <t>副参事８等級</t>
  </si>
  <si>
    <t>T1099</t>
  </si>
  <si>
    <t>坂梨　昭典</t>
  </si>
  <si>
    <t>T1114</t>
  </si>
  <si>
    <t>加藤　栄一</t>
  </si>
  <si>
    <t>T1115</t>
  </si>
  <si>
    <t>海野　高治</t>
  </si>
  <si>
    <t>T1175</t>
  </si>
  <si>
    <t>岡本　敏</t>
  </si>
  <si>
    <t>T1179</t>
  </si>
  <si>
    <t>平野　哲広</t>
  </si>
  <si>
    <t>副参事７等級</t>
  </si>
  <si>
    <t>T1190</t>
  </si>
  <si>
    <t>朝倉　恒夫</t>
  </si>
  <si>
    <t>T1192</t>
  </si>
  <si>
    <t>田辺　幸生</t>
  </si>
  <si>
    <t>T1198</t>
  </si>
  <si>
    <t>水口　修男</t>
  </si>
  <si>
    <t>QR0400</t>
  </si>
  <si>
    <t>参事９等級</t>
  </si>
  <si>
    <t>T1224</t>
  </si>
  <si>
    <t>川島　隆</t>
  </si>
  <si>
    <t>QG0100</t>
  </si>
  <si>
    <t>T1225</t>
  </si>
  <si>
    <t>戸谷　満</t>
  </si>
  <si>
    <t>T1230</t>
  </si>
  <si>
    <t>山内　洋介</t>
  </si>
  <si>
    <t>T1231</t>
  </si>
  <si>
    <t>中野　恭伸</t>
  </si>
  <si>
    <t>T1232</t>
  </si>
  <si>
    <t>奥田　純生</t>
  </si>
  <si>
    <t>T1241</t>
  </si>
  <si>
    <t>小澤　裕治</t>
  </si>
  <si>
    <t>SJ01</t>
  </si>
  <si>
    <t>（株）葵</t>
  </si>
  <si>
    <t>SJ0100</t>
  </si>
  <si>
    <t>T1249</t>
  </si>
  <si>
    <t>藤井　邦彦</t>
  </si>
  <si>
    <t>T1253</t>
  </si>
  <si>
    <t>清水　亮二</t>
  </si>
  <si>
    <t>T1258</t>
  </si>
  <si>
    <t>日比野　一雄</t>
  </si>
  <si>
    <t>QD0500</t>
  </si>
  <si>
    <t>T1261</t>
  </si>
  <si>
    <t>二ノ宮　章</t>
  </si>
  <si>
    <t>T1279</t>
  </si>
  <si>
    <t>三輪　武</t>
  </si>
  <si>
    <t>T1295</t>
  </si>
  <si>
    <t>山田　泰義</t>
  </si>
  <si>
    <t>T1306</t>
  </si>
  <si>
    <t>西本　テツオ</t>
  </si>
  <si>
    <t>QG0600</t>
  </si>
  <si>
    <t>T1307</t>
  </si>
  <si>
    <t>横井　弘明</t>
  </si>
  <si>
    <t>T1310</t>
  </si>
  <si>
    <t>山守　重臣</t>
  </si>
  <si>
    <t>T1315</t>
  </si>
  <si>
    <t>酒井　宏行</t>
  </si>
  <si>
    <t>QN0000</t>
  </si>
  <si>
    <t>T1317</t>
  </si>
  <si>
    <t>小林　紀文</t>
  </si>
  <si>
    <t>T1322</t>
  </si>
  <si>
    <t>近藤　善房</t>
  </si>
  <si>
    <t>T1325</t>
  </si>
  <si>
    <t>清水　一裕</t>
  </si>
  <si>
    <t>QD0100</t>
  </si>
  <si>
    <t>T1331</t>
  </si>
  <si>
    <t>伊藤　鋭一</t>
  </si>
  <si>
    <t>QG1500</t>
  </si>
  <si>
    <t>T1335</t>
  </si>
  <si>
    <t>前田　武志</t>
  </si>
  <si>
    <t>QG07H0</t>
  </si>
  <si>
    <t>T1336</t>
  </si>
  <si>
    <t>稲垣　正治</t>
  </si>
  <si>
    <t>T1342</t>
  </si>
  <si>
    <t>田島　和広</t>
  </si>
  <si>
    <t>T1347</t>
  </si>
  <si>
    <t>鈴木　彰</t>
  </si>
  <si>
    <t>T1376</t>
  </si>
  <si>
    <t>村上　鋭博</t>
  </si>
  <si>
    <t>T1378</t>
  </si>
  <si>
    <t>伊藤　正敏</t>
  </si>
  <si>
    <t>T1382</t>
  </si>
  <si>
    <t>林　良尚</t>
  </si>
  <si>
    <t>T1384</t>
  </si>
  <si>
    <t>出羽　敦</t>
  </si>
  <si>
    <t>T1402</t>
  </si>
  <si>
    <t>田部井　伸夫</t>
  </si>
  <si>
    <t>T1407</t>
  </si>
  <si>
    <t>安藤　邦彦</t>
  </si>
  <si>
    <t>T1408</t>
  </si>
  <si>
    <t>大石　康則</t>
  </si>
  <si>
    <t>QN0300</t>
  </si>
  <si>
    <t>T1409</t>
  </si>
  <si>
    <t>佐野　滋樹</t>
  </si>
  <si>
    <t>QD0600</t>
  </si>
  <si>
    <t>T1411</t>
  </si>
  <si>
    <t>石川　治人</t>
  </si>
  <si>
    <t>T1412</t>
  </si>
  <si>
    <t>榊原　雅彦</t>
  </si>
  <si>
    <t>T1413</t>
  </si>
  <si>
    <t>浅野　誠</t>
  </si>
  <si>
    <t>T1414</t>
  </si>
  <si>
    <t>太田　和哉</t>
  </si>
  <si>
    <t>T1422</t>
  </si>
  <si>
    <t>浜田　礼一</t>
  </si>
  <si>
    <t>QG03J0</t>
  </si>
  <si>
    <t>T1428</t>
  </si>
  <si>
    <t>坪井　伸次</t>
  </si>
  <si>
    <t>QG0300</t>
  </si>
  <si>
    <t>T1430</t>
  </si>
  <si>
    <t>三宅　透</t>
  </si>
  <si>
    <t>T1436</t>
  </si>
  <si>
    <t>吉田　直樹</t>
  </si>
  <si>
    <t>T1437</t>
  </si>
  <si>
    <t>荒木　康之</t>
  </si>
  <si>
    <t>T1445</t>
  </si>
  <si>
    <t>山口　直三</t>
  </si>
  <si>
    <t>QW0300</t>
  </si>
  <si>
    <t>T1447</t>
  </si>
  <si>
    <t>中上　芳夫</t>
  </si>
  <si>
    <t>T1452</t>
  </si>
  <si>
    <t>正村　文昭</t>
  </si>
  <si>
    <t>T1458</t>
  </si>
  <si>
    <t>成田　勝博</t>
  </si>
  <si>
    <t>T1459</t>
  </si>
  <si>
    <t>太田　紳</t>
  </si>
  <si>
    <t>T1461</t>
  </si>
  <si>
    <t>高橋　賢治</t>
  </si>
  <si>
    <t>T1464</t>
  </si>
  <si>
    <t>柴山　一浩</t>
  </si>
  <si>
    <t>T1465</t>
  </si>
  <si>
    <t>槇田　博文</t>
  </si>
  <si>
    <t>T1470</t>
  </si>
  <si>
    <t>水野　尚</t>
  </si>
  <si>
    <t>T1490</t>
  </si>
  <si>
    <t>村田　正勝</t>
  </si>
  <si>
    <t>T1496</t>
  </si>
  <si>
    <t>藤川　剛正</t>
  </si>
  <si>
    <t>T1499</t>
  </si>
  <si>
    <t>浅井　亮一</t>
  </si>
  <si>
    <t>T1501</t>
  </si>
  <si>
    <t>原田　雅夫</t>
  </si>
  <si>
    <t>T1502</t>
  </si>
  <si>
    <t>高橋　修</t>
  </si>
  <si>
    <t>T1507</t>
  </si>
  <si>
    <t>法安　章二</t>
  </si>
  <si>
    <t>QG0800</t>
  </si>
  <si>
    <t>T1508</t>
  </si>
  <si>
    <t>齋藤　多歌也</t>
  </si>
  <si>
    <t>T1519</t>
  </si>
  <si>
    <t>小石　龍太郎</t>
  </si>
  <si>
    <t>T1520</t>
  </si>
  <si>
    <t>木下　貴</t>
  </si>
  <si>
    <t>T1539</t>
  </si>
  <si>
    <t>赤坂　広和</t>
  </si>
  <si>
    <t>T1541</t>
  </si>
  <si>
    <t>福田　利寿</t>
  </si>
  <si>
    <t>T1545</t>
  </si>
  <si>
    <t>高井　賢司</t>
  </si>
  <si>
    <t>T1546</t>
  </si>
  <si>
    <t>野々村　幸司</t>
  </si>
  <si>
    <t>T1553</t>
  </si>
  <si>
    <t>吉田　治彦</t>
  </si>
  <si>
    <t>T1569</t>
  </si>
  <si>
    <t>大西　義人</t>
  </si>
  <si>
    <t>T1582</t>
  </si>
  <si>
    <t>臼田　敏男</t>
  </si>
  <si>
    <t>T1593</t>
  </si>
  <si>
    <t>澤田　卓志</t>
  </si>
  <si>
    <t>係長６等級</t>
  </si>
  <si>
    <t>T1598</t>
  </si>
  <si>
    <t>廣瀬　昌彦</t>
  </si>
  <si>
    <t>T1599</t>
  </si>
  <si>
    <t>河原　龍弥</t>
  </si>
  <si>
    <t>QG1300</t>
  </si>
  <si>
    <t>T1600</t>
  </si>
  <si>
    <t>伊藤　嘉洋</t>
  </si>
  <si>
    <t>T1604</t>
  </si>
  <si>
    <t>石川　久高</t>
  </si>
  <si>
    <t>T1606</t>
  </si>
  <si>
    <t>山口　貴康</t>
  </si>
  <si>
    <t>QR0000</t>
  </si>
  <si>
    <t>T1609</t>
  </si>
  <si>
    <t>岩田　淳</t>
  </si>
  <si>
    <t>T1610</t>
  </si>
  <si>
    <t>今吉　清文</t>
  </si>
  <si>
    <t>T1611</t>
  </si>
  <si>
    <t>森川　高徳</t>
  </si>
  <si>
    <t>T1612</t>
  </si>
  <si>
    <t>渡邉　清治</t>
  </si>
  <si>
    <t>T1618</t>
  </si>
  <si>
    <t>家田　高志</t>
  </si>
  <si>
    <t>T1623</t>
  </si>
  <si>
    <t>早川　誠</t>
  </si>
  <si>
    <t>T1626</t>
  </si>
  <si>
    <t>永田　一義</t>
  </si>
  <si>
    <t>T1633</t>
  </si>
  <si>
    <t>池津　龍幸</t>
  </si>
  <si>
    <t>T1638</t>
  </si>
  <si>
    <t>後藤　武敏</t>
  </si>
  <si>
    <t>T1644</t>
  </si>
  <si>
    <t>今井　忠彦</t>
  </si>
  <si>
    <t>T1690</t>
  </si>
  <si>
    <t>寺本　憲夫</t>
  </si>
  <si>
    <t>T1703</t>
  </si>
  <si>
    <t>牧村　直樹</t>
  </si>
  <si>
    <t>T1709</t>
  </si>
  <si>
    <t>北野　龍一</t>
  </si>
  <si>
    <t>T1711</t>
  </si>
  <si>
    <t>野澤　竜二郎</t>
  </si>
  <si>
    <t>QD06B0</t>
  </si>
  <si>
    <t>T1712</t>
  </si>
  <si>
    <t>出口　寿昭</t>
  </si>
  <si>
    <t>T1714</t>
  </si>
  <si>
    <t>蟹井　進</t>
  </si>
  <si>
    <t>T1717</t>
  </si>
  <si>
    <t>根岸　高浩</t>
  </si>
  <si>
    <t>QG03C0</t>
  </si>
  <si>
    <t>T1724</t>
  </si>
  <si>
    <t>加塚　政彦</t>
  </si>
  <si>
    <t>QG1600</t>
  </si>
  <si>
    <t>T1729</t>
  </si>
  <si>
    <t>鈴木　伸二</t>
  </si>
  <si>
    <t>T1732</t>
  </si>
  <si>
    <t>菱川　実</t>
  </si>
  <si>
    <t>T1734</t>
  </si>
  <si>
    <t>林　伸二</t>
  </si>
  <si>
    <t>T1753</t>
  </si>
  <si>
    <t>横井　徹也</t>
  </si>
  <si>
    <t>QG0700</t>
  </si>
  <si>
    <t>T1762</t>
  </si>
  <si>
    <t>市口　敏孝</t>
  </si>
  <si>
    <t>QR0200</t>
  </si>
  <si>
    <t>T1772</t>
  </si>
  <si>
    <t>谷口　一夫</t>
  </si>
  <si>
    <t>T1775</t>
  </si>
  <si>
    <t>安田　充宏</t>
  </si>
  <si>
    <t>T1785</t>
  </si>
  <si>
    <t>牧野　敏行</t>
  </si>
  <si>
    <t>T1786</t>
  </si>
  <si>
    <t>若山　正人</t>
  </si>
  <si>
    <t>T1787</t>
  </si>
  <si>
    <t>刑部　博</t>
  </si>
  <si>
    <t>T1800</t>
  </si>
  <si>
    <t>岩井　稔</t>
  </si>
  <si>
    <t>T1802</t>
  </si>
  <si>
    <t>北郷　正博</t>
  </si>
  <si>
    <t>T1803</t>
  </si>
  <si>
    <t>橋本　明彦</t>
  </si>
  <si>
    <t>T1830</t>
  </si>
  <si>
    <t>堀田　茂之</t>
  </si>
  <si>
    <t>T1831</t>
  </si>
  <si>
    <t>宮下　邦臣</t>
  </si>
  <si>
    <t>T1839</t>
  </si>
  <si>
    <t>中垣　淳一</t>
  </si>
  <si>
    <t>QK0300</t>
  </si>
  <si>
    <t>T1840</t>
  </si>
  <si>
    <t>小中　達雄</t>
  </si>
  <si>
    <t>T1842</t>
  </si>
  <si>
    <t>速水　厚志</t>
  </si>
  <si>
    <t>T1845</t>
  </si>
  <si>
    <t>梶田　拓也</t>
  </si>
  <si>
    <t>T1846</t>
  </si>
  <si>
    <t>松浦　敏之</t>
  </si>
  <si>
    <t>T1848</t>
  </si>
  <si>
    <t>青柳　幹夫</t>
  </si>
  <si>
    <t>T1849</t>
  </si>
  <si>
    <t>塚原　弘泰</t>
  </si>
  <si>
    <t>T1850</t>
  </si>
  <si>
    <t>大橋　一範</t>
  </si>
  <si>
    <t>T1853</t>
  </si>
  <si>
    <t>井口　晴樹</t>
  </si>
  <si>
    <t>T1857</t>
  </si>
  <si>
    <t>岡田　省司</t>
  </si>
  <si>
    <t>T1872</t>
  </si>
  <si>
    <t>長倉　司</t>
  </si>
  <si>
    <t>T1874</t>
  </si>
  <si>
    <t>加藤　鉄也</t>
  </si>
  <si>
    <t>T1885</t>
  </si>
  <si>
    <t>山崎　光士</t>
  </si>
  <si>
    <t>T1888</t>
  </si>
  <si>
    <t>森下　辰雄</t>
  </si>
  <si>
    <t>T1890</t>
  </si>
  <si>
    <t>村雲　由喜</t>
  </si>
  <si>
    <t>T1894</t>
  </si>
  <si>
    <t>佐藤　秀樹</t>
  </si>
  <si>
    <t>T1895</t>
  </si>
  <si>
    <t>村瀬　俊直</t>
  </si>
  <si>
    <t>T1897</t>
  </si>
  <si>
    <t>永石　幸喜</t>
  </si>
  <si>
    <t>T1898</t>
  </si>
  <si>
    <t>舟橋　嘉浩</t>
  </si>
  <si>
    <t>T1901</t>
  </si>
  <si>
    <t>藤島　康雄</t>
  </si>
  <si>
    <t>T1904</t>
  </si>
  <si>
    <t>山内　浩豊</t>
  </si>
  <si>
    <t>T1905</t>
  </si>
  <si>
    <t>村山　直仁</t>
  </si>
  <si>
    <t>T1908</t>
  </si>
  <si>
    <t>神戸　達也</t>
  </si>
  <si>
    <t>T1911</t>
  </si>
  <si>
    <t>伊藤　憲吾</t>
  </si>
  <si>
    <t>T1912</t>
  </si>
  <si>
    <t>松葉　成隆</t>
  </si>
  <si>
    <t>T1918</t>
  </si>
  <si>
    <t>高木　浩二</t>
  </si>
  <si>
    <t>T1919</t>
  </si>
  <si>
    <t>杉浦　和幸</t>
  </si>
  <si>
    <t>T1920</t>
  </si>
  <si>
    <t>金子　忠浩</t>
  </si>
  <si>
    <t>T1942</t>
  </si>
  <si>
    <t>古澤　太</t>
  </si>
  <si>
    <t>T1959</t>
  </si>
  <si>
    <t>長谷川　謙二</t>
  </si>
  <si>
    <t>T1961</t>
  </si>
  <si>
    <t>中野　祐三</t>
  </si>
  <si>
    <t>T1965</t>
  </si>
  <si>
    <t>堀　浩治</t>
  </si>
  <si>
    <t>T1966</t>
  </si>
  <si>
    <t>澤田　善典</t>
  </si>
  <si>
    <t>T1967</t>
  </si>
  <si>
    <t>堀田　保将</t>
  </si>
  <si>
    <t>T1976</t>
  </si>
  <si>
    <t>伊藤　浩</t>
  </si>
  <si>
    <t>T1979</t>
  </si>
  <si>
    <t>高橋　良武</t>
  </si>
  <si>
    <t>QG1400</t>
  </si>
  <si>
    <t>T1980</t>
  </si>
  <si>
    <t>盛田　泰史</t>
  </si>
  <si>
    <t>T1984</t>
  </si>
  <si>
    <t>高橋　淳</t>
  </si>
  <si>
    <t>T1989</t>
  </si>
  <si>
    <t>熊尾　進</t>
  </si>
  <si>
    <t>T1990</t>
  </si>
  <si>
    <t>戸知谷　啓一</t>
  </si>
  <si>
    <t>T1997</t>
  </si>
  <si>
    <t>塩谷　忠明</t>
  </si>
  <si>
    <t>T2001</t>
  </si>
  <si>
    <t>近藤　眞一</t>
  </si>
  <si>
    <t>T2002</t>
  </si>
  <si>
    <t>杉山　淳</t>
  </si>
  <si>
    <t>T2005</t>
  </si>
  <si>
    <t>川瀬　祐二</t>
  </si>
  <si>
    <t>T2008</t>
  </si>
  <si>
    <t>田中　剛</t>
  </si>
  <si>
    <t>T2011</t>
  </si>
  <si>
    <t>小山　和宏</t>
  </si>
  <si>
    <t>T2049</t>
  </si>
  <si>
    <t>菅井　健人</t>
  </si>
  <si>
    <t>T2060</t>
  </si>
  <si>
    <t>竹内　克己</t>
  </si>
  <si>
    <t>T2063</t>
  </si>
  <si>
    <t>加藤　道弘</t>
  </si>
  <si>
    <t>T2065</t>
  </si>
  <si>
    <t>三宅　和典</t>
  </si>
  <si>
    <t>T2067</t>
  </si>
  <si>
    <t>林　泰宏</t>
  </si>
  <si>
    <t>T2069</t>
  </si>
  <si>
    <t>葛山　稔晃</t>
  </si>
  <si>
    <t>T2074</t>
  </si>
  <si>
    <t>木津　充広</t>
  </si>
  <si>
    <t>T2078</t>
  </si>
  <si>
    <t>野村　真也</t>
  </si>
  <si>
    <t>T2079</t>
  </si>
  <si>
    <t>安田　信一</t>
  </si>
  <si>
    <t>T2081</t>
  </si>
  <si>
    <t>齋藤　英樹</t>
  </si>
  <si>
    <t>QD03D0</t>
  </si>
  <si>
    <t>係長５等級</t>
  </si>
  <si>
    <t>T2083</t>
  </si>
  <si>
    <t>向井　昭人</t>
  </si>
  <si>
    <t>T2086</t>
  </si>
  <si>
    <t>大河内　康志</t>
  </si>
  <si>
    <t>T2088</t>
  </si>
  <si>
    <t>川口　利宏</t>
  </si>
  <si>
    <t>T2089</t>
  </si>
  <si>
    <t>福田　英三</t>
  </si>
  <si>
    <t>T2091</t>
  </si>
  <si>
    <t>大久保　聡</t>
  </si>
  <si>
    <t>T2099</t>
  </si>
  <si>
    <t>武井　加代子</t>
  </si>
  <si>
    <t>T2129</t>
  </si>
  <si>
    <t>小澤　史典</t>
  </si>
  <si>
    <t>T2136</t>
  </si>
  <si>
    <t>水野　治</t>
  </si>
  <si>
    <t>T2139</t>
  </si>
  <si>
    <t>山本　浩介</t>
  </si>
  <si>
    <t>T2140</t>
  </si>
  <si>
    <t>恩田　和幸</t>
  </si>
  <si>
    <t>T2147</t>
  </si>
  <si>
    <t>森　正人</t>
  </si>
  <si>
    <t>T2150</t>
  </si>
  <si>
    <t>坂口　慶治</t>
  </si>
  <si>
    <t>T2161</t>
  </si>
  <si>
    <t>羽生　誠一郎</t>
  </si>
  <si>
    <t>T2165</t>
  </si>
  <si>
    <t>志水　岳彦</t>
  </si>
  <si>
    <t>T2167</t>
  </si>
  <si>
    <t>前田　寿夫</t>
  </si>
  <si>
    <t>T2173</t>
  </si>
  <si>
    <t>澤木　宏和</t>
  </si>
  <si>
    <t>T2178</t>
  </si>
  <si>
    <t>深谷　雄二</t>
  </si>
  <si>
    <t>T2179</t>
  </si>
  <si>
    <t>水野　清広</t>
  </si>
  <si>
    <t>T2188</t>
  </si>
  <si>
    <t>冨田　卓実</t>
  </si>
  <si>
    <t>T2191</t>
  </si>
  <si>
    <t>清水　俊宏</t>
  </si>
  <si>
    <t>QG03B0</t>
  </si>
  <si>
    <t>T2193</t>
  </si>
  <si>
    <t>古本　一志</t>
  </si>
  <si>
    <t>T2197</t>
  </si>
  <si>
    <t>竹中　健司</t>
  </si>
  <si>
    <t>T2199</t>
  </si>
  <si>
    <t>兼松　幸宏</t>
  </si>
  <si>
    <t>T2206</t>
  </si>
  <si>
    <t>市橋　弘勝</t>
  </si>
  <si>
    <t>T2207</t>
  </si>
  <si>
    <t>古畑　修</t>
  </si>
  <si>
    <t>T2221</t>
  </si>
  <si>
    <t>荒瀬　千絵</t>
  </si>
  <si>
    <t>T2229</t>
  </si>
  <si>
    <t>渡辺　隆一郎</t>
  </si>
  <si>
    <t>T2230</t>
  </si>
  <si>
    <t>加藤　輝彰</t>
  </si>
  <si>
    <t>T2231</t>
  </si>
  <si>
    <t>近藤　和彦</t>
  </si>
  <si>
    <t>T2236</t>
  </si>
  <si>
    <t>山口　猛</t>
  </si>
  <si>
    <t>T2238</t>
  </si>
  <si>
    <t>竹田　敬彦</t>
  </si>
  <si>
    <t>T2241</t>
  </si>
  <si>
    <t>佐野　宏臣</t>
  </si>
  <si>
    <t>T2254</t>
  </si>
  <si>
    <t>下條　竜太郎</t>
  </si>
  <si>
    <t>T2255</t>
  </si>
  <si>
    <t>山口　哲人</t>
  </si>
  <si>
    <t>T2256</t>
  </si>
  <si>
    <t>小島　洋二</t>
  </si>
  <si>
    <t>T2257</t>
  </si>
  <si>
    <t>石垣　勝之</t>
  </si>
  <si>
    <t>T2260</t>
  </si>
  <si>
    <t>泉野　誠司</t>
  </si>
  <si>
    <t>T2262</t>
  </si>
  <si>
    <t>大野　猛</t>
  </si>
  <si>
    <t>T2264</t>
  </si>
  <si>
    <t>田首　浩司</t>
  </si>
  <si>
    <t>T2272</t>
  </si>
  <si>
    <t>川村　俊樹</t>
  </si>
  <si>
    <t>T2273</t>
  </si>
  <si>
    <t>坂倉　政樹</t>
  </si>
  <si>
    <t>T2276</t>
  </si>
  <si>
    <t>田中　悟</t>
  </si>
  <si>
    <t>T2278</t>
  </si>
  <si>
    <t>森　勇士</t>
  </si>
  <si>
    <t>T2286</t>
  </si>
  <si>
    <t>青山　信生</t>
  </si>
  <si>
    <t>T2315</t>
  </si>
  <si>
    <t>渥美　直子</t>
  </si>
  <si>
    <t>主任４等級</t>
  </si>
  <si>
    <t>T2327</t>
  </si>
  <si>
    <t>平野　元</t>
  </si>
  <si>
    <t>T2330</t>
  </si>
  <si>
    <t>福田　秀次</t>
  </si>
  <si>
    <t>T2341</t>
  </si>
  <si>
    <t>藤岡　義史</t>
  </si>
  <si>
    <t>T2350</t>
  </si>
  <si>
    <t>井上　智利世</t>
  </si>
  <si>
    <t>QR02A0</t>
  </si>
  <si>
    <t>T2355</t>
  </si>
  <si>
    <t>望月　知洋</t>
  </si>
  <si>
    <t>T2356</t>
  </si>
  <si>
    <t>久松　隆司</t>
  </si>
  <si>
    <t>T2357</t>
  </si>
  <si>
    <t>山根　隆幸</t>
  </si>
  <si>
    <t>T2363</t>
  </si>
  <si>
    <t>田中　太</t>
  </si>
  <si>
    <t>T2365</t>
  </si>
  <si>
    <t>上村　康祐</t>
  </si>
  <si>
    <t>T2370</t>
  </si>
  <si>
    <t>伊東　利倫</t>
  </si>
  <si>
    <t>T2376</t>
  </si>
  <si>
    <t>大久保　雅之</t>
  </si>
  <si>
    <t>T2384</t>
  </si>
  <si>
    <t>鈴木　実</t>
  </si>
  <si>
    <t>T2385</t>
  </si>
  <si>
    <t>児島　隆志</t>
  </si>
  <si>
    <t>T2387</t>
  </si>
  <si>
    <t>倉地　哲也</t>
  </si>
  <si>
    <t>T2390</t>
  </si>
  <si>
    <t>熊谷　聡</t>
  </si>
  <si>
    <t>T2394</t>
  </si>
  <si>
    <t>山本　尚</t>
  </si>
  <si>
    <t>T2396</t>
  </si>
  <si>
    <t>今枝　良平</t>
  </si>
  <si>
    <t>T2402</t>
  </si>
  <si>
    <t>T2409</t>
  </si>
  <si>
    <t>則竹　登志恵</t>
  </si>
  <si>
    <t>T2454</t>
  </si>
  <si>
    <t>町田　勉</t>
  </si>
  <si>
    <t>T2455</t>
  </si>
  <si>
    <t>吉田　要</t>
  </si>
  <si>
    <t>T2461</t>
  </si>
  <si>
    <t>中原　文彦</t>
  </si>
  <si>
    <t>T2474</t>
  </si>
  <si>
    <t>北尾　卓也</t>
  </si>
  <si>
    <t>T2478</t>
  </si>
  <si>
    <t>渡邉　治</t>
  </si>
  <si>
    <t>T2480</t>
  </si>
  <si>
    <t>岩瀬　暢康</t>
  </si>
  <si>
    <t>T2482</t>
  </si>
  <si>
    <t>山下　芳和</t>
  </si>
  <si>
    <t>T2485</t>
  </si>
  <si>
    <t>渡辺　康雄</t>
  </si>
  <si>
    <t>T2489</t>
  </si>
  <si>
    <t>池山　正明</t>
  </si>
  <si>
    <t>T2491</t>
  </si>
  <si>
    <t>高原　和秀</t>
  </si>
  <si>
    <t>T2492</t>
  </si>
  <si>
    <t>加地　正人</t>
  </si>
  <si>
    <t>T2493</t>
  </si>
  <si>
    <t>稲垣　孝晃</t>
  </si>
  <si>
    <t>T2497</t>
  </si>
  <si>
    <t>吉満　清孝</t>
  </si>
  <si>
    <t>T2504</t>
  </si>
  <si>
    <t>加藤　真雄</t>
  </si>
  <si>
    <t>T2505</t>
  </si>
  <si>
    <t>仲宗根　忍</t>
  </si>
  <si>
    <t>T2509</t>
  </si>
  <si>
    <t>押川　祥幸</t>
  </si>
  <si>
    <t>T2511</t>
  </si>
  <si>
    <t>森山　政昭</t>
  </si>
  <si>
    <t>T2514</t>
  </si>
  <si>
    <t>炭竈　真</t>
  </si>
  <si>
    <t>T2522</t>
  </si>
  <si>
    <t>川本　敦子</t>
  </si>
  <si>
    <t>T2553</t>
  </si>
  <si>
    <t>川上　丈二</t>
  </si>
  <si>
    <t>T2556</t>
  </si>
  <si>
    <t>徳井　聖一郎</t>
  </si>
  <si>
    <t>T2563</t>
  </si>
  <si>
    <t>久保　健次</t>
  </si>
  <si>
    <t>T2568</t>
  </si>
  <si>
    <t>岡村　淳</t>
  </si>
  <si>
    <t>T2573</t>
  </si>
  <si>
    <t>鍜治　学</t>
  </si>
  <si>
    <t>T2577</t>
  </si>
  <si>
    <t>市岡　隆</t>
  </si>
  <si>
    <t>T2582</t>
  </si>
  <si>
    <t>香田　真一</t>
  </si>
  <si>
    <t>T2587</t>
  </si>
  <si>
    <t>花房　仁司</t>
  </si>
  <si>
    <t>T2588</t>
  </si>
  <si>
    <t>海老根　秀麿</t>
  </si>
  <si>
    <t>T2592</t>
  </si>
  <si>
    <t>梶山　隆治</t>
  </si>
  <si>
    <t>QD03B0</t>
  </si>
  <si>
    <t>T2593</t>
  </si>
  <si>
    <t>寺嶋　丈博</t>
  </si>
  <si>
    <t>T2598</t>
  </si>
  <si>
    <t>阿部　光伸</t>
  </si>
  <si>
    <t>T2600</t>
  </si>
  <si>
    <t>石黒　武文</t>
  </si>
  <si>
    <t>T2602</t>
  </si>
  <si>
    <t>井村　隆一</t>
  </si>
  <si>
    <t>T2616</t>
  </si>
  <si>
    <t>加藤　勤</t>
  </si>
  <si>
    <t>T2618</t>
  </si>
  <si>
    <t>加藤　義規</t>
  </si>
  <si>
    <t>T2623</t>
  </si>
  <si>
    <t>塩澤　光輝</t>
  </si>
  <si>
    <t>T2628</t>
  </si>
  <si>
    <t>高橋　基</t>
  </si>
  <si>
    <t>T2631</t>
  </si>
  <si>
    <t>谷家　一郎</t>
  </si>
  <si>
    <t>T2632</t>
  </si>
  <si>
    <t>西尾　満</t>
  </si>
  <si>
    <t>T2635</t>
  </si>
  <si>
    <t>神谷　誠</t>
  </si>
  <si>
    <t>T2640</t>
  </si>
  <si>
    <t>牧野　剛</t>
  </si>
  <si>
    <t>T2641</t>
  </si>
  <si>
    <t>松井　稔</t>
  </si>
  <si>
    <t>QG13A0</t>
  </si>
  <si>
    <t>T2642</t>
  </si>
  <si>
    <t>松本　和行</t>
  </si>
  <si>
    <t>T2651</t>
  </si>
  <si>
    <t>原　誠</t>
  </si>
  <si>
    <t>T2656</t>
  </si>
  <si>
    <t>山田　泰弘</t>
  </si>
  <si>
    <t>T2697</t>
  </si>
  <si>
    <t>垣平　明毅</t>
  </si>
  <si>
    <t>T2698</t>
  </si>
  <si>
    <t>田中　賢一</t>
  </si>
  <si>
    <t>T2705</t>
  </si>
  <si>
    <t>皆黒　剛</t>
  </si>
  <si>
    <t>T2721</t>
  </si>
  <si>
    <t>岡田　光正</t>
  </si>
  <si>
    <t>T2745</t>
  </si>
  <si>
    <t>北原　敏郎</t>
  </si>
  <si>
    <t>T2746</t>
  </si>
  <si>
    <t>中山　貴士</t>
  </si>
  <si>
    <t>T2747</t>
  </si>
  <si>
    <t>古市　博之</t>
  </si>
  <si>
    <t>T2749</t>
  </si>
  <si>
    <t>横木　剛</t>
  </si>
  <si>
    <t>T2753</t>
  </si>
  <si>
    <t>伊藤　俊行</t>
  </si>
  <si>
    <t>T2763</t>
  </si>
  <si>
    <t>小川　薫</t>
  </si>
  <si>
    <t>T2772</t>
  </si>
  <si>
    <t>源田　吉則</t>
  </si>
  <si>
    <t>T2773</t>
  </si>
  <si>
    <t>小木曽　武則</t>
  </si>
  <si>
    <t>T2775</t>
  </si>
  <si>
    <t>児玉　秀幸</t>
  </si>
  <si>
    <t>T2778</t>
  </si>
  <si>
    <t>櫻井　誠</t>
  </si>
  <si>
    <t>T2779</t>
  </si>
  <si>
    <t>佐藤　政彦</t>
  </si>
  <si>
    <t>T2780</t>
  </si>
  <si>
    <t>佐藤　康平</t>
  </si>
  <si>
    <t>T2781</t>
  </si>
  <si>
    <t>柴田　浩史</t>
  </si>
  <si>
    <t>T2782</t>
  </si>
  <si>
    <t>下郷　裕行</t>
  </si>
  <si>
    <t>T2787</t>
  </si>
  <si>
    <t>傍島　宏明</t>
  </si>
  <si>
    <t>T2789</t>
  </si>
  <si>
    <t>竹内　淳憲</t>
  </si>
  <si>
    <t>T2795</t>
  </si>
  <si>
    <t>中根　和彦</t>
  </si>
  <si>
    <t>T2796</t>
  </si>
  <si>
    <t>長屋　英樹</t>
  </si>
  <si>
    <t>T2798</t>
  </si>
  <si>
    <t>西田　健作</t>
  </si>
  <si>
    <t>T2799</t>
  </si>
  <si>
    <t>西田　典弘</t>
  </si>
  <si>
    <t>T2802</t>
  </si>
  <si>
    <t>榮　義彦</t>
  </si>
  <si>
    <t>T2804</t>
  </si>
  <si>
    <t>藤田　昌彦</t>
  </si>
  <si>
    <t>T2805</t>
  </si>
  <si>
    <t>藤原　篤</t>
  </si>
  <si>
    <t>T2814</t>
  </si>
  <si>
    <t>山田　政樹</t>
  </si>
  <si>
    <t>T2847</t>
  </si>
  <si>
    <t>佐藤　茂</t>
  </si>
  <si>
    <t>T2848</t>
  </si>
  <si>
    <t>町野　嘉則</t>
  </si>
  <si>
    <t>T2869</t>
  </si>
  <si>
    <t>尾崎　富男</t>
  </si>
  <si>
    <t>T2871</t>
  </si>
  <si>
    <t>図師　哲行</t>
  </si>
  <si>
    <t>T2881</t>
  </si>
  <si>
    <t>加藤　敦史</t>
  </si>
  <si>
    <t>T2889</t>
  </si>
  <si>
    <t>内西　良仁</t>
  </si>
  <si>
    <t>T2891</t>
  </si>
  <si>
    <t>石川　誠一</t>
  </si>
  <si>
    <t>T2893</t>
  </si>
  <si>
    <t>金岡　才夫</t>
  </si>
  <si>
    <t>T2894</t>
  </si>
  <si>
    <t>久世　和彦</t>
  </si>
  <si>
    <t>T2895</t>
  </si>
  <si>
    <t>堤　将彦</t>
  </si>
  <si>
    <t>T2896</t>
  </si>
  <si>
    <t>廣瀬　智士</t>
  </si>
  <si>
    <t>T2897</t>
  </si>
  <si>
    <t>新井　章仁</t>
  </si>
  <si>
    <t>T2899</t>
  </si>
  <si>
    <t>礒貝　彰俊</t>
  </si>
  <si>
    <t>T2900</t>
  </si>
  <si>
    <t>伊藤　和弘</t>
  </si>
  <si>
    <t>T2908</t>
  </si>
  <si>
    <t>小鹿　正人</t>
  </si>
  <si>
    <t>T2910</t>
  </si>
  <si>
    <t>織田　健</t>
  </si>
  <si>
    <t>T2919</t>
  </si>
  <si>
    <t>清水　真樹</t>
  </si>
  <si>
    <t>T2921</t>
  </si>
  <si>
    <t>薗田　健智</t>
  </si>
  <si>
    <t>T2925</t>
  </si>
  <si>
    <t>近田　雅己</t>
  </si>
  <si>
    <t>T2929</t>
  </si>
  <si>
    <t>中居　暁</t>
  </si>
  <si>
    <t>T2930</t>
  </si>
  <si>
    <t>中川　茂生</t>
  </si>
  <si>
    <t>T2935</t>
  </si>
  <si>
    <t>福原　圭吾</t>
  </si>
  <si>
    <t>QR02K0</t>
  </si>
  <si>
    <t>T2940</t>
  </si>
  <si>
    <t>水谷　吉宏</t>
  </si>
  <si>
    <t>QD03A0</t>
  </si>
  <si>
    <t>T2944</t>
  </si>
  <si>
    <t>柳　慶明</t>
  </si>
  <si>
    <t>T2945</t>
  </si>
  <si>
    <t>山内　拓也</t>
  </si>
  <si>
    <t>T2946</t>
  </si>
  <si>
    <t>山口　貴光</t>
  </si>
  <si>
    <t>T2947</t>
  </si>
  <si>
    <t>山田　圭介</t>
  </si>
  <si>
    <t>T2949</t>
  </si>
  <si>
    <t>山本　弘</t>
  </si>
  <si>
    <t>T2952</t>
  </si>
  <si>
    <t>吉川　英樹</t>
  </si>
  <si>
    <t>T2953</t>
  </si>
  <si>
    <t>吉田　武司</t>
  </si>
  <si>
    <t>T2956</t>
  </si>
  <si>
    <t>依岡　隆夫</t>
  </si>
  <si>
    <t>T2967</t>
  </si>
  <si>
    <t>鹿田　竜一</t>
  </si>
  <si>
    <t>T2968</t>
  </si>
  <si>
    <t>松尾　俊輔</t>
  </si>
  <si>
    <t>T2978</t>
  </si>
  <si>
    <t>川合　恵美子</t>
  </si>
  <si>
    <t>T2987</t>
  </si>
  <si>
    <t>松本　益子</t>
  </si>
  <si>
    <t>T3002</t>
  </si>
  <si>
    <t>高橋　美江</t>
  </si>
  <si>
    <t>主事３等級</t>
  </si>
  <si>
    <t>T3010</t>
  </si>
  <si>
    <t>屋宜　宣晃</t>
  </si>
  <si>
    <t>T3017</t>
  </si>
  <si>
    <t>加藤　宏康</t>
  </si>
  <si>
    <t>T3019</t>
  </si>
  <si>
    <t>西尾　俊彦</t>
  </si>
  <si>
    <t>T3028</t>
  </si>
  <si>
    <t>磯貝　康宏</t>
  </si>
  <si>
    <t>T3032</t>
  </si>
  <si>
    <t>木村　裕蔵</t>
  </si>
  <si>
    <t>T3033</t>
  </si>
  <si>
    <t>久保　健一</t>
  </si>
  <si>
    <t>T3041</t>
  </si>
  <si>
    <t>田村　晴之</t>
  </si>
  <si>
    <t>T3045</t>
  </si>
  <si>
    <t>伴　宏之</t>
  </si>
  <si>
    <t>T3048</t>
  </si>
  <si>
    <t>松島　智雄</t>
  </si>
  <si>
    <t>T3051</t>
  </si>
  <si>
    <t>角川　智哉</t>
  </si>
  <si>
    <t>T3056</t>
  </si>
  <si>
    <t>田中　里佳</t>
  </si>
  <si>
    <t>T3068</t>
  </si>
  <si>
    <t>武井　泰彦</t>
  </si>
  <si>
    <t>T3091</t>
  </si>
  <si>
    <t>小倉　俊臣</t>
  </si>
  <si>
    <t>T3092</t>
  </si>
  <si>
    <t>寺西　隆司</t>
  </si>
  <si>
    <t>T3093</t>
  </si>
  <si>
    <t>中本　将仁</t>
  </si>
  <si>
    <t>T3094</t>
  </si>
  <si>
    <t>長谷川　智則</t>
  </si>
  <si>
    <t>T3096</t>
  </si>
  <si>
    <t>荒河　鉄兵</t>
  </si>
  <si>
    <t>QK02H0</t>
  </si>
  <si>
    <t>T3097</t>
  </si>
  <si>
    <t>石田　浩爾</t>
  </si>
  <si>
    <t>T3098</t>
  </si>
  <si>
    <t>伊藤　浩嗣</t>
  </si>
  <si>
    <t>T3102</t>
  </si>
  <si>
    <t>海老瀬　逸雄</t>
  </si>
  <si>
    <t>T3111</t>
  </si>
  <si>
    <t>竹嶋　寛</t>
  </si>
  <si>
    <t>T3112</t>
  </si>
  <si>
    <t>武田　成康</t>
  </si>
  <si>
    <t>T3114</t>
  </si>
  <si>
    <t>千村　政彦</t>
  </si>
  <si>
    <t>T3117</t>
  </si>
  <si>
    <t>野田　浩之</t>
  </si>
  <si>
    <t>T3119</t>
  </si>
  <si>
    <t>櫃本　史典</t>
  </si>
  <si>
    <t>T3124</t>
  </si>
  <si>
    <t>森　益章</t>
  </si>
  <si>
    <t>T3135</t>
  </si>
  <si>
    <t>長谷川　智基</t>
  </si>
  <si>
    <t>T3152</t>
  </si>
  <si>
    <t>森　雄一郎</t>
  </si>
  <si>
    <t>T3153</t>
  </si>
  <si>
    <t>森下　俊之</t>
  </si>
  <si>
    <t>QK0100</t>
  </si>
  <si>
    <t>T3154</t>
  </si>
  <si>
    <t>鵜飼　麻子</t>
  </si>
  <si>
    <t>T3181</t>
  </si>
  <si>
    <t>杉江　稔</t>
  </si>
  <si>
    <t>T3182</t>
  </si>
  <si>
    <t>杉山　貞二</t>
  </si>
  <si>
    <t>T3184</t>
  </si>
  <si>
    <t>東口　智彦</t>
  </si>
  <si>
    <t>T3186</t>
  </si>
  <si>
    <t>吉永　光秀</t>
  </si>
  <si>
    <t>T3188</t>
  </si>
  <si>
    <t>今津　督行</t>
  </si>
  <si>
    <t>T3189</t>
  </si>
  <si>
    <t>岩本　治</t>
  </si>
  <si>
    <t>T3190</t>
  </si>
  <si>
    <t>大日川　靖</t>
  </si>
  <si>
    <t>T3191</t>
  </si>
  <si>
    <t>笠原　慶</t>
  </si>
  <si>
    <t>T3205</t>
  </si>
  <si>
    <t>平田　雅也</t>
  </si>
  <si>
    <t>T3212</t>
  </si>
  <si>
    <t>山田　周治</t>
  </si>
  <si>
    <t>T3215</t>
  </si>
  <si>
    <t>渡邊　大輔</t>
  </si>
  <si>
    <t>T3218</t>
  </si>
  <si>
    <t>菅野　哲</t>
  </si>
  <si>
    <t>T3247</t>
  </si>
  <si>
    <t>内田　貴之</t>
  </si>
  <si>
    <t>T3251</t>
  </si>
  <si>
    <t>北野　保貴</t>
  </si>
  <si>
    <t>T3255</t>
  </si>
  <si>
    <t>東尾　治伸</t>
  </si>
  <si>
    <t>T3266</t>
  </si>
  <si>
    <t>沢登　智有</t>
  </si>
  <si>
    <t>T3270</t>
  </si>
  <si>
    <t>高橋　一禎</t>
  </si>
  <si>
    <t>T3271</t>
  </si>
  <si>
    <t>仲田　文寧</t>
  </si>
  <si>
    <t>T3273</t>
  </si>
  <si>
    <t>諸戸　雅也</t>
  </si>
  <si>
    <t>T3277</t>
  </si>
  <si>
    <t>宇津野　毅</t>
  </si>
  <si>
    <t>T3299</t>
  </si>
  <si>
    <t>原田　和樹</t>
  </si>
  <si>
    <t>T3310</t>
  </si>
  <si>
    <t>稲葉　英樹</t>
  </si>
  <si>
    <t>QR02C0</t>
  </si>
  <si>
    <t>T3315</t>
  </si>
  <si>
    <t>黒岩　剛史</t>
  </si>
  <si>
    <t>T3316</t>
  </si>
  <si>
    <t>福満　孝博</t>
  </si>
  <si>
    <t>T3318</t>
  </si>
  <si>
    <t>吉田　一哉</t>
  </si>
  <si>
    <t>T3326</t>
  </si>
  <si>
    <t>岡田　征太朗</t>
  </si>
  <si>
    <t>T3384</t>
  </si>
  <si>
    <t>松森　雅弘</t>
  </si>
  <si>
    <t>T3385</t>
  </si>
  <si>
    <t>林　茂典</t>
  </si>
  <si>
    <t>T3390</t>
  </si>
  <si>
    <t>水本　清志</t>
  </si>
  <si>
    <t>T3393</t>
  </si>
  <si>
    <t>奈良　吉倫</t>
  </si>
  <si>
    <t>T3404</t>
  </si>
  <si>
    <t>吉池　薫</t>
  </si>
  <si>
    <t>T3411</t>
  </si>
  <si>
    <t>西本　正吾</t>
  </si>
  <si>
    <t>T3412</t>
  </si>
  <si>
    <t>児玉　真由子</t>
  </si>
  <si>
    <t>T3414</t>
  </si>
  <si>
    <t>植月　里枝</t>
  </si>
  <si>
    <t>T3417</t>
  </si>
  <si>
    <t>内田　主税</t>
  </si>
  <si>
    <t>T3420</t>
  </si>
  <si>
    <t>畑中　隆宏</t>
  </si>
  <si>
    <t>T3427</t>
  </si>
  <si>
    <t>喜屋武　東子</t>
  </si>
  <si>
    <t>T3428</t>
  </si>
  <si>
    <t>峯　亜衣子</t>
  </si>
  <si>
    <t>T3432</t>
  </si>
  <si>
    <t>藤山　智規</t>
  </si>
  <si>
    <t>T3434</t>
  </si>
  <si>
    <t>樋口　悟</t>
  </si>
  <si>
    <t>T3435</t>
  </si>
  <si>
    <t>鯖戸　智博</t>
  </si>
  <si>
    <t>T3439</t>
  </si>
  <si>
    <t>大島　佳世</t>
  </si>
  <si>
    <t>T3440</t>
  </si>
  <si>
    <t>井上　真吾</t>
  </si>
  <si>
    <t>T3441</t>
  </si>
  <si>
    <t>岡田　尚美</t>
  </si>
  <si>
    <t>T3443</t>
  </si>
  <si>
    <t>渡辺　哲広</t>
  </si>
  <si>
    <t>T3447</t>
  </si>
  <si>
    <t>廣瀬　努</t>
  </si>
  <si>
    <t>T3449</t>
  </si>
  <si>
    <t>久野　清己</t>
  </si>
  <si>
    <t>T3450</t>
  </si>
  <si>
    <t>林　壽宏</t>
  </si>
  <si>
    <t>T3461</t>
  </si>
  <si>
    <t>永野　幸司</t>
  </si>
  <si>
    <t>T3466</t>
  </si>
  <si>
    <t>川口　充康</t>
  </si>
  <si>
    <t>T3468</t>
  </si>
  <si>
    <t>阪本　康孝</t>
  </si>
  <si>
    <t>T3469</t>
  </si>
  <si>
    <t>佐多　孝徳</t>
  </si>
  <si>
    <t>T3470</t>
  </si>
  <si>
    <t>溝下　重成</t>
  </si>
  <si>
    <t>T3472</t>
  </si>
  <si>
    <t>荒川　憂介</t>
  </si>
  <si>
    <t>T3473</t>
  </si>
  <si>
    <t>安藤　智史</t>
  </si>
  <si>
    <t>T3475</t>
  </si>
  <si>
    <t>迫田　光弘</t>
  </si>
  <si>
    <t>T3476</t>
  </si>
  <si>
    <t>竹内　元紀</t>
  </si>
  <si>
    <t>T3477</t>
  </si>
  <si>
    <t>内藤　智昭</t>
  </si>
  <si>
    <t>T3479</t>
  </si>
  <si>
    <t>山中　淳</t>
  </si>
  <si>
    <t>T3480</t>
  </si>
  <si>
    <t>永井　昌</t>
  </si>
  <si>
    <t>T3481</t>
  </si>
  <si>
    <t>佐賀　達昭</t>
  </si>
  <si>
    <t>T3482</t>
  </si>
  <si>
    <t>田村　亮二</t>
  </si>
  <si>
    <t>T3490</t>
  </si>
  <si>
    <t>佐野　靖宏</t>
  </si>
  <si>
    <t>QR02B0</t>
  </si>
  <si>
    <t>T3491</t>
  </si>
  <si>
    <t>木村　秀人</t>
  </si>
  <si>
    <t>T3497</t>
  </si>
  <si>
    <t>森　信之</t>
  </si>
  <si>
    <t>T3502</t>
  </si>
  <si>
    <t>渡邉　雅和</t>
  </si>
  <si>
    <t>T3510</t>
  </si>
  <si>
    <t>西村　正勝</t>
  </si>
  <si>
    <t>T3512</t>
  </si>
  <si>
    <t>猪瀬　雅之</t>
  </si>
  <si>
    <t>T3513</t>
  </si>
  <si>
    <t>吉原　章彦</t>
  </si>
  <si>
    <t>T3517</t>
  </si>
  <si>
    <t>岩橋　佑</t>
  </si>
  <si>
    <t>T3520</t>
  </si>
  <si>
    <t>小松　健太</t>
  </si>
  <si>
    <t>T3521</t>
  </si>
  <si>
    <t>佐藤　惠英</t>
  </si>
  <si>
    <t>T3527</t>
  </si>
  <si>
    <t>藤原　新一郎</t>
  </si>
  <si>
    <t>T3528</t>
  </si>
  <si>
    <t>山田　悠貴</t>
  </si>
  <si>
    <t>T3530</t>
  </si>
  <si>
    <t>籏　航平</t>
  </si>
  <si>
    <t>T3543</t>
  </si>
  <si>
    <t>余語　宏俊</t>
  </si>
  <si>
    <t>係長６等級扱</t>
  </si>
  <si>
    <t>T3544</t>
  </si>
  <si>
    <t>和泉　直樹</t>
  </si>
  <si>
    <t>T3547</t>
  </si>
  <si>
    <t>服部　正英</t>
  </si>
  <si>
    <t>T3550</t>
  </si>
  <si>
    <t>坪根　由貴子</t>
  </si>
  <si>
    <t>T3551</t>
  </si>
  <si>
    <t>泊　亜希子</t>
  </si>
  <si>
    <t>T3552</t>
  </si>
  <si>
    <t>神谷　俊儀</t>
  </si>
  <si>
    <t>T3555</t>
  </si>
  <si>
    <t>兼松　聡</t>
  </si>
  <si>
    <t>T3556</t>
  </si>
  <si>
    <t>森下　和美</t>
  </si>
  <si>
    <t>T3659</t>
  </si>
  <si>
    <t>佐藤　祐亮</t>
  </si>
  <si>
    <t>T3662</t>
  </si>
  <si>
    <t>扇本　寛也</t>
  </si>
  <si>
    <t>T3666</t>
  </si>
  <si>
    <t>芝嵜　茂</t>
  </si>
  <si>
    <t>T3668</t>
  </si>
  <si>
    <t>山本　一隆</t>
  </si>
  <si>
    <t>T3669</t>
  </si>
  <si>
    <t>齊藤　彰久</t>
  </si>
  <si>
    <t>T3696</t>
  </si>
  <si>
    <t>小野　啓介</t>
  </si>
  <si>
    <t>T3697</t>
  </si>
  <si>
    <t>佐藤　宏</t>
  </si>
  <si>
    <t>T3698</t>
  </si>
  <si>
    <t>宮澤　哲</t>
  </si>
  <si>
    <t>T3699</t>
  </si>
  <si>
    <t>横田　安弘</t>
  </si>
  <si>
    <t>T3703</t>
  </si>
  <si>
    <t>宮澤　祐二</t>
  </si>
  <si>
    <t>T3704</t>
  </si>
  <si>
    <t>岩田　登</t>
  </si>
  <si>
    <t>T3705</t>
  </si>
  <si>
    <t>加藤　幹男</t>
  </si>
  <si>
    <t>T3706</t>
  </si>
  <si>
    <t>細井　敦司</t>
  </si>
  <si>
    <t>T3713</t>
  </si>
  <si>
    <t>鈴木　裕司</t>
  </si>
  <si>
    <t>T3741</t>
  </si>
  <si>
    <t>岡本　敏男</t>
  </si>
  <si>
    <t>QA01A0</t>
  </si>
  <si>
    <t>T3764</t>
  </si>
  <si>
    <t>地福　等</t>
  </si>
  <si>
    <t>T3786</t>
  </si>
  <si>
    <t>鷲尾　猛</t>
  </si>
  <si>
    <t>T3825</t>
  </si>
  <si>
    <t>森下　豊</t>
  </si>
  <si>
    <t>T3826</t>
  </si>
  <si>
    <t>保坂　桂二郎</t>
  </si>
  <si>
    <t>T3829</t>
  </si>
  <si>
    <t>岡松　徳芳</t>
  </si>
  <si>
    <t>T3862</t>
  </si>
  <si>
    <t>西原　邦敏</t>
  </si>
  <si>
    <t>T3863</t>
  </si>
  <si>
    <t>古橋　輝幸</t>
  </si>
  <si>
    <t>T3864</t>
  </si>
  <si>
    <t>加藤　嘉一</t>
  </si>
  <si>
    <t>T3871</t>
  </si>
  <si>
    <t>池尾　進</t>
  </si>
  <si>
    <t>係長５等級扱</t>
  </si>
  <si>
    <t>T3881</t>
  </si>
  <si>
    <t>近藤　幹根</t>
  </si>
  <si>
    <t>T3886</t>
  </si>
  <si>
    <t>林　英雄</t>
  </si>
  <si>
    <t>T3893</t>
  </si>
  <si>
    <t>岡　孝哲</t>
  </si>
  <si>
    <t>T3894</t>
  </si>
  <si>
    <t>笹本　雅也</t>
  </si>
  <si>
    <t>T3914</t>
  </si>
  <si>
    <t>石黒　啓介</t>
  </si>
  <si>
    <t>T3916</t>
  </si>
  <si>
    <t>大家　英一</t>
  </si>
  <si>
    <t>T3918</t>
  </si>
  <si>
    <t>吉岡　慶介</t>
  </si>
  <si>
    <t>T3919</t>
  </si>
  <si>
    <t>近藤　泰徳</t>
  </si>
  <si>
    <t>T3920</t>
  </si>
  <si>
    <t>小澤　一彰　</t>
  </si>
  <si>
    <t>T3921</t>
  </si>
  <si>
    <t>伊藤　靖</t>
  </si>
  <si>
    <t>T3922</t>
  </si>
  <si>
    <t>松田　誠</t>
  </si>
  <si>
    <t>T3923</t>
  </si>
  <si>
    <t>齋藤　範政</t>
  </si>
  <si>
    <t>T3924</t>
  </si>
  <si>
    <t>山宮　正巳</t>
  </si>
  <si>
    <t>T3927</t>
  </si>
  <si>
    <t>北口　正博</t>
  </si>
  <si>
    <t>QR02F0</t>
  </si>
  <si>
    <t>T3935</t>
  </si>
  <si>
    <t>和田　孝平</t>
  </si>
  <si>
    <t>T3937</t>
  </si>
  <si>
    <t>磯嵜　宙</t>
  </si>
  <si>
    <t>T3938</t>
  </si>
  <si>
    <t>鈴木　信広</t>
  </si>
  <si>
    <t>T3941</t>
  </si>
  <si>
    <t>吉田　勇次</t>
  </si>
  <si>
    <t>T3943</t>
  </si>
  <si>
    <t>奥川　貴弘</t>
  </si>
  <si>
    <t>T3945</t>
  </si>
  <si>
    <t>米川　博</t>
  </si>
  <si>
    <t>T3947</t>
  </si>
  <si>
    <t>久木　義治</t>
  </si>
  <si>
    <t>T3949</t>
  </si>
  <si>
    <t>須江　邦男</t>
  </si>
  <si>
    <t>T3950</t>
  </si>
  <si>
    <t>久木　友幸</t>
  </si>
  <si>
    <t>T3951</t>
  </si>
  <si>
    <t>守屋　泰明</t>
  </si>
  <si>
    <t>T3953</t>
  </si>
  <si>
    <t>山内　一秋</t>
  </si>
  <si>
    <t>T3954</t>
  </si>
  <si>
    <t>間宮　正司</t>
  </si>
  <si>
    <t>T3955</t>
  </si>
  <si>
    <t>小栗　英明</t>
  </si>
  <si>
    <t>T3956</t>
  </si>
  <si>
    <t>中西　啓司</t>
  </si>
  <si>
    <t>T3960</t>
  </si>
  <si>
    <t>村上　誠司</t>
  </si>
  <si>
    <t>T3961</t>
  </si>
  <si>
    <t>小竹　明夫</t>
  </si>
  <si>
    <t>T3969</t>
  </si>
  <si>
    <t>小松　有希</t>
  </si>
  <si>
    <t>T3988</t>
  </si>
  <si>
    <t>池田　真実</t>
  </si>
  <si>
    <t>T3989</t>
  </si>
  <si>
    <t>倉原　謙介</t>
  </si>
  <si>
    <t>T3992</t>
  </si>
  <si>
    <t>小野　耕輔</t>
  </si>
  <si>
    <t>T3993</t>
  </si>
  <si>
    <t>三苫　拓也</t>
  </si>
  <si>
    <t>T3994</t>
  </si>
  <si>
    <t>井上　僚平</t>
  </si>
  <si>
    <t>T3997</t>
  </si>
  <si>
    <t>山本　勉</t>
  </si>
  <si>
    <t>T3998</t>
  </si>
  <si>
    <t>渡邊　泰光</t>
  </si>
  <si>
    <t>T4000</t>
  </si>
  <si>
    <t>稲田　栄二</t>
  </si>
  <si>
    <t>T4002</t>
  </si>
  <si>
    <t>谷口　史恵</t>
  </si>
  <si>
    <t>T4065</t>
  </si>
  <si>
    <t>祖父江　伸太</t>
  </si>
  <si>
    <t>T4074</t>
  </si>
  <si>
    <t>城間　さわ</t>
  </si>
  <si>
    <t>T4075</t>
  </si>
  <si>
    <t>高柳　澄人</t>
  </si>
  <si>
    <t>T4079</t>
  </si>
  <si>
    <t>牧野　健二</t>
  </si>
  <si>
    <t>T4089</t>
  </si>
  <si>
    <t>黒木　典賢</t>
  </si>
  <si>
    <t>T4099</t>
  </si>
  <si>
    <t>上田　成人</t>
  </si>
  <si>
    <t>技師３等級</t>
  </si>
  <si>
    <t>T4102</t>
  </si>
  <si>
    <t>小久保　豪和</t>
  </si>
  <si>
    <t>T4103</t>
  </si>
  <si>
    <t>澤井　遼</t>
  </si>
  <si>
    <t>T4107</t>
  </si>
  <si>
    <t>森　翔吾</t>
  </si>
  <si>
    <t>T4108</t>
  </si>
  <si>
    <t>山本　豊</t>
  </si>
  <si>
    <t>T4117</t>
  </si>
  <si>
    <t>日高　和史</t>
  </si>
  <si>
    <t>T4121</t>
  </si>
  <si>
    <t>加藤　武志</t>
  </si>
  <si>
    <t>T4123</t>
  </si>
  <si>
    <t>西原　正一</t>
  </si>
  <si>
    <t>T4126</t>
  </si>
  <si>
    <t>白石　隆哉</t>
  </si>
  <si>
    <t>T4127</t>
  </si>
  <si>
    <t>城　絵里奈</t>
  </si>
  <si>
    <t>T4128</t>
  </si>
  <si>
    <t>北原　大樹</t>
  </si>
  <si>
    <t>T4129</t>
  </si>
  <si>
    <t>近藤　拓巳</t>
  </si>
  <si>
    <t>T4130</t>
  </si>
  <si>
    <t>嶋津　将徳</t>
  </si>
  <si>
    <t>T4131</t>
  </si>
  <si>
    <t>白戸　将吾</t>
  </si>
  <si>
    <t>T4132</t>
  </si>
  <si>
    <t>末永　匡美</t>
  </si>
  <si>
    <t>T4133</t>
  </si>
  <si>
    <t>永井　駿</t>
  </si>
  <si>
    <t>T4135</t>
  </si>
  <si>
    <t>松田　皓介</t>
  </si>
  <si>
    <t>T4136</t>
  </si>
  <si>
    <t>三原　拓</t>
  </si>
  <si>
    <t>T4137</t>
  </si>
  <si>
    <t>廣瀬　篤史</t>
  </si>
  <si>
    <t>T4139</t>
  </si>
  <si>
    <t>三浦　公靖</t>
  </si>
  <si>
    <t>T4145</t>
  </si>
  <si>
    <t>森田　康正</t>
  </si>
  <si>
    <t>T4146</t>
  </si>
  <si>
    <t>藤森　幹人</t>
  </si>
  <si>
    <t>T4147</t>
  </si>
  <si>
    <t>磯村　隆幸</t>
  </si>
  <si>
    <t>T4150</t>
  </si>
  <si>
    <t>児玉　俊一</t>
  </si>
  <si>
    <t>T4153</t>
  </si>
  <si>
    <t>天野　貴敏</t>
  </si>
  <si>
    <t>T4154</t>
  </si>
  <si>
    <t>井上　公究</t>
  </si>
  <si>
    <t>T4157</t>
  </si>
  <si>
    <t>阪上　翔平</t>
  </si>
  <si>
    <t>T4158</t>
  </si>
  <si>
    <t>寺田　晶</t>
  </si>
  <si>
    <t>T4159</t>
  </si>
  <si>
    <t>成谷　博光</t>
  </si>
  <si>
    <t>T4160</t>
  </si>
  <si>
    <t>濱地　祐貴</t>
  </si>
  <si>
    <t>T4161</t>
  </si>
  <si>
    <t>三島　浩敬</t>
  </si>
  <si>
    <t>T4163</t>
  </si>
  <si>
    <t>森山　貴行</t>
  </si>
  <si>
    <t>T4164</t>
  </si>
  <si>
    <t>山田　真理子</t>
  </si>
  <si>
    <t>T4165</t>
  </si>
  <si>
    <t>渡辺　圭祐</t>
  </si>
  <si>
    <t>T4167</t>
  </si>
  <si>
    <t>高野　肇</t>
  </si>
  <si>
    <t>T4169</t>
  </si>
  <si>
    <t>仲間　常治</t>
  </si>
  <si>
    <t>T4172</t>
  </si>
  <si>
    <t>石川　元則</t>
  </si>
  <si>
    <t>T4174</t>
  </si>
  <si>
    <t>久場　麗美</t>
  </si>
  <si>
    <t>T4175</t>
  </si>
  <si>
    <t>根本　惠造</t>
  </si>
  <si>
    <t>T4176</t>
  </si>
  <si>
    <t>広瀬　道夫</t>
  </si>
  <si>
    <t>T4177</t>
  </si>
  <si>
    <t>山領　順吉</t>
  </si>
  <si>
    <t>T4178</t>
  </si>
  <si>
    <t>内村　正雄</t>
  </si>
  <si>
    <t>T4182</t>
  </si>
  <si>
    <t>稲垣　和志</t>
  </si>
  <si>
    <t>T4183</t>
  </si>
  <si>
    <t>金子　直一</t>
  </si>
  <si>
    <t>T4184</t>
  </si>
  <si>
    <t>大山　曜</t>
  </si>
  <si>
    <t>T4186</t>
  </si>
  <si>
    <t>柘植　研</t>
  </si>
  <si>
    <t>T4194</t>
  </si>
  <si>
    <t>村井　克彦</t>
  </si>
  <si>
    <t>T4195</t>
  </si>
  <si>
    <t>山田　光晴</t>
  </si>
  <si>
    <t>T4197</t>
  </si>
  <si>
    <t>池上　大輝</t>
  </si>
  <si>
    <t>T4198</t>
  </si>
  <si>
    <t>倉持　康平</t>
  </si>
  <si>
    <t>T4199</t>
  </si>
  <si>
    <t>酒井　敦哉</t>
  </si>
  <si>
    <t>技師２等級</t>
  </si>
  <si>
    <t>T4200</t>
  </si>
  <si>
    <t>澤嵜　裕樹</t>
  </si>
  <si>
    <t>T4201</t>
  </si>
  <si>
    <t>澤村　英明</t>
  </si>
  <si>
    <t>T4202</t>
  </si>
  <si>
    <t>鈴村　勇季</t>
  </si>
  <si>
    <t>T4203</t>
  </si>
  <si>
    <t>詫摩　直人</t>
  </si>
  <si>
    <t>T4205</t>
  </si>
  <si>
    <t>田中　竜樹</t>
  </si>
  <si>
    <t>T4206</t>
  </si>
  <si>
    <t>永田　みなみ</t>
  </si>
  <si>
    <t>T4207</t>
  </si>
  <si>
    <t>服部　達哉</t>
  </si>
  <si>
    <t>T4208</t>
  </si>
  <si>
    <t>藤原　優貴</t>
  </si>
  <si>
    <t>T4210</t>
  </si>
  <si>
    <t>宮本　康平</t>
  </si>
  <si>
    <t>T4211</t>
  </si>
  <si>
    <t>渡邉　祐介</t>
  </si>
  <si>
    <t>T4214</t>
  </si>
  <si>
    <t>松本　勝豊</t>
  </si>
  <si>
    <t>T4215</t>
  </si>
  <si>
    <t>纐纈　繁延</t>
  </si>
  <si>
    <t>T4217</t>
  </si>
  <si>
    <t>仲田　幸久</t>
  </si>
  <si>
    <t>T4219</t>
  </si>
  <si>
    <t>小倉　親</t>
  </si>
  <si>
    <t>T4220</t>
  </si>
  <si>
    <t>水野　紳志</t>
  </si>
  <si>
    <t>T4221</t>
  </si>
  <si>
    <t>松下　栄夫</t>
  </si>
  <si>
    <t>T4222</t>
  </si>
  <si>
    <t>竹内　良太</t>
  </si>
  <si>
    <t>T4225</t>
  </si>
  <si>
    <t>柿田　亮介</t>
  </si>
  <si>
    <t>T4229</t>
  </si>
  <si>
    <t>河内　正彦</t>
  </si>
  <si>
    <t>T4230</t>
  </si>
  <si>
    <t>三浦　愛実</t>
  </si>
  <si>
    <t>T4231</t>
  </si>
  <si>
    <t>宮本　佳洋</t>
  </si>
  <si>
    <t>T4237</t>
  </si>
  <si>
    <t>不破　雅典</t>
  </si>
  <si>
    <t>T4238</t>
  </si>
  <si>
    <t>荒木　衛</t>
  </si>
  <si>
    <t>T4239</t>
  </si>
  <si>
    <t>岩田　将旭</t>
  </si>
  <si>
    <t>主事２等級</t>
  </si>
  <si>
    <t>T4240</t>
  </si>
  <si>
    <t>岡田　知樹</t>
  </si>
  <si>
    <t>T4242</t>
  </si>
  <si>
    <t>金井　洸</t>
  </si>
  <si>
    <t>T4243</t>
  </si>
  <si>
    <t>桐山　優貴</t>
  </si>
  <si>
    <t>T4244</t>
  </si>
  <si>
    <t>櫛田　真志</t>
  </si>
  <si>
    <t>T4245</t>
  </si>
  <si>
    <t>久村　大樹</t>
  </si>
  <si>
    <t>T4246</t>
  </si>
  <si>
    <t>佐々木　智英</t>
  </si>
  <si>
    <t>T4247</t>
  </si>
  <si>
    <t>滝井　快吾</t>
  </si>
  <si>
    <t>T4248</t>
  </si>
  <si>
    <t>堤　博紀</t>
  </si>
  <si>
    <t>T4249</t>
  </si>
  <si>
    <t>冨田　昌</t>
  </si>
  <si>
    <t>T4250</t>
  </si>
  <si>
    <t>西　舞香</t>
  </si>
  <si>
    <t>T4251</t>
  </si>
  <si>
    <t>秦　涼太</t>
  </si>
  <si>
    <t>T4252</t>
  </si>
  <si>
    <t>林　裕二</t>
  </si>
  <si>
    <t>T4253</t>
  </si>
  <si>
    <t>日比野　佑香</t>
  </si>
  <si>
    <t>T4254</t>
  </si>
  <si>
    <t>前薗　隆宣</t>
  </si>
  <si>
    <t>T4255</t>
  </si>
  <si>
    <t>吉岡　貴昂</t>
  </si>
  <si>
    <t>T4256</t>
  </si>
  <si>
    <t>北畠　一輝</t>
  </si>
  <si>
    <t>T4257</t>
  </si>
  <si>
    <t>山本　大介</t>
  </si>
  <si>
    <t>T4258</t>
  </si>
  <si>
    <t>松下　文昭</t>
  </si>
  <si>
    <t>T4259</t>
  </si>
  <si>
    <t>前田　安徳</t>
  </si>
  <si>
    <t>T4260</t>
  </si>
  <si>
    <t>伊藤　和也</t>
  </si>
  <si>
    <t>T4262</t>
  </si>
  <si>
    <t>澤田　基弘</t>
  </si>
  <si>
    <t>T4263</t>
  </si>
  <si>
    <t>竹藤　映一</t>
  </si>
  <si>
    <t>T4265</t>
  </si>
  <si>
    <t>佐藤　和徳</t>
  </si>
  <si>
    <t>T4267</t>
  </si>
  <si>
    <t>澤田　弘二</t>
  </si>
  <si>
    <t>T4268</t>
  </si>
  <si>
    <t>前田　晃子</t>
  </si>
  <si>
    <t>T4269</t>
  </si>
  <si>
    <t>小倉　一昭</t>
  </si>
  <si>
    <t>T4271</t>
  </si>
  <si>
    <t>野上　かさね</t>
  </si>
  <si>
    <t>T4272</t>
  </si>
  <si>
    <t>大洞　清政</t>
  </si>
  <si>
    <t>T4276</t>
  </si>
  <si>
    <t>渕上　裕資</t>
  </si>
  <si>
    <t>QW0100</t>
  </si>
  <si>
    <t>T4278</t>
  </si>
  <si>
    <t>池田　千紘</t>
  </si>
  <si>
    <t>T4279</t>
  </si>
  <si>
    <t>石田　友貴</t>
  </si>
  <si>
    <t>T4280</t>
  </si>
  <si>
    <t>岩谷　有加</t>
  </si>
  <si>
    <t>T4281</t>
  </si>
  <si>
    <t>大竹　賢人</t>
  </si>
  <si>
    <t>T4282</t>
  </si>
  <si>
    <t>小原　拓磨</t>
  </si>
  <si>
    <t>T4283</t>
  </si>
  <si>
    <t>小仲　貴宏</t>
  </si>
  <si>
    <t>T4284</t>
  </si>
  <si>
    <t>鈴木　駿介</t>
  </si>
  <si>
    <t>T4285</t>
  </si>
  <si>
    <t>都木　雅也</t>
  </si>
  <si>
    <t>T4286</t>
  </si>
  <si>
    <t>高橋　茉佑</t>
  </si>
  <si>
    <t>T4287</t>
  </si>
  <si>
    <t>登田　浩司</t>
  </si>
  <si>
    <t>T4288</t>
  </si>
  <si>
    <t>中原　伸</t>
  </si>
  <si>
    <t>T4289</t>
  </si>
  <si>
    <t>中林　功貴</t>
  </si>
  <si>
    <t>T4290</t>
  </si>
  <si>
    <t>比嘉　一斗</t>
  </si>
  <si>
    <t>T4291</t>
  </si>
  <si>
    <t>日高　雄太</t>
  </si>
  <si>
    <t>T4292</t>
  </si>
  <si>
    <t>福島　大地</t>
  </si>
  <si>
    <t>T4293</t>
  </si>
  <si>
    <t>堀　辰太朗</t>
  </si>
  <si>
    <t>T4294</t>
  </si>
  <si>
    <t>前田　亘輝</t>
  </si>
  <si>
    <t>T4295</t>
  </si>
  <si>
    <t>三浦　萌</t>
  </si>
  <si>
    <t>T4296</t>
  </si>
  <si>
    <t>水野　久仁香</t>
  </si>
  <si>
    <t>T4297</t>
  </si>
  <si>
    <t>渡辺　祐太</t>
  </si>
  <si>
    <t>T4298</t>
  </si>
  <si>
    <t>松岡　謙介</t>
  </si>
  <si>
    <t>T4300</t>
  </si>
  <si>
    <t>伊藤　雅春</t>
  </si>
  <si>
    <t>T4301</t>
  </si>
  <si>
    <t>小西　玲子</t>
  </si>
  <si>
    <t>T4302</t>
  </si>
  <si>
    <t>森　由美</t>
  </si>
  <si>
    <t>T4303</t>
  </si>
  <si>
    <t>押川　慶</t>
  </si>
  <si>
    <t>T4304</t>
  </si>
  <si>
    <t>鈴木　寛宣</t>
  </si>
  <si>
    <t>T4305</t>
  </si>
  <si>
    <t>吉留　良和</t>
  </si>
  <si>
    <t>T4306</t>
  </si>
  <si>
    <t>新名　弘</t>
  </si>
  <si>
    <t>T4307</t>
  </si>
  <si>
    <t>寺田　康親</t>
  </si>
  <si>
    <t>T4308</t>
  </si>
  <si>
    <t>本田　昇平</t>
  </si>
  <si>
    <t>T4309</t>
  </si>
  <si>
    <t>白石　武志</t>
  </si>
  <si>
    <t>T4310</t>
  </si>
  <si>
    <t>浅川　邦治</t>
  </si>
  <si>
    <t>T4311</t>
  </si>
  <si>
    <t>新田　進</t>
  </si>
  <si>
    <t>T4312</t>
  </si>
  <si>
    <t>矢野　恒</t>
  </si>
  <si>
    <t>T4315</t>
  </si>
  <si>
    <t>伊藤　公一</t>
  </si>
  <si>
    <r>
      <rPr>
        <sz val="9"/>
        <color theme="1"/>
        <rFont val="ＭＳ 明朝"/>
        <family val="1"/>
      </rPr>
      <t>T_賃率表</t>
    </r>
    <rPh sb="2" eb="5">
      <t>チンリツヒョウ</t>
    </rPh>
    <phoneticPr fontId="0"/>
  </si>
  <si>
    <r>
      <rPr>
        <sz val="9"/>
        <color theme="1"/>
        <rFont val="ＭＳ 明朝"/>
        <family val="1"/>
      </rPr>
      <t>平成27年度　標準賃率表　【ｺﾝｻﾙﾀﾝﾄ海外事業本部】</t>
    </r>
    <phoneticPr fontId="0"/>
  </si>
  <si>
    <r>
      <rPr>
        <sz val="9"/>
        <color theme="1"/>
        <rFont val="ＭＳ Ｐゴシック"/>
        <family val="3"/>
      </rPr>
      <t>T_資格</t>
    </r>
    <rPh sb="2" eb="4">
      <t>シカク</t>
    </rPh>
    <phoneticPr fontId="0"/>
  </si>
  <si>
    <r>
      <rPr>
        <sz val="9"/>
        <color theme="1"/>
        <rFont val="ＭＳ Ｐゴシック"/>
        <family val="3"/>
      </rPr>
      <t>T_組織</t>
    </r>
    <rPh sb="2" eb="4">
      <t>ソシキ</t>
    </rPh>
    <phoneticPr fontId="0"/>
  </si>
  <si>
    <r>
      <rPr>
        <sz val="9"/>
        <color theme="1"/>
        <rFont val="ＭＳ Ｐゴシック"/>
        <family val="3"/>
      </rPr>
      <t>T_役職</t>
    </r>
    <rPh sb="2" eb="4">
      <t>ヤクショク</t>
    </rPh>
    <phoneticPr fontId="0"/>
  </si>
  <si>
    <r>
      <rPr>
        <sz val="9"/>
        <color theme="1"/>
        <rFont val="ＭＳ Ｐゴシック"/>
        <family val="3"/>
      </rPr>
      <t>T_従業員区分</t>
    </r>
    <rPh sb="2" eb="7">
      <t>ジュウギョウインクブン</t>
    </rPh>
    <phoneticPr fontId="0"/>
  </si>
  <si>
    <t>ｸﾞﾚｰﾄﾞ</t>
  </si>
  <si>
    <r>
      <rPr>
        <sz val="9"/>
        <color theme="1"/>
        <rFont val="ＭＳ 明朝"/>
        <family val="1"/>
      </rPr>
      <t>個人賃率</t>
    </r>
    <rPh sb="0" eb="2">
      <t>コジン</t>
    </rPh>
    <rPh sb="2" eb="3">
      <t>チン</t>
    </rPh>
    <rPh sb="3" eb="4">
      <t>リツ</t>
    </rPh>
    <phoneticPr fontId="0"/>
  </si>
  <si>
    <t>資格区分</t>
  </si>
  <si>
    <t>時間賃率</t>
  </si>
  <si>
    <t>１日賃率</t>
  </si>
  <si>
    <t>月間賃率</t>
  </si>
  <si>
    <t>年間賃率</t>
  </si>
  <si>
    <t>時間外単価</t>
  </si>
  <si>
    <t>資格Code</t>
  </si>
  <si>
    <r>
      <rPr>
        <sz val="9"/>
        <color theme="1"/>
        <rFont val="ＭＳ Ｐゴシック"/>
        <family val="3"/>
      </rPr>
      <t>月間賃率</t>
    </r>
    <rPh sb="0" eb="4">
      <t>ゲッカンチンリツ</t>
    </rPh>
    <phoneticPr fontId="0"/>
  </si>
  <si>
    <t>組織名称</t>
  </si>
  <si>
    <t>役職Code</t>
  </si>
  <si>
    <t>役職名称</t>
  </si>
  <si>
    <t>従業員区分Code</t>
  </si>
  <si>
    <t>従業員区分名称</t>
  </si>
  <si>
    <r>
      <rPr>
        <sz val="9"/>
        <color theme="1"/>
        <rFont val="ＭＳ 明朝"/>
        <family val="1"/>
      </rPr>
      <t>取締役会長</t>
    </r>
    <rPh sb="3" eb="5">
      <t>カイチョウ</t>
    </rPh>
    <phoneticPr fontId="0"/>
  </si>
  <si>
    <t>A100</t>
  </si>
  <si>
    <t>役員室</t>
  </si>
  <si>
    <t>A900</t>
  </si>
  <si>
    <t>役員</t>
  </si>
  <si>
    <r>
      <rPr>
        <sz val="9"/>
        <color theme="1"/>
        <rFont val="ＭＳ 明朝"/>
        <family val="1"/>
      </rPr>
      <t>取締役副会長</t>
    </r>
    <rPh sb="3" eb="6">
      <t>フクカイチョウ</t>
    </rPh>
    <phoneticPr fontId="0"/>
  </si>
  <si>
    <t>A110</t>
  </si>
  <si>
    <t>取締役副会長</t>
  </si>
  <si>
    <t>監査役(旧監査役室)</t>
  </si>
  <si>
    <t>C100</t>
  </si>
  <si>
    <t>本部長</t>
  </si>
  <si>
    <t>G150</t>
  </si>
  <si>
    <t>特別顧問</t>
  </si>
  <si>
    <r>
      <rPr>
        <sz val="9"/>
        <color theme="1"/>
        <rFont val="ＭＳ 明朝"/>
        <family val="1"/>
      </rPr>
      <t>取締役社長</t>
    </r>
    <rPh sb="2" eb="3">
      <t>ヤク</t>
    </rPh>
    <rPh sb="3" eb="5">
      <t>シャチョウ</t>
    </rPh>
    <phoneticPr fontId="0"/>
  </si>
  <si>
    <t>A200</t>
  </si>
  <si>
    <t>内部監査室</t>
  </si>
  <si>
    <t>C200</t>
  </si>
  <si>
    <t>事業本部長</t>
  </si>
  <si>
    <t>G160</t>
  </si>
  <si>
    <t>専門顧問</t>
  </si>
  <si>
    <r>
      <rPr>
        <sz val="9"/>
        <color theme="1"/>
        <rFont val="ＭＳ 明朝"/>
        <family val="1"/>
      </rPr>
      <t>取締役副社長執行役員</t>
    </r>
    <rPh sb="3" eb="6">
      <t>フクシャチョウ</t>
    </rPh>
    <rPh sb="6" eb="8">
      <t>シッコウ</t>
    </rPh>
    <rPh sb="8" eb="10">
      <t>ヤクイン</t>
    </rPh>
    <phoneticPr fontId="0"/>
  </si>
  <si>
    <t>A251</t>
  </si>
  <si>
    <t>技術監査室</t>
  </si>
  <si>
    <t>D120</t>
  </si>
  <si>
    <t>副本部長</t>
  </si>
  <si>
    <t>G170</t>
  </si>
  <si>
    <t>顧問</t>
  </si>
  <si>
    <r>
      <rPr>
        <sz val="9"/>
        <color theme="1"/>
        <rFont val="ＭＳ 明朝"/>
        <family val="1"/>
      </rPr>
      <t>取締役常務執行役員</t>
    </r>
    <rPh sb="3" eb="5">
      <t>ジョウム</t>
    </rPh>
    <rPh sb="5" eb="7">
      <t>シッコウ</t>
    </rPh>
    <rPh sb="7" eb="9">
      <t>ヤクイン</t>
    </rPh>
    <phoneticPr fontId="0"/>
  </si>
  <si>
    <t>A451</t>
  </si>
  <si>
    <t>AA1000</t>
  </si>
  <si>
    <t>本社</t>
  </si>
  <si>
    <t>D220</t>
  </si>
  <si>
    <t>副事業本部長</t>
  </si>
  <si>
    <t>G300</t>
  </si>
  <si>
    <t>社員</t>
  </si>
  <si>
    <r>
      <rPr>
        <sz val="9"/>
        <color theme="1"/>
        <rFont val="ＭＳ 明朝"/>
        <family val="1"/>
      </rPr>
      <t>取締役</t>
    </r>
    <phoneticPr fontId="0"/>
  </si>
  <si>
    <t>A501</t>
  </si>
  <si>
    <t>本社室</t>
  </si>
  <si>
    <t>F150</t>
  </si>
  <si>
    <t>事業所長</t>
  </si>
  <si>
    <t>G310</t>
  </si>
  <si>
    <t>準社員</t>
  </si>
  <si>
    <r>
      <rPr>
        <sz val="9"/>
        <color theme="1"/>
        <rFont val="ＭＳ 明朝"/>
        <family val="1"/>
      </rPr>
      <t>取締役待遇</t>
    </r>
    <rPh sb="3" eb="5">
      <t>タイグウ</t>
    </rPh>
    <phoneticPr fontId="0"/>
  </si>
  <si>
    <t>A551</t>
  </si>
  <si>
    <t>コーポレート本部</t>
  </si>
  <si>
    <t>F200</t>
  </si>
  <si>
    <t>事業部長</t>
  </si>
  <si>
    <t>G320</t>
  </si>
  <si>
    <t>社員見習</t>
  </si>
  <si>
    <r>
      <rPr>
        <sz val="9"/>
        <color theme="1"/>
        <rFont val="ＭＳ 明朝"/>
        <family val="1"/>
      </rPr>
      <t>取締役執行役員</t>
    </r>
    <rPh sb="3" eb="5">
      <t>シッコウ</t>
    </rPh>
    <rPh sb="5" eb="7">
      <t>ヤクイン</t>
    </rPh>
    <phoneticPr fontId="0"/>
  </si>
  <si>
    <t>A700</t>
  </si>
  <si>
    <t>コーポレート本部 法務・ｺﾝﾌﾟﾗｲｱﾝｽ部</t>
  </si>
  <si>
    <t>F300</t>
  </si>
  <si>
    <t>支店長</t>
  </si>
  <si>
    <t>G330</t>
  </si>
  <si>
    <r>
      <rPr>
        <sz val="9"/>
        <color theme="1"/>
        <rFont val="ＭＳ 明朝"/>
        <family val="1"/>
      </rPr>
      <t>取締役相談役</t>
    </r>
    <rPh sb="3" eb="6">
      <t>ソウダンヤク</t>
    </rPh>
    <phoneticPr fontId="0"/>
  </si>
  <si>
    <t>A800</t>
  </si>
  <si>
    <t>コーポレート本部 人事・総務部</t>
  </si>
  <si>
    <t>F400</t>
  </si>
  <si>
    <t>所長</t>
  </si>
  <si>
    <t>G400</t>
  </si>
  <si>
    <t>嘱託</t>
  </si>
  <si>
    <r>
      <rPr>
        <sz val="9"/>
        <color theme="1"/>
        <rFont val="ＭＳ 明朝"/>
        <family val="1"/>
      </rPr>
      <t>常勤監査役</t>
    </r>
    <rPh sb="0" eb="2">
      <t>ジョウキン</t>
    </rPh>
    <rPh sb="2" eb="5">
      <t>カンサヤク</t>
    </rPh>
    <phoneticPr fontId="0"/>
  </si>
  <si>
    <t>A801</t>
  </si>
  <si>
    <t>コーポレート本部 経理部</t>
  </si>
  <si>
    <t>G120</t>
  </si>
  <si>
    <t>G500</t>
  </si>
  <si>
    <r>
      <rPr>
        <sz val="9"/>
        <color theme="1"/>
        <rFont val="ＭＳ 明朝"/>
        <family val="1"/>
      </rPr>
      <t>監査役</t>
    </r>
    <rPh sb="0" eb="3">
      <t>カンサヤク</t>
    </rPh>
    <phoneticPr fontId="0"/>
  </si>
  <si>
    <t>G030</t>
  </si>
  <si>
    <t>コーポレート本部 経営企画部</t>
  </si>
  <si>
    <t>副事業所長</t>
  </si>
  <si>
    <t>G540</t>
  </si>
  <si>
    <r>
      <rPr>
        <sz val="9"/>
        <color theme="1"/>
        <rFont val="ＭＳ 明朝"/>
        <family val="1"/>
      </rPr>
      <t>専務執行役員</t>
    </r>
    <rPh sb="0" eb="2">
      <t>センム</t>
    </rPh>
    <rPh sb="2" eb="4">
      <t>シッコウ</t>
    </rPh>
    <rPh sb="4" eb="6">
      <t>ヤクイン</t>
    </rPh>
    <phoneticPr fontId="0"/>
  </si>
  <si>
    <t>G040</t>
  </si>
  <si>
    <t>経営企画部 企画財務室</t>
  </si>
  <si>
    <t>G200</t>
  </si>
  <si>
    <t>事業部長代理</t>
  </si>
  <si>
    <t>G610</t>
  </si>
  <si>
    <t>契約社員</t>
  </si>
  <si>
    <r>
      <rPr>
        <sz val="9"/>
        <color theme="1"/>
        <rFont val="ＭＳ 明朝"/>
        <family val="1"/>
      </rPr>
      <t>常務執行役員</t>
    </r>
    <rPh sb="0" eb="2">
      <t>ジョウム</t>
    </rPh>
    <rPh sb="2" eb="4">
      <t>シッコウ</t>
    </rPh>
    <rPh sb="4" eb="6">
      <t>ヤクイン</t>
    </rPh>
    <phoneticPr fontId="0"/>
  </si>
  <si>
    <t>G050</t>
  </si>
  <si>
    <t>経営企画部 ｺｰﾎﾟﾚｰﾄｺﾐｭﾆｹｰｼｮﾝ室</t>
  </si>
  <si>
    <t>G220</t>
  </si>
  <si>
    <t>副事業部長</t>
  </si>
  <si>
    <t>派遣社員(アソシエイト)</t>
  </si>
  <si>
    <r>
      <rPr>
        <sz val="9"/>
        <color theme="1"/>
        <rFont val="ＭＳ 明朝"/>
        <family val="1"/>
      </rPr>
      <t>執行役員</t>
    </r>
    <rPh sb="0" eb="2">
      <t>シッコウ</t>
    </rPh>
    <rPh sb="2" eb="4">
      <t>ヤクイン</t>
    </rPh>
    <phoneticPr fontId="0"/>
  </si>
  <si>
    <t>G140</t>
  </si>
  <si>
    <t>経営企画部 海外グループ管理室</t>
  </si>
  <si>
    <t>副支店長</t>
  </si>
  <si>
    <t>G620</t>
  </si>
  <si>
    <r>
      <rPr>
        <sz val="9"/>
        <color theme="1"/>
        <rFont val="ＭＳ 明朝"/>
        <family val="1"/>
      </rPr>
      <t>執行役員待遇</t>
    </r>
    <rPh sb="0" eb="2">
      <t>シッコウ</t>
    </rPh>
    <rPh sb="2" eb="4">
      <t>ヤクイン</t>
    </rPh>
    <rPh sb="4" eb="6">
      <t>タイグウ</t>
    </rPh>
    <phoneticPr fontId="0"/>
  </si>
  <si>
    <t>AD2000</t>
  </si>
  <si>
    <t>コーポレート本部 新本社ﾌﾟﾛｼﾞｪｸﾄ推進室</t>
  </si>
  <si>
    <t>J10A</t>
  </si>
  <si>
    <t>部長</t>
  </si>
  <si>
    <r>
      <rPr>
        <sz val="9"/>
        <color theme="1"/>
        <rFont val="ＭＳ 明朝"/>
        <family val="1"/>
      </rPr>
      <t>参与（常務待遇）</t>
    </r>
    <rPh sb="0" eb="2">
      <t>サンヨ</t>
    </rPh>
    <rPh sb="3" eb="5">
      <t>ジョウム</t>
    </rPh>
    <rPh sb="5" eb="7">
      <t>タイグウ</t>
    </rPh>
    <phoneticPr fontId="0"/>
  </si>
  <si>
    <t>G270</t>
  </si>
  <si>
    <r>
      <rPr>
        <sz val="9"/>
        <color theme="1"/>
        <rFont val="ＭＳ Ｐゴシック"/>
        <family val="3"/>
      </rPr>
      <t>理事(執行役員待遇）</t>
    </r>
    <phoneticPr fontId="0"/>
  </si>
  <si>
    <t>技術本部</t>
  </si>
  <si>
    <t>J10B</t>
  </si>
  <si>
    <t>G622</t>
  </si>
  <si>
    <t>契約社員ﾌﾟﾛｼﾞｪｸﾄ社員</t>
  </si>
  <si>
    <r>
      <rPr>
        <sz val="9"/>
        <color theme="1"/>
        <rFont val="ＭＳ 明朝"/>
        <family val="1"/>
      </rPr>
      <t>参与（執行役員待遇）</t>
    </r>
    <rPh sb="0" eb="2">
      <t>サンヨ</t>
    </rPh>
    <rPh sb="3" eb="5">
      <t>シッコウ</t>
    </rPh>
    <rPh sb="5" eb="7">
      <t>ヤクイン</t>
    </rPh>
    <rPh sb="7" eb="9">
      <t>タイグウ</t>
    </rPh>
    <phoneticPr fontId="0"/>
  </si>
  <si>
    <t>技術本部 業務企画室</t>
  </si>
  <si>
    <t>J20A</t>
  </si>
  <si>
    <t>室長</t>
  </si>
  <si>
    <r>
      <rPr>
        <sz val="9"/>
        <color theme="1"/>
        <rFont val="ＭＳ 明朝"/>
        <family val="1"/>
      </rPr>
      <t>理事(執行役員待遇）</t>
    </r>
    <phoneticPr fontId="0"/>
  </si>
  <si>
    <t>中央研究所 総合技術開発部</t>
  </si>
  <si>
    <t>J20B</t>
  </si>
  <si>
    <t>N170</t>
  </si>
  <si>
    <t>非常勤顧問</t>
  </si>
  <si>
    <t>G510</t>
  </si>
  <si>
    <t>BA0205</t>
  </si>
  <si>
    <t>中央研究所 総合技術開発部共通利益センタ</t>
  </si>
  <si>
    <t>J20C</t>
  </si>
  <si>
    <t>N400</t>
  </si>
  <si>
    <t>非常勤嘱託</t>
  </si>
  <si>
    <t>G520</t>
  </si>
  <si>
    <t>BA0210</t>
  </si>
  <si>
    <t>中央研究所 総合技術開発部 計画数理G</t>
  </si>
  <si>
    <t>J30A</t>
  </si>
  <si>
    <t>R100</t>
  </si>
  <si>
    <t>アルバイト</t>
  </si>
  <si>
    <r>
      <rPr>
        <sz val="9"/>
        <color theme="1"/>
        <rFont val="ＭＳ 明朝"/>
        <family val="1"/>
      </rPr>
      <t>理事待遇</t>
    </r>
    <rPh sb="2" eb="4">
      <t>タイグウ</t>
    </rPh>
    <phoneticPr fontId="0"/>
  </si>
  <si>
    <t>G530</t>
  </si>
  <si>
    <t>BA0220</t>
  </si>
  <si>
    <t>中央研究所 総合技術開発部 環境水理G</t>
  </si>
  <si>
    <t>J30B</t>
  </si>
  <si>
    <r>
      <rPr>
        <sz val="9"/>
        <color theme="1"/>
        <rFont val="ＭＳ 明朝"/>
        <family val="1"/>
      </rPr>
      <t>副理事扱</t>
    </r>
    <rPh sb="3" eb="4">
      <t>アツカ</t>
    </rPh>
    <phoneticPr fontId="0"/>
  </si>
  <si>
    <t>BA0230</t>
  </si>
  <si>
    <t>中央研究所 総合技術開発部 地盤耐震G</t>
  </si>
  <si>
    <t>J400</t>
  </si>
  <si>
    <t>センター長</t>
  </si>
  <si>
    <t>G611</t>
  </si>
  <si>
    <r>
      <rPr>
        <sz val="9"/>
        <color theme="1"/>
        <rFont val="ＭＳ Ｐゴシック"/>
        <family val="3"/>
      </rPr>
      <t>副参事１級Ｂ型</t>
    </r>
    <rPh sb="0" eb="1">
      <t>フク</t>
    </rPh>
    <rPh sb="1" eb="3">
      <t>サンジ</t>
    </rPh>
    <rPh sb="4" eb="5">
      <t>キュウ</t>
    </rPh>
    <rPh sb="6" eb="7">
      <t>ガタ</t>
    </rPh>
    <phoneticPr fontId="0"/>
  </si>
  <si>
    <t>BA0240</t>
  </si>
  <si>
    <t>中央研究所 総合技術開発部 岩盤解析G</t>
  </si>
  <si>
    <t>J40A</t>
  </si>
  <si>
    <t>G615</t>
  </si>
  <si>
    <t>BA0250</t>
  </si>
  <si>
    <t>中央研究所 総合技術開発部 構造解析G</t>
  </si>
  <si>
    <t>J40B</t>
  </si>
  <si>
    <t>BA0260</t>
  </si>
  <si>
    <t>中央研究所 総合技術開発部 地盤･材料G</t>
  </si>
  <si>
    <t>K10A</t>
  </si>
  <si>
    <t>部長代理</t>
  </si>
  <si>
    <r>
      <rPr>
        <sz val="9"/>
        <color theme="1"/>
        <rFont val="ＭＳ 明朝"/>
        <family val="1"/>
      </rPr>
      <t>参事１級扱</t>
    </r>
    <rPh sb="4" eb="5">
      <t>アツカ</t>
    </rPh>
    <phoneticPr fontId="0"/>
  </si>
  <si>
    <t>G621</t>
  </si>
  <si>
    <r>
      <rPr>
        <sz val="9"/>
        <color theme="1"/>
        <rFont val="ＭＳ Ｐゴシック"/>
        <family val="3"/>
      </rPr>
      <t>副参事２級Ｂ型</t>
    </r>
    <rPh sb="0" eb="1">
      <t>フク</t>
    </rPh>
    <rPh sb="1" eb="3">
      <t>サンジ</t>
    </rPh>
    <rPh sb="4" eb="5">
      <t>キュウ</t>
    </rPh>
    <rPh sb="6" eb="7">
      <t>ガタ</t>
    </rPh>
    <phoneticPr fontId="0"/>
  </si>
  <si>
    <t>BA0270</t>
  </si>
  <si>
    <t>中央研究所 総合技術開発部 水工水理G</t>
  </si>
  <si>
    <t>K10B</t>
  </si>
  <si>
    <r>
      <rPr>
        <sz val="9"/>
        <color theme="1"/>
        <rFont val="ＭＳ 明朝"/>
        <family val="1"/>
      </rPr>
      <t>参事２級扱</t>
    </r>
    <rPh sb="4" eb="5">
      <t>アツカ</t>
    </rPh>
    <phoneticPr fontId="0"/>
  </si>
  <si>
    <t>G630</t>
  </si>
  <si>
    <t>BA0280</t>
  </si>
  <si>
    <t>中央研究所 総合技術開発部 環境科学G</t>
  </si>
  <si>
    <t>K20A</t>
  </si>
  <si>
    <t>室長代理</t>
  </si>
  <si>
    <r>
      <rPr>
        <sz val="9"/>
        <color theme="1"/>
        <rFont val="ＭＳ 明朝"/>
        <family val="1"/>
      </rPr>
      <t>参事３級扱</t>
    </r>
    <phoneticPr fontId="0"/>
  </si>
  <si>
    <t>G631</t>
  </si>
  <si>
    <r>
      <rPr>
        <sz val="9"/>
        <color theme="1"/>
        <rFont val="ＭＳ Ｐゴシック"/>
        <family val="3"/>
      </rPr>
      <t>副参事３級Ｂ型</t>
    </r>
    <rPh sb="0" eb="1">
      <t>フク</t>
    </rPh>
    <rPh sb="1" eb="3">
      <t>サンジ</t>
    </rPh>
    <rPh sb="4" eb="5">
      <t>キュウ</t>
    </rPh>
    <rPh sb="6" eb="7">
      <t>ガタ</t>
    </rPh>
    <phoneticPr fontId="0"/>
  </si>
  <si>
    <t>BA0290</t>
  </si>
  <si>
    <t>中央研究所 総合技術開発 応用水理G</t>
  </si>
  <si>
    <t>K20B</t>
  </si>
  <si>
    <r>
      <rPr>
        <sz val="9"/>
        <color theme="1"/>
        <rFont val="ＭＳ 明朝"/>
        <family val="1"/>
      </rPr>
      <t>副参事１級</t>
    </r>
    <phoneticPr fontId="0"/>
  </si>
  <si>
    <t>G710</t>
  </si>
  <si>
    <t>BA02C0</t>
  </si>
  <si>
    <t>中央研究所 総合技術開発部 自然環境G</t>
  </si>
  <si>
    <t>K30A</t>
  </si>
  <si>
    <t>所長代理</t>
  </si>
  <si>
    <r>
      <rPr>
        <sz val="9"/>
        <color theme="1"/>
        <rFont val="ＭＳ 明朝"/>
        <family val="1"/>
      </rPr>
      <t>副参事２級</t>
    </r>
    <phoneticPr fontId="0"/>
  </si>
  <si>
    <t>G713</t>
  </si>
  <si>
    <t>BA02D0</t>
  </si>
  <si>
    <t>中央研究所 総合技術開発部 防災水理G</t>
  </si>
  <si>
    <t>K30B</t>
  </si>
  <si>
    <r>
      <rPr>
        <sz val="9"/>
        <color theme="1"/>
        <rFont val="ＭＳ 明朝"/>
        <family val="1"/>
      </rPr>
      <t>副参事３級</t>
    </r>
    <phoneticPr fontId="0"/>
  </si>
  <si>
    <t>G715</t>
  </si>
  <si>
    <t>BA02E0</t>
  </si>
  <si>
    <t>中央研究所 総合技術開発部 流域砂防G</t>
  </si>
  <si>
    <t>K500</t>
  </si>
  <si>
    <t>次長</t>
  </si>
  <si>
    <r>
      <rPr>
        <sz val="9"/>
        <color theme="1"/>
        <rFont val="ＭＳ 明朝"/>
        <family val="1"/>
      </rPr>
      <t>副参事１級扱</t>
    </r>
    <rPh sb="5" eb="6">
      <t>アツカ</t>
    </rPh>
    <phoneticPr fontId="0"/>
  </si>
  <si>
    <t>G720</t>
  </si>
  <si>
    <t>技術本部 人財企画センター</t>
  </si>
  <si>
    <t>M150</t>
  </si>
  <si>
    <t>課長</t>
  </si>
  <si>
    <r>
      <rPr>
        <sz val="9"/>
        <color theme="1"/>
        <rFont val="ＭＳ 明朝"/>
        <family val="1"/>
      </rPr>
      <t>副参事２級扱</t>
    </r>
    <phoneticPr fontId="0"/>
  </si>
  <si>
    <t>G723</t>
  </si>
  <si>
    <t>中央研究所</t>
  </si>
  <si>
    <t>M200</t>
  </si>
  <si>
    <t>主査</t>
  </si>
  <si>
    <r>
      <rPr>
        <sz val="9"/>
        <color theme="1"/>
        <rFont val="ＭＳ 明朝"/>
        <family val="1"/>
      </rPr>
      <t>副参事３級扱</t>
    </r>
    <phoneticPr fontId="0"/>
  </si>
  <si>
    <t>G730</t>
  </si>
  <si>
    <t>中央研究所 営業業務部</t>
  </si>
  <si>
    <t>M300</t>
  </si>
  <si>
    <r>
      <rPr>
        <sz val="9"/>
        <color theme="1"/>
        <rFont val="ＭＳ 明朝"/>
        <family val="1"/>
      </rPr>
      <t>副参事１級Ｂ型</t>
    </r>
    <rPh sb="0" eb="1">
      <t>フク</t>
    </rPh>
    <rPh sb="1" eb="3">
      <t>サンジ</t>
    </rPh>
    <rPh sb="4" eb="5">
      <t>キュウ</t>
    </rPh>
    <rPh sb="6" eb="7">
      <t>ガタ</t>
    </rPh>
    <phoneticPr fontId="0"/>
  </si>
  <si>
    <t>G733</t>
  </si>
  <si>
    <t>技術本部 情報企画部</t>
  </si>
  <si>
    <t>M30B</t>
  </si>
  <si>
    <r>
      <rPr>
        <sz val="9"/>
        <color theme="1"/>
        <rFont val="ＭＳ 明朝"/>
        <family val="1"/>
      </rPr>
      <t>副参事２級Ｂ型</t>
    </r>
    <rPh sb="0" eb="1">
      <t>フク</t>
    </rPh>
    <rPh sb="1" eb="3">
      <t>サンジ</t>
    </rPh>
    <rPh sb="4" eb="5">
      <t>キュウ</t>
    </rPh>
    <rPh sb="6" eb="7">
      <t>ガタ</t>
    </rPh>
    <phoneticPr fontId="0"/>
  </si>
  <si>
    <t>G740</t>
  </si>
  <si>
    <t>情報基盤センター</t>
  </si>
  <si>
    <t>N300</t>
  </si>
  <si>
    <r>
      <rPr>
        <sz val="9"/>
        <color theme="1"/>
        <rFont val="ＭＳ 明朝"/>
        <family val="1"/>
      </rPr>
      <t>副参事３級Ｂ型</t>
    </r>
    <rPh sb="0" eb="1">
      <t>フク</t>
    </rPh>
    <rPh sb="1" eb="3">
      <t>サンジ</t>
    </rPh>
    <rPh sb="4" eb="5">
      <t>キュウ</t>
    </rPh>
    <rPh sb="6" eb="7">
      <t>ガタ</t>
    </rPh>
    <phoneticPr fontId="0"/>
  </si>
  <si>
    <t>G743</t>
  </si>
  <si>
    <t>技術本部 知財マネジメント室</t>
  </si>
  <si>
    <t>Q100</t>
  </si>
  <si>
    <t>技師長</t>
  </si>
  <si>
    <r>
      <rPr>
        <sz val="9"/>
        <color theme="1"/>
        <rFont val="ＭＳ 明朝"/>
        <family val="1"/>
      </rPr>
      <t>主事１級</t>
    </r>
    <phoneticPr fontId="0"/>
  </si>
  <si>
    <t>G900</t>
  </si>
  <si>
    <t>技術企画部</t>
  </si>
  <si>
    <t>Q200</t>
  </si>
  <si>
    <t>副技師長</t>
  </si>
  <si>
    <r>
      <rPr>
        <sz val="9"/>
        <color theme="1"/>
        <rFont val="ＭＳ 明朝"/>
        <family val="1"/>
      </rPr>
      <t>主事２級</t>
    </r>
    <phoneticPr fontId="0"/>
  </si>
  <si>
    <t>K021</t>
  </si>
  <si>
    <t>技術企画室</t>
  </si>
  <si>
    <t>専門部長</t>
  </si>
  <si>
    <r>
      <rPr>
        <sz val="9"/>
        <color theme="1"/>
        <rFont val="ＭＳ 明朝"/>
        <family val="1"/>
      </rPr>
      <t>主事３級</t>
    </r>
    <phoneticPr fontId="0"/>
  </si>
  <si>
    <t>K030</t>
  </si>
  <si>
    <t>ＰＭ技術室</t>
  </si>
  <si>
    <t>X250</t>
  </si>
  <si>
    <t>付</t>
  </si>
  <si>
    <r>
      <rPr>
        <sz val="9"/>
        <color theme="1"/>
        <rFont val="ＭＳ 明朝"/>
        <family val="1"/>
      </rPr>
      <t>主事補</t>
    </r>
    <phoneticPr fontId="0"/>
  </si>
  <si>
    <t>K040</t>
  </si>
  <si>
    <t>CA0000</t>
  </si>
  <si>
    <t>不動産賃貸事業</t>
  </si>
  <si>
    <t>X400</t>
  </si>
  <si>
    <t>安全担当</t>
  </si>
  <si>
    <r>
      <rPr>
        <sz val="9"/>
        <color theme="1"/>
        <rFont val="ＭＳ 明朝"/>
        <family val="1"/>
      </rPr>
      <t>技師１級</t>
    </r>
    <phoneticPr fontId="0"/>
  </si>
  <si>
    <t>K050</t>
  </si>
  <si>
    <t>コンサルタント国内事業本部</t>
  </si>
  <si>
    <t>Z000</t>
  </si>
  <si>
    <r>
      <rPr>
        <sz val="9"/>
        <color theme="1"/>
        <rFont val="ＭＳ 明朝"/>
        <family val="1"/>
      </rPr>
      <t>技師２級</t>
    </r>
    <phoneticPr fontId="0"/>
  </si>
  <si>
    <t>K060</t>
  </si>
  <si>
    <t>コンサルタント国内事業本部 事業企画室</t>
  </si>
  <si>
    <r>
      <rPr>
        <sz val="9"/>
        <color theme="1"/>
        <rFont val="ＭＳ 明朝"/>
        <family val="1"/>
      </rPr>
      <t>技師３級</t>
    </r>
    <phoneticPr fontId="0"/>
  </si>
  <si>
    <t>K300</t>
  </si>
  <si>
    <t>コンサルタント国内事業本部 営業企画室</t>
  </si>
  <si>
    <r>
      <rPr>
        <sz val="9"/>
        <color theme="1"/>
        <rFont val="ＭＳ 明朝"/>
        <family val="1"/>
      </rPr>
      <t>技師補</t>
    </r>
    <phoneticPr fontId="0"/>
  </si>
  <si>
    <t>K400</t>
  </si>
  <si>
    <t>コンサルタント国内事業本部 技術戦略室</t>
  </si>
  <si>
    <r>
      <rPr>
        <sz val="9"/>
        <color theme="1"/>
        <rFont val="ＭＳ 明朝"/>
        <family val="1"/>
      </rPr>
      <t>主事１級扱</t>
    </r>
    <rPh sb="4" eb="5">
      <t>アツカ</t>
    </rPh>
    <phoneticPr fontId="0"/>
  </si>
  <si>
    <t>K510</t>
  </si>
  <si>
    <t>コンサル国内事業本部コンプライアンス室</t>
  </si>
  <si>
    <r>
      <rPr>
        <sz val="9"/>
        <color theme="1"/>
        <rFont val="ＭＳ 明朝"/>
        <family val="1"/>
      </rPr>
      <t>主事２級扱</t>
    </r>
    <phoneticPr fontId="0"/>
  </si>
  <si>
    <t>K530</t>
  </si>
  <si>
    <t>コンサル国内事業本部プロポーザル統括室</t>
  </si>
  <si>
    <r>
      <rPr>
        <sz val="9"/>
        <color theme="1"/>
        <rFont val="ＭＳ 明朝"/>
        <family val="1"/>
      </rPr>
      <t>主事３級扱</t>
    </r>
    <phoneticPr fontId="0"/>
  </si>
  <si>
    <t>K610</t>
  </si>
  <si>
    <t>国内事業本部 品質･環境管理室</t>
  </si>
  <si>
    <r>
      <rPr>
        <sz val="9"/>
        <color theme="1"/>
        <rFont val="ＭＳ 明朝"/>
        <family val="1"/>
      </rPr>
      <t>主事補扱</t>
    </r>
    <phoneticPr fontId="0"/>
  </si>
  <si>
    <t>K620</t>
  </si>
  <si>
    <t>国内事業本部 技術管理室</t>
  </si>
  <si>
    <r>
      <rPr>
        <sz val="9"/>
        <color theme="1"/>
        <rFont val="ＭＳ 明朝"/>
        <family val="1"/>
      </rPr>
      <t>技師１級扱</t>
    </r>
    <phoneticPr fontId="0"/>
  </si>
  <si>
    <t>K630</t>
  </si>
  <si>
    <t>DC0000</t>
  </si>
  <si>
    <t>旧首都圏事業部</t>
  </si>
  <si>
    <r>
      <rPr>
        <sz val="9"/>
        <color theme="1"/>
        <rFont val="ＭＳ 明朝"/>
        <family val="1"/>
      </rPr>
      <t>技師２級扱</t>
    </r>
    <phoneticPr fontId="0"/>
  </si>
  <si>
    <t>K710</t>
  </si>
  <si>
    <t>東京支店 営業企画部</t>
  </si>
  <si>
    <r>
      <rPr>
        <sz val="9"/>
        <color theme="1"/>
        <rFont val="ＭＳ 明朝"/>
        <family val="1"/>
      </rPr>
      <t>技師３級扱</t>
    </r>
    <phoneticPr fontId="0"/>
  </si>
  <si>
    <t>K713</t>
  </si>
  <si>
    <t>交通運輸事業部 道路橋梁部</t>
  </si>
  <si>
    <r>
      <rPr>
        <sz val="9"/>
        <color theme="1"/>
        <rFont val="ＭＳ 明朝"/>
        <family val="1"/>
      </rPr>
      <t>技師補扱</t>
    </r>
    <phoneticPr fontId="0"/>
  </si>
  <si>
    <t>K720</t>
  </si>
  <si>
    <t>主事２級扱</t>
  </si>
  <si>
    <t>流域・都市事業部 上下水道部</t>
  </si>
  <si>
    <t>一般社員</t>
  </si>
  <si>
    <t>K730</t>
  </si>
  <si>
    <t>社会ｼｽﾃﾑ事業部 環境部</t>
  </si>
  <si>
    <t>K733</t>
  </si>
  <si>
    <t>技師３級扱</t>
  </si>
  <si>
    <t>流域・都市事業部 農村施設室</t>
  </si>
  <si>
    <r>
      <rPr>
        <sz val="9"/>
        <color theme="1"/>
        <rFont val="ＭＳ 明朝"/>
        <family val="1"/>
      </rPr>
      <t>嘱託　</t>
    </r>
    <r>
      <rPr>
        <sz val="9"/>
        <color theme="1"/>
        <rFont val="ＭＳ 明朝"/>
        <family val="1"/>
      </rPr>
      <t>理事</t>
    </r>
    <rPh sb="0" eb="2">
      <t>ショクタク</t>
    </rPh>
    <rPh sb="3" eb="5">
      <t>リジ</t>
    </rPh>
    <phoneticPr fontId="0"/>
  </si>
  <si>
    <t>K740</t>
  </si>
  <si>
    <t>社会システム事業部 統合情報技術部</t>
  </si>
  <si>
    <r>
      <rPr>
        <sz val="9"/>
        <color theme="1"/>
        <rFont val="ＭＳ 明朝"/>
        <family val="1"/>
      </rPr>
      <t>嘱託　副理事</t>
    </r>
    <phoneticPr fontId="0"/>
  </si>
  <si>
    <t>DC0A10</t>
  </si>
  <si>
    <t>ｲﾝﾌﾗﾏﾈｼﾞﾒﾝﾄ事業部 都市計画ｻﾌﾞｸﾞﾙｰﾌﾟ</t>
  </si>
  <si>
    <r>
      <rPr>
        <sz val="9"/>
        <color theme="1"/>
        <rFont val="ＭＳ 明朝"/>
        <family val="1"/>
      </rPr>
      <t>嘱託　参事</t>
    </r>
    <phoneticPr fontId="0"/>
  </si>
  <si>
    <t>DC0A20</t>
  </si>
  <si>
    <t>交通運輸事業部 施設設計ｻﾌﾞｸﾞﾙｰﾌﾟ</t>
  </si>
  <si>
    <r>
      <rPr>
        <sz val="9"/>
        <color theme="1"/>
        <rFont val="ＭＳ 明朝"/>
        <family val="1"/>
      </rPr>
      <t>嘱託　副参事</t>
    </r>
    <phoneticPr fontId="0"/>
  </si>
  <si>
    <t>DC0A30</t>
  </si>
  <si>
    <t>交通運輸事業部 沖縄プロジェクトｻﾌﾞｸﾞﾙｰﾌﾟ</t>
  </si>
  <si>
    <r>
      <rPr>
        <sz val="9"/>
        <color theme="1"/>
        <rFont val="ＭＳ 明朝"/>
        <family val="1"/>
      </rPr>
      <t>嘱託　その他</t>
    </r>
    <phoneticPr fontId="0"/>
  </si>
  <si>
    <t>DC0B10</t>
  </si>
  <si>
    <t>流域・都市事業部 河川計画ｻﾌﾞｸﾞﾙｰﾌﾟ</t>
  </si>
  <si>
    <r>
      <rPr>
        <sz val="9"/>
        <color theme="1"/>
        <rFont val="ＭＳ 明朝"/>
        <family val="1"/>
      </rPr>
      <t>契約社員　理事</t>
    </r>
    <phoneticPr fontId="0"/>
  </si>
  <si>
    <t>DC0B20</t>
  </si>
  <si>
    <t>流域・都市事業部 河川構造ｻﾌﾞｸﾞﾙｰﾌﾟ</t>
  </si>
  <si>
    <r>
      <rPr>
        <sz val="9"/>
        <color theme="1"/>
        <rFont val="ＭＳ 明朝"/>
        <family val="1"/>
      </rPr>
      <t>契約社員　副理事</t>
    </r>
    <phoneticPr fontId="0"/>
  </si>
  <si>
    <t>DC0B30</t>
  </si>
  <si>
    <t>流域・都市事業部 ダムｻﾌﾞｸﾞﾙｰﾌﾟ</t>
  </si>
  <si>
    <r>
      <rPr>
        <sz val="9"/>
        <color theme="1"/>
        <rFont val="ＭＳ 明朝"/>
        <family val="1"/>
      </rPr>
      <t>契約社員　参事</t>
    </r>
    <phoneticPr fontId="0"/>
  </si>
  <si>
    <t>DC0B40</t>
  </si>
  <si>
    <t>流域・都市事業部 上下水道ｻﾌﾞｸﾞﾙｰﾌﾟ</t>
  </si>
  <si>
    <r>
      <rPr>
        <sz val="9"/>
        <color theme="1"/>
        <rFont val="ＭＳ 明朝"/>
        <family val="1"/>
      </rPr>
      <t>契約社員　副参事</t>
    </r>
    <phoneticPr fontId="0"/>
  </si>
  <si>
    <t>DC0B50</t>
  </si>
  <si>
    <t>流域・都市事業部 農村施設ｻﾌﾞｸﾞﾙｰﾌﾟ</t>
  </si>
  <si>
    <r>
      <rPr>
        <sz val="9"/>
        <color theme="1"/>
        <rFont val="ＭＳ 明朝"/>
        <family val="1"/>
      </rPr>
      <t>契約社員　その他</t>
    </r>
    <phoneticPr fontId="0"/>
  </si>
  <si>
    <t>DC0B60</t>
  </si>
  <si>
    <t>ｲﾝﾌﾗﾏﾈｼﾞﾒﾝﾄ事業部 地域計画設計ｻﾌﾞｸﾞﾙｰﾌﾟ</t>
  </si>
  <si>
    <t>非常勤</t>
  </si>
  <si>
    <t>DC0B80</t>
  </si>
  <si>
    <t>ｲﾝﾌﾗﾏﾈｼﾞﾒﾝﾄ事業部 建築ｻﾌﾞｸﾞﾙｰﾌﾟ</t>
  </si>
  <si>
    <t>臨時</t>
  </si>
  <si>
    <t>DC0C10</t>
  </si>
  <si>
    <t>交通運輸事業部 道路ｻﾌﾞｸﾞﾙｰﾌﾟ</t>
  </si>
  <si>
    <t>DC0C20</t>
  </si>
  <si>
    <t>交通運輸事業部 橋梁ｻﾌﾞｸﾞﾙｰﾌﾟ</t>
  </si>
  <si>
    <t>DC0C30</t>
  </si>
  <si>
    <t>交通運輸事業部 空港ｻﾌﾞｸﾞﾙｰﾌﾟ</t>
  </si>
  <si>
    <t>DC0C40</t>
  </si>
  <si>
    <t>交通運輸事業部 港湾ｻﾌﾞｸﾞﾙｰﾌﾟ</t>
  </si>
  <si>
    <t>DC0C50</t>
  </si>
  <si>
    <t>ｲﾝﾌﾗﾏﾈｼﾞﾒﾝﾄ事業部 交通システムｻﾌﾞｸﾞﾙｰﾌﾟ</t>
  </si>
  <si>
    <t>DC0D10</t>
  </si>
  <si>
    <t>国土保全事業部 防災ｻﾌﾞｸﾞﾙｰﾌﾟ</t>
  </si>
  <si>
    <t>DC0D20</t>
  </si>
  <si>
    <t>国土保全事業部 砂防ｻﾌﾞｸﾞﾙｰﾌﾟ</t>
  </si>
  <si>
    <t>DC0E10</t>
  </si>
  <si>
    <t>社会ｼｽﾃﾑ事業部 環境計画ｻﾌﾞｸﾞﾙｰﾌﾟ</t>
  </si>
  <si>
    <t>DC0E30</t>
  </si>
  <si>
    <t>流域・都市事業部 地盤技術ｻﾌﾞｸﾞﾙｰﾌﾟ</t>
  </si>
  <si>
    <t>DC0E40</t>
  </si>
  <si>
    <t>流域・都市事業部 地圏技術ｻﾌﾞｸﾞﾙｰﾌﾟ</t>
  </si>
  <si>
    <t>DC0F10</t>
  </si>
  <si>
    <t>社会ｼｽﾃﾑ事業部 統合情報ｻﾌﾞｸﾞﾙｰﾌﾟ</t>
  </si>
  <si>
    <t>DC0F20</t>
  </si>
  <si>
    <t>ｲﾝﾌﾗﾏﾈｼﾞﾒﾝﾄ事業部 ｱｾｯﾄﾏﾈｼﾞﾒﾝﾄｻﾌﾞｸﾞﾙｰﾌﾟ</t>
  </si>
  <si>
    <t>DC0F30</t>
  </si>
  <si>
    <t>ｲﾝﾌﾗﾒｼﾞﾒﾝﾄ事業部 防災ﾏﾈｼﾞﾒﾝﾄｻﾌﾞｸﾞﾙｰﾌﾟ</t>
  </si>
  <si>
    <t>DC0F40</t>
  </si>
  <si>
    <t>ｲﾝﾌﾗﾏﾈｼﾞﾒﾝﾄ事業部 統合ﾏﾈｼﾞﾒﾝﾄｻﾌﾞｸﾞﾙｰﾌﾟ</t>
  </si>
  <si>
    <t>DC0F50</t>
  </si>
  <si>
    <t>社会ｼｽﾃﾑ事業部 CIM事業ｻﾌﾞｸﾞﾙｰﾌﾟ</t>
  </si>
  <si>
    <t>流域・都市事業部 河川・水工部</t>
  </si>
  <si>
    <r>
      <rPr>
        <sz val="9"/>
        <color theme="1"/>
        <rFont val="ＭＳ 明朝"/>
        <family val="1"/>
      </rPr>
      <t>個人賃率：</t>
    </r>
    <rPh sb="0" eb="2">
      <t>コジン</t>
    </rPh>
    <rPh sb="2" eb="3">
      <t>チン</t>
    </rPh>
    <rPh sb="3" eb="4">
      <t>リツ</t>
    </rPh>
    <phoneticPr fontId="0"/>
  </si>
  <si>
    <t>国土保全事業部 防災部</t>
  </si>
  <si>
    <r>
      <rPr>
        <sz val="9"/>
        <color theme="1"/>
        <rFont val="ＭＳ 明朝"/>
        <family val="1"/>
      </rPr>
      <t>0=標準適用</t>
    </r>
    <phoneticPr fontId="0"/>
  </si>
  <si>
    <r>
      <rPr>
        <sz val="9"/>
        <color theme="1"/>
        <rFont val="ＭＳ 明朝"/>
        <family val="1"/>
      </rPr>
      <t>年間稼動日数</t>
    </r>
    <phoneticPr fontId="0"/>
  </si>
  <si>
    <t>日</t>
  </si>
  <si>
    <t>国土保全事業部 砂防部</t>
  </si>
  <si>
    <t>1=個人適用</t>
  </si>
  <si>
    <r>
      <rPr>
        <sz val="9"/>
        <color theme="1"/>
        <rFont val="ＭＳ 明朝"/>
        <family val="1"/>
      </rPr>
      <t>年間稼動時間</t>
    </r>
    <phoneticPr fontId="0"/>
  </si>
  <si>
    <t>時間</t>
  </si>
  <si>
    <t>流域・都市事業部 ダム・発電部</t>
  </si>
  <si>
    <t>東京支店 積算管理室</t>
  </si>
  <si>
    <t>東京支店　プロポーザル統括室</t>
  </si>
  <si>
    <t>ｲﾝﾌﾗﾏﾈｼﾞﾒﾝﾄ事業部 ｱｾｯﾄﾏﾈｼﾞﾒﾝﾄ技術部</t>
  </si>
  <si>
    <t>ｲﾝﾌﾗﾏﾈｼﾞﾒﾝﾄ事業部 統合ﾏﾈｼﾞﾒﾝﾄ技術室</t>
  </si>
  <si>
    <t>ｲﾝﾌﾗﾏﾈｼﾞﾒﾝﾄ事業部 都市・交通計画部</t>
  </si>
  <si>
    <t>交通運輸事業部 施設設計室</t>
  </si>
  <si>
    <t>交通運輸事業部 空港・港湾部</t>
  </si>
  <si>
    <t>流域・都市事業部 地盤環境部</t>
  </si>
  <si>
    <t>東京支店 北関東事務所</t>
  </si>
  <si>
    <t>東京支店 神奈川事務所</t>
  </si>
  <si>
    <t>東京支店 茨城営業所</t>
  </si>
  <si>
    <t>東京支店 栃木営業所</t>
  </si>
  <si>
    <t>東京支店 群馬営業所</t>
  </si>
  <si>
    <t>東京支店 千葉営業所</t>
  </si>
  <si>
    <t>東京支店 甲府営業所</t>
  </si>
  <si>
    <t>コンサルタント国内　流域・都市事業部</t>
  </si>
  <si>
    <t>コンサルタント国内　交通運輸事業部</t>
  </si>
  <si>
    <t>コンサルタント国内　国土保全事業部</t>
  </si>
  <si>
    <t>コンサルタント国内　社会システム事業部</t>
  </si>
  <si>
    <t>東京支店</t>
  </si>
  <si>
    <t>コンサルタント国内　ｲﾝﾌﾗﾏﾈｼﾞﾒﾝﾄ事業部</t>
  </si>
  <si>
    <t>仙台支店</t>
  </si>
  <si>
    <t>仙台支店 営業企画部</t>
  </si>
  <si>
    <t>仙台支店 積算室</t>
  </si>
  <si>
    <t>DF0300</t>
  </si>
  <si>
    <t>仙台支店 品質･環境管理</t>
  </si>
  <si>
    <t>仙台支店 技術第一部</t>
  </si>
  <si>
    <t>仙台支店 技術第二部</t>
  </si>
  <si>
    <t>仙台支店 プロポーザル推進室</t>
  </si>
  <si>
    <t>DF0800</t>
  </si>
  <si>
    <t>仙台支店 ＣＭ推進室</t>
  </si>
  <si>
    <t>DF0900</t>
  </si>
  <si>
    <t>仙台支店 震災復興室</t>
  </si>
  <si>
    <t>DF0A10</t>
  </si>
  <si>
    <t>仙台支店 技術一部 都市計画ｻﾌﾞｸﾞﾙｰﾌﾟ</t>
  </si>
  <si>
    <t>DF0A20</t>
  </si>
  <si>
    <t>仙台支店 技術一部 施設設計ｻﾌﾞｸﾞﾙｰﾌﾟ</t>
  </si>
  <si>
    <t>DF0B10</t>
  </si>
  <si>
    <t>仙台支店 技術一部 河川計画ｻﾌﾞｸﾞﾙｰﾌﾟ</t>
  </si>
  <si>
    <t>DF0B20</t>
  </si>
  <si>
    <t>仙台支店 技術一部 河川構造ｻﾌﾞｸﾞﾙｰﾌﾟ</t>
  </si>
  <si>
    <t>DF0B30</t>
  </si>
  <si>
    <t>仙台支店 技術一部 ダムｻﾌﾞｸﾞﾙｰﾌﾟ</t>
  </si>
  <si>
    <t>DF0B40</t>
  </si>
  <si>
    <t>仙台支店 技術一部 上下水道ｻﾌﾞｸﾞﾙｰﾌﾟ</t>
  </si>
  <si>
    <t>DF0B50</t>
  </si>
  <si>
    <t>仙台支店 技術一部 農村施設ｻﾌﾞｸﾞﾙｰﾌﾟ</t>
  </si>
  <si>
    <t>DF0B60</t>
  </si>
  <si>
    <t>仙台支店 技術一部 地域計画設計ｻﾌﾞｸﾞﾙｰﾌﾟ</t>
  </si>
  <si>
    <t>DF0B80</t>
  </si>
  <si>
    <t>仙台支店 技術一部 建築ｻﾌﾞｸﾞﾙｰﾌﾟ</t>
  </si>
  <si>
    <t>DF0C10</t>
  </si>
  <si>
    <t>仙台支店 技術一部 道路ｻﾌﾞｸﾞﾙｰﾌﾟ</t>
  </si>
  <si>
    <t>DF0C20</t>
  </si>
  <si>
    <t>仙台支店 技術一部 橋梁ｻﾌﾞｸﾞﾙｰﾌﾟ</t>
  </si>
  <si>
    <t>DF0C30</t>
  </si>
  <si>
    <t>仙台支店 技術一部 空港ｻﾌﾞｸﾞﾙｰﾌﾟ</t>
  </si>
  <si>
    <t>DF0C40</t>
  </si>
  <si>
    <t>仙台支店 技術一部 港湾ｻﾌﾞｸﾞﾙｰﾌﾟ</t>
  </si>
  <si>
    <t>DF0C50</t>
  </si>
  <si>
    <t>仙台支店 技術一部 交通システムｻﾌﾞｸﾞﾙｰﾌﾟ</t>
  </si>
  <si>
    <t>DF0D10</t>
  </si>
  <si>
    <t>仙台支店 技術二部 防災ｻﾌﾞｸﾞﾙｰﾌﾟ</t>
  </si>
  <si>
    <t>DF0D20</t>
  </si>
  <si>
    <t>仙台支店 技術一部 砂防ｻﾌﾞｸﾞﾙｰﾌﾟ</t>
  </si>
  <si>
    <t>DF0E10</t>
  </si>
  <si>
    <t>仙台支店 技術二部 環境計画ｻﾌﾞｸﾞﾙｰﾌﾟ</t>
  </si>
  <si>
    <t>DF0E30</t>
  </si>
  <si>
    <t>仙台支店 技術二部 地盤技術ｻﾌﾞｸﾞﾙｰﾌﾟ</t>
  </si>
  <si>
    <t>DF0E40</t>
  </si>
  <si>
    <t>仙台支店 技術二部 地圏技術ｻﾌﾞｸﾞﾙｰﾌﾟ</t>
  </si>
  <si>
    <t>DF0F10</t>
  </si>
  <si>
    <t>仙台支店 技術一部 統合情報ｻﾌﾞｸﾞﾙｰﾌﾟ</t>
  </si>
  <si>
    <t>DF0F20</t>
  </si>
  <si>
    <t>仙台支店 技術一部 ｱｾｯﾄﾏﾈｼﾞﾒﾝﾄｻﾌﾞｸﾞﾙｰﾌﾟ</t>
  </si>
  <si>
    <t>DF0F30</t>
  </si>
  <si>
    <t>仙台支店 技術一部 防災ﾏﾈｼﾞﾒﾝﾄｻﾌﾞｸﾞﾙｰﾌﾟ</t>
  </si>
  <si>
    <t>DF0F40</t>
  </si>
  <si>
    <t>仙台支店 技術一部 統合ﾏﾈｼﾞﾒﾝﾄｻﾌﾞｸﾞﾙｰﾌﾟ</t>
  </si>
  <si>
    <t>DF1A10</t>
  </si>
  <si>
    <t>仙台支店 震災復興 都市計画ｻﾌﾞｸﾞﾙｰﾌﾟ</t>
  </si>
  <si>
    <t>DF1A20</t>
  </si>
  <si>
    <t>仙台支店 震災復興 施設設計ｻﾌﾞｸﾞﾙｰﾌﾟ</t>
  </si>
  <si>
    <t>DF1B10</t>
  </si>
  <si>
    <t>仙台支店 震災復興 河川計画ｻﾌﾞｸﾞﾙｰﾌﾟ</t>
  </si>
  <si>
    <t>DF1B20</t>
  </si>
  <si>
    <t>仙台支店 震災復興 河川構造ｻﾌﾞｸﾞﾙｰﾌﾟ</t>
  </si>
  <si>
    <t>DF1B30</t>
  </si>
  <si>
    <t>仙台支店 震災復興 ダムｻﾌﾞｸﾞﾙｰﾌﾟ</t>
  </si>
  <si>
    <t>DF1B40</t>
  </si>
  <si>
    <t>仙台支店 震災復興 上下水道ｻﾌﾞｸﾞﾙｰﾌﾟ</t>
  </si>
  <si>
    <t>DF1B50</t>
  </si>
  <si>
    <t>仙台支店 震災復興 農村施設ｻﾌﾞｸﾞﾙｰﾌﾟ</t>
  </si>
  <si>
    <t>DF1B60</t>
  </si>
  <si>
    <t>仙台支店 震災復興 地域計画設計ｻﾌﾞｸﾞﾙｰﾌﾟ</t>
  </si>
  <si>
    <t>DF1B80</t>
  </si>
  <si>
    <t>仙台支店 震災復興 建築ｻﾌﾞｸﾞﾙｰﾌﾟ</t>
  </si>
  <si>
    <t>DF1C10</t>
  </si>
  <si>
    <t>仙台支店 震災復興 道路ｻﾌﾞｸﾞﾙｰﾌﾟ</t>
  </si>
  <si>
    <t>DF1C20</t>
  </si>
  <si>
    <t>仙台支店 震災復興 橋梁ｻﾌﾞｸﾞﾙｰﾌﾟ</t>
  </si>
  <si>
    <t>DF1C30</t>
  </si>
  <si>
    <t>仙台支店 震災復興 空港ｻﾌﾞｸﾞﾙｰﾌﾟ</t>
  </si>
  <si>
    <t>DF1C40</t>
  </si>
  <si>
    <t>仙台支店 震災復興 港湾ｻﾌﾞｸﾞﾙｰﾌﾟ</t>
  </si>
  <si>
    <t>DF1C50</t>
  </si>
  <si>
    <t>仙台支店 震災復興 交通システムｻﾌﾞｸﾞﾙｰﾌﾟ</t>
  </si>
  <si>
    <t>DF1D10</t>
  </si>
  <si>
    <t>仙台支店 震災復興 防災ｻﾌﾞｸﾞﾙｰﾌﾟ</t>
  </si>
  <si>
    <t>DF1D20</t>
  </si>
  <si>
    <t>仙台支店 震災復興 砂防ｻﾌﾞｸﾞﾙｰﾌﾟ</t>
  </si>
  <si>
    <t>DF1E10</t>
  </si>
  <si>
    <t>仙台支店 震災復興 環境計画ｻﾌﾞｸﾞﾙｰﾌﾟ</t>
  </si>
  <si>
    <t>DF1E30</t>
  </si>
  <si>
    <t>仙台支店 震災復興 地盤技術ｻﾌﾞｸﾞﾙｰﾌﾟ</t>
  </si>
  <si>
    <t>DF1E40</t>
  </si>
  <si>
    <t>仙台支店 震災復興 地圏技術ｻﾌﾞｸﾞﾙｰﾌﾟ</t>
  </si>
  <si>
    <t>DF1F10</t>
  </si>
  <si>
    <t>仙台支店 震災復興 統合情報ｻﾌﾞｸﾞﾙｰﾌﾟ</t>
  </si>
  <si>
    <t>DF1F20</t>
  </si>
  <si>
    <t>仙台支店 震災復興 ｱｾｯﾄﾏﾈｼﾞﾒﾝﾄｻﾌﾞｸﾞﾙｰﾌﾟ</t>
  </si>
  <si>
    <t>DF1F30</t>
  </si>
  <si>
    <t>仙台支店 震災復興 防災ﾏﾈｼﾞﾒﾝﾄｻﾌﾞｸﾞﾙｰﾌﾟ</t>
  </si>
  <si>
    <t>DF1F40</t>
  </si>
  <si>
    <t>仙台支店 震災復興 統合ﾏﾈｼﾞﾒﾝﾄｻﾌﾞｸﾞﾙｰﾌﾟ</t>
  </si>
  <si>
    <t>DF2A10</t>
  </si>
  <si>
    <t>仙台支店 北東北 都市計画ｻﾌﾞｸﾞﾙｰﾌﾟ</t>
  </si>
  <si>
    <t>DF2A20</t>
  </si>
  <si>
    <t>仙台支店 北東北 施設設計ｻﾌﾞｸﾞﾙｰﾌﾟ</t>
  </si>
  <si>
    <t>DF2B10</t>
  </si>
  <si>
    <t>仙台支店 北東北 河川計画ｻﾌﾞｸﾞﾙｰﾌﾟ</t>
  </si>
  <si>
    <t>DF2B20</t>
  </si>
  <si>
    <t>仙台支店 北東北 河川構造ｻﾌﾞｸﾞﾙｰﾌﾟ</t>
  </si>
  <si>
    <t>DF2B30</t>
  </si>
  <si>
    <t>仙台支店 北東北 ダムｻﾌﾞｸﾞﾙｰﾌﾟ</t>
  </si>
  <si>
    <t>DF2B40</t>
  </si>
  <si>
    <t>仙台支店 北東北 上下水道ｻﾌﾞｸﾞﾙｰﾌﾟ</t>
  </si>
  <si>
    <t>DF2B50</t>
  </si>
  <si>
    <t>仙台支店 北東北 農村施設ｻﾌﾞｸﾞﾙｰﾌﾟ</t>
  </si>
  <si>
    <t>DF2B60</t>
  </si>
  <si>
    <t>仙台支店 北東北 地域計画設計ｻﾌﾞｸﾞﾙｰﾌﾟ</t>
  </si>
  <si>
    <t>DF2B80</t>
  </si>
  <si>
    <t>仙台支店 北東北 建築ｻﾌﾞｸﾞﾙｰﾌﾟ</t>
  </si>
  <si>
    <t>DF2C10</t>
  </si>
  <si>
    <t>仙台支店 北東北 道路ｻﾌﾞｸﾞﾙｰﾌﾟ</t>
  </si>
  <si>
    <t>DF2C20</t>
  </si>
  <si>
    <t>仙台支店 北東北 橋梁ｻﾌﾞｸﾞﾙｰﾌﾟ</t>
  </si>
  <si>
    <t>DF2C30</t>
  </si>
  <si>
    <t>仙台支店 北東北 空港ｻﾌﾞｸﾞﾙｰﾌﾟ</t>
  </si>
  <si>
    <t>DF2C40</t>
  </si>
  <si>
    <t>仙台支店 北東北 港湾ｻﾌﾞｸﾞﾙｰﾌﾟ</t>
  </si>
  <si>
    <t>DF2C50</t>
  </si>
  <si>
    <t>仙台支店 北東北 交通システムｻﾌﾞｸﾞﾙｰﾌﾟ</t>
  </si>
  <si>
    <t>DF2D10</t>
  </si>
  <si>
    <t>仙台支店 北東北 防災ｻﾌﾞｸﾞﾙｰﾌﾟ</t>
  </si>
  <si>
    <t>DF2D20</t>
  </si>
  <si>
    <t>仙台支店 北東北 砂防ｻﾌﾞｸﾞﾙｰﾌﾟ</t>
  </si>
  <si>
    <t>DF2E10</t>
  </si>
  <si>
    <t>仙台支店 北東北 環境計画ｻﾌﾞｸﾞﾙｰﾌﾟ</t>
  </si>
  <si>
    <t>DF2E30</t>
  </si>
  <si>
    <t>仙台支店 北東北 地盤技術ｻﾌﾞｸﾞﾙｰﾌﾟ</t>
  </si>
  <si>
    <t>DF2E40</t>
  </si>
  <si>
    <t>仙台支店 北東北 地圏技術ｻﾌﾞｸﾞﾙｰﾌﾟ</t>
  </si>
  <si>
    <t>DF2F10</t>
  </si>
  <si>
    <t>仙台支店 北東北 統合情報ｻﾌﾞｸﾞﾙｰﾌﾟ</t>
  </si>
  <si>
    <t>DF2F20</t>
  </si>
  <si>
    <t>仙台支店 北東北 ｱｾｯﾄﾏﾈｼﾞﾒﾝﾄｻﾌﾞｸﾞﾙｰﾌﾟ</t>
  </si>
  <si>
    <t>DF2F30</t>
  </si>
  <si>
    <t>仙台支店 北東北 防災ﾏﾈｼﾞﾒﾝﾄｻﾌﾞｸﾞﾙｰﾌﾟ</t>
  </si>
  <si>
    <t>DF2F40</t>
  </si>
  <si>
    <t>仙台支店 北東北 統合ﾏﾈｼﾞﾒﾝﾄｻﾌﾞｸﾞﾙｰﾌﾟ</t>
  </si>
  <si>
    <t>DF3A10</t>
  </si>
  <si>
    <t>仙台支店 ＣＭ 都市計画ｻﾌﾞｸﾞﾙｰﾌﾟ</t>
  </si>
  <si>
    <t>DF3A20</t>
  </si>
  <si>
    <t>仙台支店 ＣＭ 施設設計ｻﾌﾞｸﾞﾙｰﾌﾟ</t>
  </si>
  <si>
    <t>DF3B10</t>
  </si>
  <si>
    <t>仙台支店 ＣＭ 河川計画ｻﾌﾞｸﾞﾙｰﾌﾟ</t>
  </si>
  <si>
    <t>DF3B20</t>
  </si>
  <si>
    <t>仙台支店 ＣＭ 河川構造ｻﾌﾞｸﾞﾙｰﾌﾟ</t>
  </si>
  <si>
    <t>DF3B30</t>
  </si>
  <si>
    <t>仙台支店 ＣＭ ダムｻﾌﾞｸﾞﾙｰﾌﾟ</t>
  </si>
  <si>
    <t>DF3B40</t>
  </si>
  <si>
    <t>仙台支店 ＣＭ 上下水道ｻﾌﾞｸﾞﾙｰﾌﾟ</t>
  </si>
  <si>
    <t>DF3B50</t>
  </si>
  <si>
    <t>仙台支店 ＣＭ 農村施設ｻﾌﾞｸﾞﾙｰﾌﾟ</t>
  </si>
  <si>
    <t>DF3B60</t>
  </si>
  <si>
    <t>仙台支店 ＣＭ 地域計画設計ｻﾌﾞｸﾞﾙｰﾌﾟ</t>
  </si>
  <si>
    <t>DF3B80</t>
  </si>
  <si>
    <t>仙台支店 ＣＭ 建築ｻﾌﾞｸﾞﾙｰﾌﾟ</t>
  </si>
  <si>
    <t>DF3C10</t>
  </si>
  <si>
    <t>仙台支店 ＣＭ 道路ｻﾌﾞｸﾞﾙｰﾌﾟ</t>
  </si>
  <si>
    <t>DF3C20</t>
  </si>
  <si>
    <t>仙台支店 ＣＭ 橋梁ｻﾌﾞｸﾞﾙｰﾌﾟ</t>
  </si>
  <si>
    <t>DF3C30</t>
  </si>
  <si>
    <t>仙台支店 ＣＭ 空港ｻﾌﾞｸﾞﾙｰﾌﾟ</t>
  </si>
  <si>
    <t>DF3C40</t>
  </si>
  <si>
    <t>仙台支店 ＣＭ 港湾ｻﾌﾞｸﾞﾙｰﾌﾟ</t>
  </si>
  <si>
    <t>DF3C50</t>
  </si>
  <si>
    <t>仙台支店 ＣＭ 交通システムｻﾌﾞｸﾞﾙｰﾌﾟ</t>
  </si>
  <si>
    <t>DF3D10</t>
  </si>
  <si>
    <t>仙台支店 ＣＭ 防災ｻﾌﾞｸﾞﾙｰﾌﾟ</t>
  </si>
  <si>
    <t>DF3D20</t>
  </si>
  <si>
    <t>仙台支店 ＣＭ 砂防ｻﾌﾞｸﾞﾙｰﾌﾟ</t>
  </si>
  <si>
    <t>DF3E10</t>
  </si>
  <si>
    <t>仙台支店 ＣＭ 環境計画ｻﾌﾞｸﾞﾙｰﾌﾟ</t>
  </si>
  <si>
    <t>DF3E30</t>
  </si>
  <si>
    <t>仙台支店 ＣＭ 地盤技術ｻﾌﾞｸﾞﾙｰﾌﾟ</t>
  </si>
  <si>
    <t>DF3E40</t>
  </si>
  <si>
    <t>仙台支店 ＣＭ 地圏技術ｻﾌﾞｸﾞﾙｰﾌﾟ</t>
  </si>
  <si>
    <t>DF3F10</t>
  </si>
  <si>
    <t>仙台支店 ＣＭ 統合情報ｻﾌﾞｸﾞﾙｰﾌﾟ</t>
  </si>
  <si>
    <t>DF3F20</t>
  </si>
  <si>
    <t>仙台支店 ＣＭ ｱｾｯﾄﾏﾈｼﾞﾒﾝﾄｻﾌﾞｸﾞﾙｰﾌﾟ</t>
  </si>
  <si>
    <t>DF3F30</t>
  </si>
  <si>
    <t>仙台支店 ＣＭ 防災ﾏﾈｼﾞﾒﾝﾄｻﾌﾞｸﾞﾙｰﾌﾟ</t>
  </si>
  <si>
    <t>DF3F40</t>
  </si>
  <si>
    <t>仙台支店 ＣＭ 統合ﾏﾈｼﾞﾒﾝﾄｻﾌﾞｸﾞﾙｰﾌﾟ</t>
  </si>
  <si>
    <t>仙台支店 北東北事務所</t>
  </si>
  <si>
    <t>仙台支店 青森営業所</t>
  </si>
  <si>
    <t>仙台支店 秋田営業所</t>
  </si>
  <si>
    <t>DF8500</t>
  </si>
  <si>
    <t>仙台支店 山形営業所</t>
  </si>
  <si>
    <t>仙台支店 福島営業所</t>
  </si>
  <si>
    <t>DF8700</t>
  </si>
  <si>
    <t>仙台支店 いわき営業所</t>
  </si>
  <si>
    <t>札幌支店</t>
  </si>
  <si>
    <t>札幌支店 営業企画部</t>
  </si>
  <si>
    <t>札幌支店 積算室</t>
  </si>
  <si>
    <t>DG0300</t>
  </si>
  <si>
    <t>札幌支店 品質･環境管理</t>
  </si>
  <si>
    <t>札幌支店 技術第一部</t>
  </si>
  <si>
    <t>札幌支店 技術第二部</t>
  </si>
  <si>
    <t>DG0600</t>
  </si>
  <si>
    <t>札幌支店 プロポーザル推進室</t>
  </si>
  <si>
    <t>DG0A10</t>
  </si>
  <si>
    <t>札幌支店 技術一部 都市計画ｻﾌﾞｸﾞﾙｰﾌﾟ</t>
  </si>
  <si>
    <t>DG0A20</t>
  </si>
  <si>
    <t>札幌支店 技術一部 施設設計ｻﾌﾞｸﾞﾙｰﾌﾟ</t>
  </si>
  <si>
    <t>DG0B10</t>
  </si>
  <si>
    <t>札幌支店 技術一部 河川計画ｻﾌﾞｸﾞﾙｰﾌﾟ</t>
  </si>
  <si>
    <t>DG0B20</t>
  </si>
  <si>
    <t>札幌支店 技術一部 河川構造ｻﾌﾞｸﾞﾙｰﾌﾟ</t>
  </si>
  <si>
    <t>DG0B30</t>
  </si>
  <si>
    <t>札幌支店 技術一部 ダムｻﾌﾞｸﾞﾙｰﾌﾟ</t>
  </si>
  <si>
    <t>DG0B40</t>
  </si>
  <si>
    <t>札幌支店 技術一部 上下水道ｻﾌﾞｸﾞﾙｰﾌﾟ</t>
  </si>
  <si>
    <t>DG0B50</t>
  </si>
  <si>
    <t>札幌支店 技術一部 農村施設ｻﾌﾞｸﾞﾙｰﾌﾟ</t>
  </si>
  <si>
    <t>DG0B60</t>
  </si>
  <si>
    <t>札幌支店 技術一部 地域計画設計ｻﾌﾞｸﾞﾙｰﾌﾟ</t>
  </si>
  <si>
    <t>DG0B80</t>
  </si>
  <si>
    <t>札幌支店 技術一部 建築ｻﾌﾞｸﾞﾙｰﾌﾟ</t>
  </si>
  <si>
    <t>DG0C10</t>
  </si>
  <si>
    <t>札幌支店 技術一部 道路ｻﾌﾞｸﾞﾙｰﾌﾟ</t>
  </si>
  <si>
    <t>DG0C20</t>
  </si>
  <si>
    <t>札幌支店 技術一部 橋梁ｻﾌﾞｸﾞﾙｰﾌﾟ</t>
  </si>
  <si>
    <t>DG0C30</t>
  </si>
  <si>
    <t>札幌支店 技術一部 空港ｻﾌﾞｸﾞﾙｰﾌﾟ</t>
  </si>
  <si>
    <t>DG0C40</t>
  </si>
  <si>
    <t>札幌支店 技術一部 港湾ｻﾌﾞｸﾞﾙｰﾌﾟ</t>
  </si>
  <si>
    <t>DG0C50</t>
  </si>
  <si>
    <t>札幌支店 技術一部 交通システムｻﾌﾞｸﾞﾙｰﾌﾟ</t>
  </si>
  <si>
    <t>DG0D10</t>
  </si>
  <si>
    <t>札幌支店 技術二部 防災ｻﾌﾞｸﾞﾙｰﾌﾟ</t>
  </si>
  <si>
    <t>DG0D20</t>
  </si>
  <si>
    <t>札幌支店 技術二部 砂防ｻﾌﾞｸﾞﾙｰﾌﾟ</t>
  </si>
  <si>
    <t>DG0E10</t>
  </si>
  <si>
    <t>札幌支店 技術二部 環境計画ｻﾌﾞｸﾞﾙｰﾌﾟ</t>
  </si>
  <si>
    <t>DG0E30</t>
  </si>
  <si>
    <t>札幌支店 技術二部 地盤技術ｻﾌﾞｸﾞﾙｰﾌﾟ</t>
  </si>
  <si>
    <t>DG0E40</t>
  </si>
  <si>
    <t>札幌支店 技術二部 地圏技術ｻﾌﾞｸﾞﾙｰﾌﾟ</t>
  </si>
  <si>
    <t>DG0F10</t>
  </si>
  <si>
    <t>札幌支店 技術一部 統合情報ｻﾌﾞｸﾞﾙｰﾌﾟ</t>
  </si>
  <si>
    <t>DG0F20</t>
  </si>
  <si>
    <t>札幌支店 技術一部 ｱｾｯﾄﾏﾈｼﾞﾒﾝﾄｻﾌﾞｸﾞﾙｰﾌﾟ</t>
  </si>
  <si>
    <t>DG0F30</t>
  </si>
  <si>
    <t>札幌支店 技術一部 防災ﾏﾈｼﾞﾒﾝﾄｻﾌﾞｸﾞﾙｰﾌﾟ</t>
  </si>
  <si>
    <t>DG0F40</t>
  </si>
  <si>
    <t>札幌支店 技術一部 統合ﾏﾈｼﾞﾒﾝﾄｻﾌﾞｸﾞﾙｰﾌﾟ</t>
  </si>
  <si>
    <t>福岡支店</t>
  </si>
  <si>
    <t>福岡支店 営業企画部</t>
  </si>
  <si>
    <t>福岡支店 積算室</t>
  </si>
  <si>
    <t>DH0300</t>
  </si>
  <si>
    <t>福岡支店 品質･環境管理</t>
  </si>
  <si>
    <t>福岡支店 技術第一部</t>
  </si>
  <si>
    <t>福岡支店 技術第二部</t>
  </si>
  <si>
    <t>福岡支店 プロポーザル推進室</t>
  </si>
  <si>
    <t>DH0A10</t>
  </si>
  <si>
    <t>福岡支店 技術一部 都市計画ｻﾌﾞｸﾞﾙｰﾌﾟ</t>
  </si>
  <si>
    <t>DH0A20</t>
  </si>
  <si>
    <t>福岡支店 技術一部 施設設計ｻﾌﾞｸﾞﾙｰﾌﾟ</t>
  </si>
  <si>
    <t>DH0B10</t>
  </si>
  <si>
    <t>福岡支店 技術一部 河川計画ｻﾌﾞｸﾞﾙｰﾌﾟ</t>
  </si>
  <si>
    <t>DH0B20</t>
  </si>
  <si>
    <t>福岡支店 技術一部 河川構造ｻﾌﾞｸﾞﾙｰﾌﾟ</t>
  </si>
  <si>
    <t>DH0B30</t>
  </si>
  <si>
    <t>福岡支店 技術一部 ダムｻﾌﾞｸﾞﾙｰﾌﾟ</t>
  </si>
  <si>
    <t>DH0B40</t>
  </si>
  <si>
    <t>福岡支店 技術一部 上下水道ｻﾌﾞｸﾞﾙｰﾌﾟ</t>
  </si>
  <si>
    <t>DH0B50</t>
  </si>
  <si>
    <t>福岡支店 技術一部 農村施設ｻﾌﾞｸﾞﾙｰﾌﾟ</t>
  </si>
  <si>
    <t>DH0B60</t>
  </si>
  <si>
    <t>福岡支店 技術一部 地域計画設計ｻﾌﾞｸﾞﾙｰﾌﾟ</t>
  </si>
  <si>
    <t>DH0B80</t>
  </si>
  <si>
    <t>福岡支店 技術一部 建築ｻﾌﾞｸﾞﾙｰﾌﾟ</t>
  </si>
  <si>
    <t>DH0C10</t>
  </si>
  <si>
    <t>福岡支店 技術一部 道路ｻﾌﾞｸﾞﾙｰﾌﾟ</t>
  </si>
  <si>
    <t>DH0C20</t>
  </si>
  <si>
    <t>福岡支店 技術一部 橋梁ｻﾌﾞｸﾞﾙｰﾌﾟ</t>
  </si>
  <si>
    <t>DH0C30</t>
  </si>
  <si>
    <t>福岡支店 技術一部 空港ｻﾌﾞｸﾞﾙｰﾌﾟ</t>
  </si>
  <si>
    <t>DH0C40</t>
  </si>
  <si>
    <t>福岡支店 技術一部 港湾ｻﾌﾞｸﾞﾙｰﾌﾟ</t>
  </si>
  <si>
    <t>DH0C50</t>
  </si>
  <si>
    <t>福岡支店 技術一部 交通システムｻﾌﾞｸﾞﾙｰﾌﾟ</t>
  </si>
  <si>
    <t>DH0D10</t>
  </si>
  <si>
    <t>福岡支店 技術二部 防災ｻﾌﾞｸﾞﾙｰﾌﾟ</t>
  </si>
  <si>
    <t>DH0D20</t>
  </si>
  <si>
    <t>福岡支店 技術二部 砂防ｻﾌﾞｸﾞﾙｰﾌﾟ</t>
  </si>
  <si>
    <t>DH0E10</t>
  </si>
  <si>
    <t>福岡支店 技術二部 環境計画ｻﾌﾞｸﾞﾙｰﾌﾟ</t>
  </si>
  <si>
    <t>DH0E30</t>
  </si>
  <si>
    <t>福岡支店 技術二部 地盤技術ｻﾌﾞｸﾞﾙｰﾌﾟ</t>
  </si>
  <si>
    <t>DH0E40</t>
  </si>
  <si>
    <t>福岡支店 技術二部 地圏技術ｻﾌﾞｸﾞﾙｰﾌﾟ</t>
  </si>
  <si>
    <t>DH0F10</t>
  </si>
  <si>
    <t>福岡支店 技術一部 統合情報ｻﾌﾞｸﾞﾙｰﾌﾟ</t>
  </si>
  <si>
    <t>DH0F20</t>
  </si>
  <si>
    <t>福岡支店 技術一部 ｱｾｯﾄﾏﾈｼﾞﾒﾝﾄｻﾌﾞｸﾞﾙｰﾌﾟ</t>
  </si>
  <si>
    <t>DH0F30</t>
  </si>
  <si>
    <t>福岡支店 技術一部 防災ﾏﾈｼﾞﾒﾝﾄｻﾌﾞｸﾞﾙｰﾌﾟ</t>
  </si>
  <si>
    <t>DH0F40</t>
  </si>
  <si>
    <t>福岡支店 技術一部 統合ﾏﾈｼﾞﾒﾝﾄｻﾌﾞｸﾞﾙｰﾌﾟ</t>
  </si>
  <si>
    <t>DH1A10</t>
  </si>
  <si>
    <t>長崎事務所 都市計画ｻﾌﾞｸﾞﾙｰﾌﾟ</t>
  </si>
  <si>
    <t>DH1A20</t>
  </si>
  <si>
    <t>長崎事務所 施設設計ｻﾌﾞｸﾞﾙｰﾌﾟ</t>
  </si>
  <si>
    <t>DH1B10</t>
  </si>
  <si>
    <t>長崎事務所 河川計画ｻﾌﾞｸﾞﾙｰﾌﾟ</t>
  </si>
  <si>
    <t>DH1B20</t>
  </si>
  <si>
    <t>長崎事務所 河川構造ｻﾌﾞｸﾞﾙｰﾌﾟ</t>
  </si>
  <si>
    <t>DH1B30</t>
  </si>
  <si>
    <t>長崎事務所 ダムｻﾌﾞｸﾞﾙｰﾌﾟ</t>
  </si>
  <si>
    <t>DH1B40</t>
  </si>
  <si>
    <t>長崎事務所 上下水道ｻﾌﾞｸﾞﾙｰﾌﾟ</t>
  </si>
  <si>
    <t>DH1B50</t>
  </si>
  <si>
    <t>長崎事務所 農村施設ｻﾌﾞｸﾞﾙｰﾌﾟ</t>
  </si>
  <si>
    <t>DH1B60</t>
  </si>
  <si>
    <t>長崎事務所 地域計画設計ｻﾌﾞｸﾞﾙｰﾌﾟ</t>
  </si>
  <si>
    <t>DH1B80</t>
  </si>
  <si>
    <t>長崎事務所 建築ｻﾌﾞｸﾞﾙｰﾌﾟ</t>
  </si>
  <si>
    <t>DH1C10</t>
  </si>
  <si>
    <t>長崎事務所 道路ｻﾌﾞｸﾞﾙｰﾌﾟ</t>
  </si>
  <si>
    <t>DH1C20</t>
  </si>
  <si>
    <t>長崎事務所 橋梁ｻﾌﾞｸﾞﾙｰﾌﾟ</t>
  </si>
  <si>
    <t>DH1C30</t>
  </si>
  <si>
    <t>長崎事務所 空港ｻﾌﾞｸﾞﾙｰﾌﾟ</t>
  </si>
  <si>
    <t>DH1C40</t>
  </si>
  <si>
    <t>長崎事務所 港湾ｻﾌﾞｸﾞﾙｰﾌﾟ</t>
  </si>
  <si>
    <t>DH1C50</t>
  </si>
  <si>
    <t>長崎事務所 交通システムｻﾌﾞｸﾞﾙｰﾌﾟ</t>
  </si>
  <si>
    <t>DH1D10</t>
  </si>
  <si>
    <t>長崎事務所 防災ｻﾌﾞｸﾞﾙｰﾌﾟ</t>
  </si>
  <si>
    <t>DH1D20</t>
  </si>
  <si>
    <t>長崎事務所 砂防ｻﾌﾞｸﾞﾙｰﾌﾟ</t>
  </si>
  <si>
    <t>DH1E10</t>
  </si>
  <si>
    <t>長崎事務所 環境計画ｻﾌﾞｸﾞﾙｰﾌﾟ</t>
  </si>
  <si>
    <t>DH1E30</t>
  </si>
  <si>
    <t>長崎事務所 地盤技術ｻﾌﾞｸﾞﾙｰﾌﾟ</t>
  </si>
  <si>
    <t>DH1E40</t>
  </si>
  <si>
    <t>長崎事務所 地圏技術ｻﾌﾞｸﾞﾙｰﾌﾟ</t>
  </si>
  <si>
    <t>DH1F10</t>
  </si>
  <si>
    <t>長崎事務所 統合情報ｻﾌﾞｸﾞﾙｰﾌﾟ</t>
  </si>
  <si>
    <t>DH1F20</t>
  </si>
  <si>
    <t>長崎事務所 ｱｾｯﾄﾏﾈｼﾞﾒﾝﾄｻﾌﾞｸﾞﾙｰﾌﾟ</t>
  </si>
  <si>
    <t>DH1F30</t>
  </si>
  <si>
    <t>長崎事務所 防災ﾏﾈｼﾞﾒﾝﾄｻﾌﾞｸﾞﾙｰﾌﾟ</t>
  </si>
  <si>
    <t>DH1F40</t>
  </si>
  <si>
    <t>長崎事務所 統合ﾏﾈｼﾞﾒﾝﾄｻﾌﾞｸﾞﾙｰﾌﾟ</t>
  </si>
  <si>
    <t>DH2A10</t>
  </si>
  <si>
    <t>沖縄事務所 都市計画ｻﾌﾞｸﾞﾙｰﾌﾟ</t>
  </si>
  <si>
    <t>DH2A20</t>
  </si>
  <si>
    <t>沖縄事務所 施設設計ｻﾌﾞｸﾞﾙｰﾌﾟ</t>
  </si>
  <si>
    <t>DH2B10</t>
  </si>
  <si>
    <t>沖縄事務所 河川計画ｻﾌﾞｸﾞﾙｰﾌﾟ</t>
  </si>
  <si>
    <t>DH2B20</t>
  </si>
  <si>
    <t>沖縄事務所 河川構造ｻﾌﾞｸﾞﾙｰﾌﾟ</t>
  </si>
  <si>
    <t>DH2B30</t>
  </si>
  <si>
    <t>沖縄事務所 ダムｻﾌﾞｸﾞﾙｰﾌﾟ</t>
  </si>
  <si>
    <t>DH2B40</t>
  </si>
  <si>
    <t>沖縄事務所 上下水道ｻﾌﾞｸﾞﾙｰﾌﾟ</t>
  </si>
  <si>
    <t>DH2B50</t>
  </si>
  <si>
    <t>沖縄事務所 農村施設ｻﾌﾞｸﾞﾙｰﾌﾟ</t>
  </si>
  <si>
    <t>DH2B60</t>
  </si>
  <si>
    <t>沖縄事務所 地域計画設計ｻﾌﾞｸﾞﾙｰﾌﾟ</t>
  </si>
  <si>
    <t>DH2B80</t>
  </si>
  <si>
    <t>沖縄事務所 建築ｻﾌﾞｸﾞﾙｰﾌﾟ</t>
  </si>
  <si>
    <t>DH2C10</t>
  </si>
  <si>
    <t>沖縄事務所 道路ｻﾌﾞｸﾞﾙｰﾌﾟ</t>
  </si>
  <si>
    <t>DH2C20</t>
  </si>
  <si>
    <t>沖縄事務所 橋梁ｻﾌﾞｸﾞﾙｰﾌﾟ</t>
  </si>
  <si>
    <t>DH2C30</t>
  </si>
  <si>
    <t>沖縄事務所 空港ｻﾌﾞｸﾞﾙｰﾌﾟ</t>
  </si>
  <si>
    <t>DH2C40</t>
  </si>
  <si>
    <t>沖縄事務所 港湾ｻﾌﾞｸﾞﾙｰﾌﾟ</t>
  </si>
  <si>
    <t>DH2C50</t>
  </si>
  <si>
    <t>沖縄事務所 交通システムｻﾌﾞｸﾞﾙｰﾌﾟ</t>
  </si>
  <si>
    <t>DH2D10</t>
  </si>
  <si>
    <t>沖縄事務所 防災ｻﾌﾞｸﾞﾙｰﾌﾟ</t>
  </si>
  <si>
    <t>DH2D20</t>
  </si>
  <si>
    <t>沖縄事務所 砂防ｻﾌﾞｸﾞﾙｰﾌﾟ</t>
  </si>
  <si>
    <t>DH2E10</t>
  </si>
  <si>
    <t>沖縄事務所 環境計画ｻﾌﾞｸﾞﾙｰﾌﾟ</t>
  </si>
  <si>
    <t>DH2E30</t>
  </si>
  <si>
    <t>沖縄事務所 地盤技術ｻﾌﾞｸﾞﾙｰﾌﾟ</t>
  </si>
  <si>
    <t>DH2E40</t>
  </si>
  <si>
    <t>沖縄事務所 地圏技術ｻﾌﾞｸﾞﾙｰﾌﾟ</t>
  </si>
  <si>
    <t>DH2F10</t>
  </si>
  <si>
    <t>沖縄事務所 統合情報ｻﾌﾞｸﾞﾙｰﾌﾟ</t>
  </si>
  <si>
    <t>DH2F20</t>
  </si>
  <si>
    <t>沖縄事務所 ｱｾｯﾄﾏﾈｼﾞﾒﾝﾄｻﾌﾞｸﾞﾙｰﾌﾟ</t>
  </si>
  <si>
    <t>DH2F30</t>
  </si>
  <si>
    <t>沖縄事務所 防災ﾏﾈｼﾞﾒﾝﾄｻﾌﾞｸﾞﾙｰﾌﾟ</t>
  </si>
  <si>
    <t>DH2F40</t>
  </si>
  <si>
    <t>沖縄事務所 統合ﾏﾈｼﾞﾒﾝﾄｻﾌﾞｸﾞﾙｰﾌﾟ</t>
  </si>
  <si>
    <t>福岡支店 長崎事務所</t>
  </si>
  <si>
    <t>福岡支店 沖縄事務所</t>
  </si>
  <si>
    <t>福岡支店 佐賀営業所</t>
  </si>
  <si>
    <t>DH8400</t>
  </si>
  <si>
    <t>福岡支店 熊本営業所</t>
  </si>
  <si>
    <t>福岡支店 大分営業所</t>
  </si>
  <si>
    <t>DH8600</t>
  </si>
  <si>
    <t>福岡支店 宮崎営業所</t>
  </si>
  <si>
    <t>福岡支店 鹿児島営業所</t>
  </si>
  <si>
    <t>DH8800</t>
  </si>
  <si>
    <t>福岡支店 北九州営業所</t>
  </si>
  <si>
    <t>大阪支店</t>
  </si>
  <si>
    <t>大阪支店 営業企画部</t>
  </si>
  <si>
    <t>大阪支店 積算室</t>
  </si>
  <si>
    <t>DJ0300</t>
  </si>
  <si>
    <t>大阪支店 品質･環境管理</t>
  </si>
  <si>
    <t>大阪支店 技術第一部</t>
  </si>
  <si>
    <t>大阪支店 技術第二部</t>
  </si>
  <si>
    <t>大阪支店 プロポーザル推進室</t>
  </si>
  <si>
    <t>DJ0A10</t>
  </si>
  <si>
    <t>大阪支店 技術一部 都市計画ｻﾌﾞｸﾞﾙｰﾌﾟ</t>
  </si>
  <si>
    <t>DJ0A20</t>
  </si>
  <si>
    <t>大阪支店 技術一部 施設設計ｻﾌﾞｸﾞﾙｰﾌﾟ</t>
  </si>
  <si>
    <t>DJ0B10</t>
  </si>
  <si>
    <t>大阪支店 技術一部 河川計画ｻﾌﾞｸﾞﾙｰﾌﾟ</t>
  </si>
  <si>
    <t>DJ0B20</t>
  </si>
  <si>
    <t>大阪支店 技術一部 河川構造ｻﾌﾞｸﾞﾙｰﾌﾟ</t>
  </si>
  <si>
    <t>DJ0B30</t>
  </si>
  <si>
    <t>大阪支店 技術一部 ダムｻﾌﾞｸﾞﾙｰﾌﾟ</t>
  </si>
  <si>
    <t>DJ0B40</t>
  </si>
  <si>
    <t>大阪支店 技術一部 上下水道ｻﾌﾞｸﾞﾙｰﾌﾟ</t>
  </si>
  <si>
    <t>DJ0B50</t>
  </si>
  <si>
    <t>大阪支店 技術一部 農村施設ｻﾌﾞｸﾞﾙｰﾌﾟ</t>
  </si>
  <si>
    <t>DJ0B60</t>
  </si>
  <si>
    <t>大阪支店 技術一部 地域計画設計ｻﾌﾞｸﾞﾙｰﾌﾟ</t>
  </si>
  <si>
    <t>DJ0B80</t>
  </si>
  <si>
    <t>大阪支店 技術一部 建築ｻﾌﾞｸﾞﾙｰﾌﾟ</t>
  </si>
  <si>
    <t>DJ0C10</t>
  </si>
  <si>
    <t>大阪支店 技術一部 道路ｻﾌﾞｸﾞﾙｰﾌﾟ</t>
  </si>
  <si>
    <t>DJ0C20</t>
  </si>
  <si>
    <t>大阪支店 技術一部 橋梁ｻﾌﾞｸﾞﾙｰﾌﾟ</t>
  </si>
  <si>
    <t>DJ0C30</t>
  </si>
  <si>
    <t>大阪支店 技術一部 空港ｻﾌﾞｸﾞﾙｰﾌﾟ</t>
  </si>
  <si>
    <t>DJ0C40</t>
  </si>
  <si>
    <t>大阪支店 技術一部 港湾ｻﾌﾞｸﾞﾙｰﾌﾟ</t>
  </si>
  <si>
    <t>DJ0C50</t>
  </si>
  <si>
    <t>大阪支店 技術一部 交通システムｻﾌﾞｸﾞﾙｰﾌﾟ</t>
  </si>
  <si>
    <t>DJ0D10</t>
  </si>
  <si>
    <t>大阪支店 技術二部 防災ｻﾌﾞｸﾞﾙｰﾌﾟ</t>
  </si>
  <si>
    <t>DJ0D20</t>
  </si>
  <si>
    <t>大阪支店 技術二部 砂防ｻﾌﾞｸﾞﾙｰﾌﾟ</t>
  </si>
  <si>
    <t>DJ0E10</t>
  </si>
  <si>
    <t>大阪支店 技術二部 環境計画ｻﾌﾞｸﾞﾙｰﾌﾟ</t>
  </si>
  <si>
    <t>DJ0E30</t>
  </si>
  <si>
    <t>大阪支店 技術二部 地盤技術ｻﾌﾞｸﾞﾙｰﾌﾟ</t>
  </si>
  <si>
    <t>DJ0E40</t>
  </si>
  <si>
    <t>大阪支店 技術二部 地圏技術ｻﾌﾞｸﾞﾙｰﾌﾟ</t>
  </si>
  <si>
    <t>DJ0F10</t>
  </si>
  <si>
    <t>大阪支店 技術一部 統合情報ｻﾌﾞｸﾞﾙｰﾌﾟ</t>
  </si>
  <si>
    <t>DJ0F20</t>
  </si>
  <si>
    <t>大阪支店 技術一部 ｱｾｯﾄﾏﾈｼﾞﾒﾝﾄｻﾌﾞｸﾞﾙｰﾌﾟ</t>
  </si>
  <si>
    <t>DJ0F30</t>
  </si>
  <si>
    <t>大阪支店 技術一部 防災ﾏﾈｼﾞﾒﾝﾄｻﾌﾞｸﾞﾙｰﾌﾟ</t>
  </si>
  <si>
    <t>DJ0F40</t>
  </si>
  <si>
    <t>大阪支店 技術一部 統合ﾏﾈｼﾞﾒﾝﾄｻﾌﾞｸﾞﾙｰﾌﾟ</t>
  </si>
  <si>
    <t>DJ1A10</t>
  </si>
  <si>
    <t>神戸事務所 都市計画ｻﾌﾞｸﾞﾙｰﾌﾟ</t>
  </si>
  <si>
    <t>DJ1A20</t>
  </si>
  <si>
    <t>神戸事務所 施設設計ｻﾌﾞｸﾞﾙｰﾌﾟ</t>
  </si>
  <si>
    <t>DJ1B10</t>
  </si>
  <si>
    <t>神戸事務所 河川計画ｻﾌﾞｸﾞﾙｰﾌﾟ</t>
  </si>
  <si>
    <t>DJ1B20</t>
  </si>
  <si>
    <t>神戸事務所 河川構造ｻﾌﾞｸﾞﾙｰﾌﾟ</t>
  </si>
  <si>
    <t>DJ1B30</t>
  </si>
  <si>
    <t>神戸事務所 ダムｻﾌﾞｸﾞﾙｰﾌﾟ</t>
  </si>
  <si>
    <t>DJ1B40</t>
  </si>
  <si>
    <t>神戸事務所 上下水道ｻﾌﾞｸﾞﾙｰﾌﾟ</t>
  </si>
  <si>
    <t>DJ1B50</t>
  </si>
  <si>
    <t>神戸事務所 農村施設ｻﾌﾞｸﾞﾙｰﾌﾟ</t>
  </si>
  <si>
    <t>DJ1B60</t>
  </si>
  <si>
    <t>神戸事務所 地域計画設計ｻﾌﾞｸﾞﾙｰﾌﾟ</t>
  </si>
  <si>
    <t>DJ1B80</t>
  </si>
  <si>
    <t>神戸事務所 建築ｻﾌﾞｸﾞﾙｰﾌﾟ</t>
  </si>
  <si>
    <t>DJ1C10</t>
  </si>
  <si>
    <t>神戸事務所 道路ｻﾌﾞｸﾞﾙｰﾌﾟ</t>
  </si>
  <si>
    <t>DJ1C20</t>
  </si>
  <si>
    <t>神戸事務所 橋梁ｻﾌﾞｸﾞﾙｰﾌﾟ</t>
  </si>
  <si>
    <t>DJ1C30</t>
  </si>
  <si>
    <t>神戸事務所 空港ｻﾌﾞｸﾞﾙｰﾌﾟ</t>
  </si>
  <si>
    <t>DJ1C40</t>
  </si>
  <si>
    <t>神戸事務所 港湾ｻﾌﾞｸﾞﾙｰﾌﾟ</t>
  </si>
  <si>
    <t>DJ1C50</t>
  </si>
  <si>
    <t>神戸事務所 交通システムｻﾌﾞｸﾞﾙｰﾌﾟ</t>
  </si>
  <si>
    <t>DJ1D10</t>
  </si>
  <si>
    <t>神戸事務所 防災ｻﾌﾞｸﾞﾙｰﾌﾟ</t>
  </si>
  <si>
    <t>DJ1D20</t>
  </si>
  <si>
    <t>神戸事務所 砂防ｻﾌﾞｸﾞﾙｰﾌﾟ</t>
  </si>
  <si>
    <t>DJ1E10</t>
  </si>
  <si>
    <t>神戸事務所 環境計画ｻﾌﾞｸﾞﾙｰﾌﾟ</t>
  </si>
  <si>
    <t>DJ1E30</t>
  </si>
  <si>
    <t>神戸事務所 地盤技術ｻﾌﾞｸﾞﾙｰﾌﾟ</t>
  </si>
  <si>
    <t>DJ1E40</t>
  </si>
  <si>
    <t>神戸事務所 地圏技術ｻﾌﾞｸﾞﾙｰﾌﾟ</t>
  </si>
  <si>
    <t>DJ1F10</t>
  </si>
  <si>
    <t>神戸事務所 統合情報ｻﾌﾞｸﾞﾙｰﾌﾟ</t>
  </si>
  <si>
    <t>DJ1F20</t>
  </si>
  <si>
    <t>神戸事務所 ｱｾｯﾄﾏﾈｼﾞﾒﾝﾄｻﾌﾞｸﾞﾙｰﾌﾟ</t>
  </si>
  <si>
    <t>DJ1F30</t>
  </si>
  <si>
    <t>神戸事務所 防災ﾏﾈｼﾞﾒﾝﾄｻﾌﾞｸﾞﾙｰﾌﾟ</t>
  </si>
  <si>
    <t>DJ1F40</t>
  </si>
  <si>
    <t>神戸事務所 統合ﾏﾈｼﾞﾒﾝﾄｻﾌﾞｸﾞﾙｰﾌﾟ</t>
  </si>
  <si>
    <t>大阪支店 神戸事務所</t>
  </si>
  <si>
    <t>DJ8100</t>
  </si>
  <si>
    <t>大阪支店 福井営業所</t>
  </si>
  <si>
    <t>DJ8200</t>
  </si>
  <si>
    <t>大阪支店 京都営業所</t>
  </si>
  <si>
    <t>大阪支店 奈良営業所</t>
  </si>
  <si>
    <t>大阪支店 和歌山営業所</t>
  </si>
  <si>
    <t>DJ8700</t>
  </si>
  <si>
    <t>大阪支店 滋賀営業所</t>
  </si>
  <si>
    <t>広島支店</t>
  </si>
  <si>
    <t>広島支店 営業企画部</t>
  </si>
  <si>
    <t>広島支店 積算室</t>
  </si>
  <si>
    <t>DM0300</t>
  </si>
  <si>
    <t>広島支店 品質･環境管理</t>
  </si>
  <si>
    <t>広島支店 技術部</t>
  </si>
  <si>
    <t>広島支店 プロポーザル推進室</t>
  </si>
  <si>
    <t>DM0A10</t>
  </si>
  <si>
    <t>広島支店 都市計画ｻﾌﾞｸﾞﾙｰﾌﾟ</t>
  </si>
  <si>
    <t>DM0A20</t>
  </si>
  <si>
    <t>広島支店 施設設計ｻﾌﾞｸﾞﾙｰﾌﾟ</t>
  </si>
  <si>
    <t>DM0B10</t>
  </si>
  <si>
    <t>広島支店 河川計画ｻﾌﾞｸﾞﾙｰﾌﾟ</t>
  </si>
  <si>
    <t>DM0B20</t>
  </si>
  <si>
    <t>広島支店 河川構造ｻﾌﾞｸﾞﾙｰﾌﾟ</t>
  </si>
  <si>
    <t>DM0B30</t>
  </si>
  <si>
    <t>広島支店 ダムｻﾌﾞｸﾞﾙｰﾌﾟ</t>
  </si>
  <si>
    <t>DM0B40</t>
  </si>
  <si>
    <t>広島支店 上下水道ｻﾌﾞｸﾞﾙｰﾌﾟ</t>
  </si>
  <si>
    <t>DM0B50</t>
  </si>
  <si>
    <t>広島支店 農村施設ｻﾌﾞｸﾞﾙｰﾌﾟ</t>
  </si>
  <si>
    <t>DM0B60</t>
  </si>
  <si>
    <t>広島支店 地域計画設計ｻﾌﾞｸﾞﾙｰﾌﾟ</t>
  </si>
  <si>
    <t>DM0B80</t>
  </si>
  <si>
    <t>広島支店 建築ｻﾌﾞｸﾞﾙｰﾌﾟ</t>
  </si>
  <si>
    <t>DM0C10</t>
  </si>
  <si>
    <t>広島支店 道路ｻﾌﾞｸﾞﾙｰﾌﾟ</t>
  </si>
  <si>
    <t>DM0C20</t>
  </si>
  <si>
    <t>広島支店 橋梁ｻﾌﾞｸﾞﾙｰﾌﾟ</t>
  </si>
  <si>
    <t>DM0C30</t>
  </si>
  <si>
    <t>広島支店 空港ｻﾌﾞｸﾞﾙｰﾌﾟ</t>
  </si>
  <si>
    <t>DM0C40</t>
  </si>
  <si>
    <t>広島支店 港湾ｻﾌﾞｸﾞﾙｰﾌﾟ</t>
  </si>
  <si>
    <t>DM0C50</t>
  </si>
  <si>
    <t>広島支店 交通システムｻﾌﾞｸﾞﾙｰﾌﾟ</t>
  </si>
  <si>
    <t>DM0D10</t>
  </si>
  <si>
    <t>広島支店 防災ｻﾌﾞｸﾞﾙｰﾌﾟ</t>
  </si>
  <si>
    <t>DM0D20</t>
  </si>
  <si>
    <t>広島支店 砂防ｻﾌﾞｸﾞﾙｰﾌﾟ</t>
  </si>
  <si>
    <t>DM0E10</t>
  </si>
  <si>
    <t>広島支店 環境計画ｻﾌﾞｸﾞﾙｰﾌﾟ</t>
  </si>
  <si>
    <t>DM0E30</t>
  </si>
  <si>
    <t>広島支店 地盤技術ｻﾌﾞｸﾞﾙｰﾌﾟ</t>
  </si>
  <si>
    <t>DM0E40</t>
  </si>
  <si>
    <t>広島支店 地圏技術ｻﾌﾞｸﾞﾙｰﾌﾟ</t>
  </si>
  <si>
    <t>DM0F10</t>
  </si>
  <si>
    <t>広島支店 統合情報ｻﾌﾞｸﾞﾙｰﾌﾟ</t>
  </si>
  <si>
    <t>DM0F20</t>
  </si>
  <si>
    <t>広島支店 ｱｾｯﾄﾏﾈｼﾞﾒﾝﾄｻﾌﾞｸﾞﾙｰﾌﾟ</t>
  </si>
  <si>
    <t>DM0F30</t>
  </si>
  <si>
    <t>広島支店 防災ﾏﾈｼﾞﾒﾝﾄｻﾌﾞｸﾞﾙｰﾌﾟ</t>
  </si>
  <si>
    <t>DM0F40</t>
  </si>
  <si>
    <t>広島支店 統合ﾏﾈｼﾞﾒﾝﾄｻﾌﾞｸﾞﾙｰﾌﾟ</t>
  </si>
  <si>
    <t>広島支店 鳥取営業所</t>
  </si>
  <si>
    <t>DM8200</t>
  </si>
  <si>
    <t>広島支店 島根営業所</t>
  </si>
  <si>
    <t>DM8300</t>
  </si>
  <si>
    <t>広島支店 岡山営業所</t>
  </si>
  <si>
    <t>広島支店 山口営業所</t>
  </si>
  <si>
    <t>名古屋支店</t>
  </si>
  <si>
    <t>名古屋支店 営業企画部</t>
  </si>
  <si>
    <t>DP0200</t>
  </si>
  <si>
    <t>名古屋支店 積算室</t>
  </si>
  <si>
    <t>DP0300</t>
  </si>
  <si>
    <t>名古屋支店 品質･環境管理</t>
  </si>
  <si>
    <t>名古屋支店 技術部</t>
  </si>
  <si>
    <t>DP0600</t>
  </si>
  <si>
    <t>名古屋支店 プロポーザル推進室</t>
  </si>
  <si>
    <t>DP0A10</t>
  </si>
  <si>
    <t>名古屋支店 都市計画ｻﾌﾞｸﾞﾙｰﾌﾟ</t>
  </si>
  <si>
    <t>DP0A20</t>
  </si>
  <si>
    <t>名古屋支店 施設設計ｻﾌﾞｸﾞﾙｰﾌﾟ</t>
  </si>
  <si>
    <t>DP0B10</t>
  </si>
  <si>
    <t>名古屋支店 河川計画ｻﾌﾞｸﾞﾙｰﾌﾟ</t>
  </si>
  <si>
    <t>DP0B20</t>
  </si>
  <si>
    <t>名古屋支店 河川構造ｻﾌﾞｸﾞﾙｰﾌﾟ</t>
  </si>
  <si>
    <t>DP0B30</t>
  </si>
  <si>
    <t>名古屋支店 ダムｻﾌﾞｸﾞﾙｰﾌﾟ</t>
  </si>
  <si>
    <t>DP0B40</t>
  </si>
  <si>
    <t>名古屋支店 上下水道ｻﾌﾞｸﾞﾙｰﾌﾟ</t>
  </si>
  <si>
    <t>DP0B50</t>
  </si>
  <si>
    <t>名古屋支店 農村施設ｻﾌﾞｸﾞﾙｰﾌﾟ</t>
  </si>
  <si>
    <t>DP0B60</t>
  </si>
  <si>
    <t>名古屋支店 地域計画設計ｻﾌﾞｸﾞﾙｰﾌﾟ</t>
  </si>
  <si>
    <t>DP0B80</t>
  </si>
  <si>
    <t>名古屋支店 建築ｻﾌﾞｸﾞﾙｰﾌﾟ</t>
  </si>
  <si>
    <t>DP0C10</t>
  </si>
  <si>
    <t>名古屋支店 道路ｻﾌﾞｸﾞﾙｰﾌﾟ</t>
  </si>
  <si>
    <t>DP0C20</t>
  </si>
  <si>
    <t>名古屋支店 橋梁ｻﾌﾞｸﾞﾙｰﾌﾟ</t>
  </si>
  <si>
    <t>DP0C30</t>
  </si>
  <si>
    <t>名古屋支店 空港ｻﾌﾞｸﾞﾙｰﾌﾟ</t>
  </si>
  <si>
    <t>DP0C40</t>
  </si>
  <si>
    <t>名古屋支店 港湾ｻﾌﾞｸﾞﾙｰﾌﾟ</t>
  </si>
  <si>
    <t>DP0C50</t>
  </si>
  <si>
    <t>名古屋支店 交通システムｻﾌﾞｸﾞﾙｰﾌﾟ</t>
  </si>
  <si>
    <t>DP0D10</t>
  </si>
  <si>
    <t>名古屋支店 防災ｻﾌﾞｸﾞﾙｰﾌﾟ</t>
  </si>
  <si>
    <t>DP0D20</t>
  </si>
  <si>
    <t>名古屋支店 砂防ｻﾌﾞｸﾞﾙｰﾌﾟ</t>
  </si>
  <si>
    <t>DP0E10</t>
  </si>
  <si>
    <t>名古屋支店 環境計画ｻﾌﾞｸﾞﾙｰﾌﾟ</t>
  </si>
  <si>
    <t>DP0E30</t>
  </si>
  <si>
    <t>名古屋支店 地盤技術ｻﾌﾞｸﾞﾙｰﾌﾟ</t>
  </si>
  <si>
    <t>DP0E40</t>
  </si>
  <si>
    <t>名古屋支店 地圏技術ｻﾌﾞｸﾞﾙｰﾌﾟ</t>
  </si>
  <si>
    <t>DP0F10</t>
  </si>
  <si>
    <t>名古屋支店 統合情報ｻﾌﾞｸﾞﾙｰﾌﾟ</t>
  </si>
  <si>
    <t>DP0F20</t>
  </si>
  <si>
    <t>名古屋支店 ｱｾｯﾄﾏﾈｼﾞﾒﾝﾄｻﾌﾞｸﾞﾙｰﾌﾟ</t>
  </si>
  <si>
    <t>DP0F30</t>
  </si>
  <si>
    <t>名古屋支店 防災ﾏﾈｼﾞﾒﾝﾄｻﾌﾞｸﾞﾙｰﾌﾟ</t>
  </si>
  <si>
    <t>DP0F40</t>
  </si>
  <si>
    <t>名古屋支店 統合ﾏﾈｼﾞﾒﾝﾄｻﾌﾞｸﾞﾙｰﾌﾟ</t>
  </si>
  <si>
    <t>DP1A10</t>
  </si>
  <si>
    <t>静岡事務所 都市計画ｻﾌﾞｸﾞﾙｰﾌﾟ</t>
  </si>
  <si>
    <t>DP1A20</t>
  </si>
  <si>
    <t>静岡事務所 施設設計ｻﾌﾞｸﾞﾙｰﾌﾟ</t>
  </si>
  <si>
    <t>DP1B10</t>
  </si>
  <si>
    <t>静岡事務所 河川計画ｻﾌﾞｸﾞﾙｰﾌﾟ</t>
  </si>
  <si>
    <t>DP1B20</t>
  </si>
  <si>
    <t>静岡事務所 河川構造ｻﾌﾞｸﾞﾙｰﾌﾟ</t>
  </si>
  <si>
    <t>DP1B30</t>
  </si>
  <si>
    <t>静岡事務所 ダムｻﾌﾞｸﾞﾙｰﾌﾟ</t>
  </si>
  <si>
    <t>DP1B40</t>
  </si>
  <si>
    <t>静岡事務所 上下水道ｻﾌﾞｸﾞﾙｰﾌﾟ</t>
  </si>
  <si>
    <t>DP1B50</t>
  </si>
  <si>
    <t>静岡事務所 農村施設ｻﾌﾞｸﾞﾙｰﾌﾟ</t>
  </si>
  <si>
    <t>DP1B60</t>
  </si>
  <si>
    <t>静岡事務所 地域計画設計ｻﾌﾞｸﾞﾙｰﾌﾟ</t>
  </si>
  <si>
    <t>DP1B80</t>
  </si>
  <si>
    <t>静岡事務所 建築ｻﾌﾞｸﾞﾙｰﾌﾟ</t>
  </si>
  <si>
    <t>DP1C10</t>
  </si>
  <si>
    <t>静岡事務所 道路ｻﾌﾞｸﾞﾙｰﾌﾟ</t>
  </si>
  <si>
    <t>DP1C20</t>
  </si>
  <si>
    <t>静岡事務所 橋梁ｻﾌﾞｸﾞﾙｰﾌﾟ</t>
  </si>
  <si>
    <t>DP1C30</t>
  </si>
  <si>
    <t>静岡事務所 空港ｻﾌﾞｸﾞﾙｰﾌﾟ</t>
  </si>
  <si>
    <t>DP1C40</t>
  </si>
  <si>
    <t>静岡事務所 港湾ｻﾌﾞｸﾞﾙｰﾌﾟ</t>
  </si>
  <si>
    <t>DP1C50</t>
  </si>
  <si>
    <t>静岡事務所 交通システムｻﾌﾞｸﾞﾙｰﾌﾟ</t>
  </si>
  <si>
    <t>DP1D10</t>
  </si>
  <si>
    <t>静岡事務所 防災ｻﾌﾞｸﾞﾙｰﾌﾟ</t>
  </si>
  <si>
    <t>DP1D20</t>
  </si>
  <si>
    <t>静岡事務所 砂防ｻﾌﾞｸﾞﾙｰﾌﾟ</t>
  </si>
  <si>
    <t>DP1E10</t>
  </si>
  <si>
    <t>静岡事務所 環境計画ｻﾌﾞｸﾞﾙｰﾌﾟ</t>
  </si>
  <si>
    <t>DP1E30</t>
  </si>
  <si>
    <t>静岡事務所 地盤技術ｻﾌﾞｸﾞﾙｰﾌﾟ</t>
  </si>
  <si>
    <t>DP1E40</t>
  </si>
  <si>
    <t>静岡事務所 地圏技術ｻﾌﾞｸﾞﾙｰﾌﾟ</t>
  </si>
  <si>
    <t>DP1F10</t>
  </si>
  <si>
    <t>静岡事務所 統合情報ｻﾌﾞｸﾞﾙｰﾌﾟ</t>
  </si>
  <si>
    <t>DP1F20</t>
  </si>
  <si>
    <t>静岡事務所 ｱｾｯﾄﾏﾈｼﾞﾒﾝﾄｻﾌﾞｸﾞﾙｰﾌﾟ</t>
  </si>
  <si>
    <t>DP1F30</t>
  </si>
  <si>
    <t>静岡事務所 防災ﾏﾈｼﾞﾒﾝﾄｻﾌﾞｸﾞﾙｰﾌﾟ</t>
  </si>
  <si>
    <t>DP1F40</t>
  </si>
  <si>
    <t>静岡事務所 統合ﾏﾈｼﾞﾒﾝﾄｻﾌﾞｸﾞﾙｰﾌﾟ</t>
  </si>
  <si>
    <t>名古屋支店 静岡事務所</t>
  </si>
  <si>
    <t>名古屋支店 岐阜営業所</t>
  </si>
  <si>
    <t>名古屋支店 三重営業所</t>
  </si>
  <si>
    <t>新潟支店</t>
  </si>
  <si>
    <t>新潟支店 営業企画部</t>
  </si>
  <si>
    <t>DS0200</t>
  </si>
  <si>
    <t>新潟支店 積算室</t>
  </si>
  <si>
    <t>DS0300</t>
  </si>
  <si>
    <t>新潟支店 品質･環境管理</t>
  </si>
  <si>
    <t>新潟支店 技術部</t>
  </si>
  <si>
    <t>新潟支店 プロポーザル推進室</t>
  </si>
  <si>
    <t>DS0A10</t>
  </si>
  <si>
    <t>新潟支店 都市計画ｻﾌﾞｸﾞﾙｰﾌﾟ</t>
  </si>
  <si>
    <t>DS0A20</t>
  </si>
  <si>
    <t>新潟支店 施設設計ｻﾌﾞｸﾞﾙｰﾌﾟ</t>
  </si>
  <si>
    <t>DS0B10</t>
  </si>
  <si>
    <t>新潟支店 河川計画ｻﾌﾞｸﾞﾙｰﾌﾟ</t>
  </si>
  <si>
    <t>DS0B20</t>
  </si>
  <si>
    <t>新潟支店 河川構造ｻﾌﾞｸﾞﾙｰﾌﾟ</t>
  </si>
  <si>
    <t>DS0B30</t>
  </si>
  <si>
    <t>新潟支店 ダムｻﾌﾞｸﾞﾙｰﾌﾟ</t>
  </si>
  <si>
    <t>DS0B40</t>
  </si>
  <si>
    <t>新潟支店 上下水道ｻﾌﾞｸﾞﾙｰﾌﾟ</t>
  </si>
  <si>
    <t>DS0B50</t>
  </si>
  <si>
    <t>新潟支店 農村施設ｻﾌﾞｸﾞﾙｰﾌﾟ</t>
  </si>
  <si>
    <t>DS0B60</t>
  </si>
  <si>
    <t>新潟支店 地域計画設計ｻﾌﾞｸﾞﾙｰﾌﾟ</t>
  </si>
  <si>
    <t>DS0B80</t>
  </si>
  <si>
    <t>新潟支店 建築ｻﾌﾞｸﾞﾙｰﾌﾟ</t>
  </si>
  <si>
    <t>DS0C10</t>
  </si>
  <si>
    <t>新潟支店 道路ｻﾌﾞｸﾞﾙｰﾌﾟ</t>
  </si>
  <si>
    <t>DS0C20</t>
  </si>
  <si>
    <t>新潟支店 橋梁ｻﾌﾞｸﾞﾙｰﾌﾟ</t>
  </si>
  <si>
    <t>DS0C30</t>
  </si>
  <si>
    <t>新潟支店 空港ｻﾌﾞｸﾞﾙｰﾌﾟ</t>
  </si>
  <si>
    <t>DS0C40</t>
  </si>
  <si>
    <t>新潟支店 港湾ｻﾌﾞｸﾞﾙｰﾌﾟ</t>
  </si>
  <si>
    <t>DS0C50</t>
  </si>
  <si>
    <t>新潟支店 交通システムｻﾌﾞｸﾞﾙｰﾌﾟ</t>
  </si>
  <si>
    <t>DS0D10</t>
  </si>
  <si>
    <t>新潟支店 防災ｻﾌﾞｸﾞﾙｰﾌﾟ</t>
  </si>
  <si>
    <t>DS0D20</t>
  </si>
  <si>
    <t>新潟支店 砂防ｻﾌﾞｸﾞﾙｰﾌﾟ</t>
  </si>
  <si>
    <t>DS0E10</t>
  </si>
  <si>
    <t>新潟支店 環境計画ｻﾌﾞｸﾞﾙｰﾌﾟ</t>
  </si>
  <si>
    <t>DS0E30</t>
  </si>
  <si>
    <t>新潟支店 地盤技術ｻﾌﾞｸﾞﾙｰﾌﾟ</t>
  </si>
  <si>
    <t>DS0E40</t>
  </si>
  <si>
    <t>新潟支店 地圏技術ｻﾌﾞｸﾞﾙｰﾌﾟ</t>
  </si>
  <si>
    <t>DS0F10</t>
  </si>
  <si>
    <t>新潟支店 統合情報ｻﾌﾞｸﾞﾙｰﾌﾟ</t>
  </si>
  <si>
    <t>DS0F20</t>
  </si>
  <si>
    <t>新潟支店 ｱｾｯﾄﾏﾈｼﾞﾒﾝﾄｻﾌﾞｸﾞﾙｰﾌﾟ</t>
  </si>
  <si>
    <t>DS0F30</t>
  </si>
  <si>
    <t>新潟支店 防災ﾏﾈｼﾞﾒﾝﾄｻﾌﾞｸﾞﾙｰﾌﾟ</t>
  </si>
  <si>
    <t>DS0F40</t>
  </si>
  <si>
    <t>新潟支店 統合ﾏﾈｼﾞﾒﾝﾄｻﾌﾞｸﾞﾙｰﾌﾟ</t>
  </si>
  <si>
    <t>DS1A10</t>
  </si>
  <si>
    <t>北陸事務所 都市計画ｻﾌﾞｸﾞﾙｰﾌﾟ</t>
  </si>
  <si>
    <t>DS1A20</t>
  </si>
  <si>
    <t>北陸事務所 施設設計ｻﾌﾞｸﾞﾙｰﾌﾟ</t>
  </si>
  <si>
    <t>DS1B10</t>
  </si>
  <si>
    <t>北陸事務所 河川計画ｻﾌﾞｸﾞﾙｰﾌﾟ</t>
  </si>
  <si>
    <t>DS1B20</t>
  </si>
  <si>
    <t>北陸事務所 河川構造ｻﾌﾞｸﾞﾙｰﾌﾟ</t>
  </si>
  <si>
    <t>DS1B30</t>
  </si>
  <si>
    <t>北陸事務所 ダムｻﾌﾞｸﾞﾙｰﾌﾟ</t>
  </si>
  <si>
    <t>DS1B40</t>
  </si>
  <si>
    <t>北陸事務所 上下水道ｻﾌﾞｸﾞﾙｰﾌﾟ</t>
  </si>
  <si>
    <t>DS1B50</t>
  </si>
  <si>
    <t>北陸事務所 農村施設ｻﾌﾞｸﾞﾙｰﾌﾟ</t>
  </si>
  <si>
    <t>DS1B60</t>
  </si>
  <si>
    <t>北陸事務所 地域計画設計ｻﾌﾞｸﾞﾙｰﾌﾟ</t>
  </si>
  <si>
    <t>DS1B80</t>
  </si>
  <si>
    <t>北陸事務所 建築ｻﾌﾞｸﾞﾙｰﾌﾟ</t>
  </si>
  <si>
    <t>DS1C10</t>
  </si>
  <si>
    <t>北陸事務所 道路ｻﾌﾞｸﾞﾙｰﾌﾟ</t>
  </si>
  <si>
    <t>DS1C20</t>
  </si>
  <si>
    <t>北陸事務所 橋梁ｻﾌﾞｸﾞﾙｰﾌﾟ</t>
  </si>
  <si>
    <t>DS1C30</t>
  </si>
  <si>
    <t>北陸事務所 空港ｻﾌﾞｸﾞﾙｰﾌﾟ</t>
  </si>
  <si>
    <t>DS1C40</t>
  </si>
  <si>
    <t>北陸事務所 港湾ｻﾌﾞｸﾞﾙｰﾌﾟ</t>
  </si>
  <si>
    <t>DS1C50</t>
  </si>
  <si>
    <t>北陸事務所 交通システムｻﾌﾞｸﾞﾙｰﾌﾟ</t>
  </si>
  <si>
    <t>DS1D10</t>
  </si>
  <si>
    <t>北陸事務所 防災ｻﾌﾞｸﾞﾙｰﾌﾟ</t>
  </si>
  <si>
    <t>DS1D20</t>
  </si>
  <si>
    <t>北陸事務所 砂防ｻﾌﾞｸﾞﾙｰﾌﾟ</t>
  </si>
  <si>
    <t>DS1E10</t>
  </si>
  <si>
    <t>北陸事務所 環境計画ｻﾌﾞｸﾞﾙｰﾌﾟ</t>
  </si>
  <si>
    <t>DS1E30</t>
  </si>
  <si>
    <t>北陸事務所 地盤技術ｻﾌﾞｸﾞﾙｰﾌﾟ</t>
  </si>
  <si>
    <t>DS1E40</t>
  </si>
  <si>
    <t>北陸事務所 地圏技術ｻﾌﾞｸﾞﾙｰﾌﾟ</t>
  </si>
  <si>
    <t>DS1F10</t>
  </si>
  <si>
    <t>北陸事務所 統合情報ｻﾌﾞｸﾞﾙｰﾌﾟ</t>
  </si>
  <si>
    <t>DS1F20</t>
  </si>
  <si>
    <t>北陸事務所 ｱｾｯﾄﾏﾈｼﾞﾒﾝﾄｻﾌﾞｸﾞﾙｰﾌﾟ</t>
  </si>
  <si>
    <t>DS1F30</t>
  </si>
  <si>
    <t>北陸事務所 防災ﾏﾈｼﾞﾒﾝﾄｻﾌﾞｸﾞﾙｰﾌﾟ</t>
  </si>
  <si>
    <t>DS1F40</t>
  </si>
  <si>
    <t>北陸事務所 統合ﾏﾈｼﾞﾒﾝﾄｻﾌﾞｸﾞﾙｰﾌﾟ</t>
  </si>
  <si>
    <t>DS2A10</t>
  </si>
  <si>
    <t>長野事務所 都市計画ｻﾌﾞｸﾞﾙｰﾌﾟ</t>
  </si>
  <si>
    <t>DS2A20</t>
  </si>
  <si>
    <t>長野事務所 施設設計ｻﾌﾞｸﾞﾙｰﾌﾟ</t>
  </si>
  <si>
    <t>DS2B10</t>
  </si>
  <si>
    <t>長野事務所 河川計画ｻﾌﾞｸﾞﾙｰﾌﾟ</t>
  </si>
  <si>
    <t>DS2B20</t>
  </si>
  <si>
    <t>長野事務所 河川構造ｻﾌﾞｸﾞﾙｰﾌﾟ</t>
  </si>
  <si>
    <t>DS2B30</t>
  </si>
  <si>
    <t>長野事務所 ダムｻﾌﾞｸﾞﾙｰﾌﾟ</t>
  </si>
  <si>
    <t>DS2B40</t>
  </si>
  <si>
    <t>長野事務所 上下水道ｻﾌﾞｸﾞﾙｰﾌﾟ</t>
  </si>
  <si>
    <t>DS2B50</t>
  </si>
  <si>
    <t>長野事務所 農村施設ｻﾌﾞｸﾞﾙｰﾌﾟ</t>
  </si>
  <si>
    <t>DS2B60</t>
  </si>
  <si>
    <t>長野事務所 地域計画設計ｻﾌﾞｸﾞﾙｰﾌﾟ</t>
  </si>
  <si>
    <t>DS2B80</t>
  </si>
  <si>
    <t>長野事務所 建築ｻﾌﾞｸﾞﾙｰﾌﾟ</t>
  </si>
  <si>
    <t>DS2C10</t>
  </si>
  <si>
    <t>長野事務所 道路ｻﾌﾞｸﾞﾙｰﾌﾟ</t>
  </si>
  <si>
    <t>DS2C20</t>
  </si>
  <si>
    <t>長野事務所 橋梁ｻﾌﾞｸﾞﾙｰﾌﾟ</t>
  </si>
  <si>
    <t>DS2C30</t>
  </si>
  <si>
    <t>長野事務所 空港ｻﾌﾞｸﾞﾙｰﾌﾟ</t>
  </si>
  <si>
    <t>DS2C40</t>
  </si>
  <si>
    <t>長野事務所 港湾ｻﾌﾞｸﾞﾙｰﾌﾟ</t>
  </si>
  <si>
    <t>DS2C50</t>
  </si>
  <si>
    <t>長野事務所 交通システムｻﾌﾞｸﾞﾙｰﾌﾟ</t>
  </si>
  <si>
    <t>DS2D10</t>
  </si>
  <si>
    <t>長野事務所 防災ｻﾌﾞｸﾞﾙｰﾌﾟ</t>
  </si>
  <si>
    <t>DS2D20</t>
  </si>
  <si>
    <t>長野事務所 砂防ｻﾌﾞｸﾞﾙｰﾌﾟ</t>
  </si>
  <si>
    <t>DS2E10</t>
  </si>
  <si>
    <t>長野事務所 環境計画ｻﾌﾞｸﾞﾙｰﾌﾟ</t>
  </si>
  <si>
    <t>DS2E30</t>
  </si>
  <si>
    <t>長野事務所 地盤技術ｻﾌﾞｸﾞﾙｰﾌﾟ</t>
  </si>
  <si>
    <t>DS2E40</t>
  </si>
  <si>
    <t>長野事務所 地圏技術ｻﾌﾞｸﾞﾙｰﾌﾟ</t>
  </si>
  <si>
    <t>DS2F10</t>
  </si>
  <si>
    <t>長野事務所 統合情報ｻﾌﾞｸﾞﾙｰﾌﾟ</t>
  </si>
  <si>
    <t>DS2F20</t>
  </si>
  <si>
    <t>長野事務所 ｱｾｯﾄﾏﾈｼﾞﾒﾝﾄｻﾌﾞｸﾞﾙｰﾌﾟ</t>
  </si>
  <si>
    <t>DS2F30</t>
  </si>
  <si>
    <t>長野事務所 防災ﾏﾈｼﾞﾒﾝﾄｻﾌﾞｸﾞﾙｰﾌﾟ</t>
  </si>
  <si>
    <t>DS2F40</t>
  </si>
  <si>
    <t>長野事務所 統合ﾏﾈｼﾞﾒﾝﾄｻﾌﾞｸﾞﾙｰﾌﾟ</t>
  </si>
  <si>
    <t>新潟支店 北陸事務所</t>
  </si>
  <si>
    <t>新潟支店 長野事務所</t>
  </si>
  <si>
    <t>新潟支店 富山営業所</t>
  </si>
  <si>
    <t>四国支店</t>
  </si>
  <si>
    <t>四国支店 営業企画部</t>
  </si>
  <si>
    <t>DT0200</t>
  </si>
  <si>
    <t>四国支店 積算室</t>
  </si>
  <si>
    <t>DT0300</t>
  </si>
  <si>
    <t>四国支店 品質･環境管理</t>
  </si>
  <si>
    <t>四国支店 技術部（全体）</t>
  </si>
  <si>
    <t>DT0600</t>
  </si>
  <si>
    <t>四国支店 プロポーザル推進室</t>
  </si>
  <si>
    <t>DT0A10</t>
  </si>
  <si>
    <t>四国支店 都市計画ｻﾌﾞｸﾞﾙｰﾌﾟ</t>
  </si>
  <si>
    <t>DT0A20</t>
  </si>
  <si>
    <t>四国支店 施設設計ｻﾌﾞｸﾞﾙｰﾌﾟ</t>
  </si>
  <si>
    <t>DT0B10</t>
  </si>
  <si>
    <t>四国支店 河川計画ｻﾌﾞｸﾞﾙｰﾌﾟ</t>
  </si>
  <si>
    <t>DT0B20</t>
  </si>
  <si>
    <t>四国支店 河川構造ｻﾌﾞｸﾞﾙｰﾌﾟ</t>
  </si>
  <si>
    <t>DT0B30</t>
  </si>
  <si>
    <t>四国支店 ダムｻﾌﾞｸﾞﾙｰﾌﾟ</t>
  </si>
  <si>
    <t>DT0B40</t>
  </si>
  <si>
    <t>四国支店 上下水道ｻﾌﾞｸﾞﾙｰﾌﾟ</t>
  </si>
  <si>
    <t>DT0B50</t>
  </si>
  <si>
    <t>四国支店 農村施設ｻﾌﾞｸﾞﾙｰﾌﾟ</t>
  </si>
  <si>
    <t>DT0B60</t>
  </si>
  <si>
    <t>四国支店 地域計画設計ｻﾌﾞｸﾞﾙｰﾌﾟ</t>
  </si>
  <si>
    <t>DT0B80</t>
  </si>
  <si>
    <t>四国支店 建築ｻﾌﾞｸﾞﾙｰﾌﾟ</t>
  </si>
  <si>
    <t>DT0C10</t>
  </si>
  <si>
    <t>四国支店 道路ｻﾌﾞｸﾞﾙｰﾌﾟ</t>
  </si>
  <si>
    <t>DT0C20</t>
  </si>
  <si>
    <t>四国支店 橋梁ｻﾌﾞｸﾞﾙｰﾌﾟ</t>
  </si>
  <si>
    <t>DT0C30</t>
  </si>
  <si>
    <t>四国支店 空港ｻﾌﾞｸﾞﾙｰﾌﾟ</t>
  </si>
  <si>
    <t>DT0C40</t>
  </si>
  <si>
    <t>四国支店 港湾ｻﾌﾞｸﾞﾙｰﾌﾟ</t>
  </si>
  <si>
    <t>DT0C50</t>
  </si>
  <si>
    <t>四国支店 交通システムｻﾌﾞｸﾞﾙｰﾌﾟ</t>
  </si>
  <si>
    <t>DT0D10</t>
  </si>
  <si>
    <t>四国支店 防災ｻﾌﾞｸﾞﾙｰﾌﾟ</t>
  </si>
  <si>
    <t>DT0D20</t>
  </si>
  <si>
    <t>四国支店 砂防ｻﾌﾞｸﾞﾙｰﾌﾟ</t>
  </si>
  <si>
    <t>DT0E10</t>
  </si>
  <si>
    <t>四国支店 環境計画ｻﾌﾞｸﾞﾙｰﾌﾟ</t>
  </si>
  <si>
    <t>DT0E30</t>
  </si>
  <si>
    <t>四国支店 地盤技術ｻﾌﾞｸﾞﾙｰﾌﾟ</t>
  </si>
  <si>
    <t>DT0E40</t>
  </si>
  <si>
    <t>四国支店 地圏技術ｻﾌﾞｸﾞﾙｰﾌﾟ</t>
  </si>
  <si>
    <t>DT0F10</t>
  </si>
  <si>
    <t>四国支店 統合情報ｻﾌﾞｸﾞﾙｰﾌﾟ</t>
  </si>
  <si>
    <t>DT0F20</t>
  </si>
  <si>
    <t>四国支店 ｱｾｯﾄﾏﾈｼﾞﾒﾝﾄｻﾌﾞｸﾞﾙｰﾌﾟ</t>
  </si>
  <si>
    <t>DT0F30</t>
  </si>
  <si>
    <t>四国支店 防災ﾏﾈｼﾞﾒﾝﾄｻﾌﾞｸﾞﾙｰﾌﾟ</t>
  </si>
  <si>
    <t>DT0F40</t>
  </si>
  <si>
    <t>四国支店 統合ﾏﾈｼﾞﾒﾝﾄｻﾌﾞｸﾞﾙｰﾌﾟ</t>
  </si>
  <si>
    <t>DT8100</t>
  </si>
  <si>
    <t>四国支店 徳島営業所</t>
  </si>
  <si>
    <t>DT8300</t>
  </si>
  <si>
    <t>四国支店 愛媛営業所</t>
  </si>
  <si>
    <t>四国支店 高知営業所</t>
  </si>
  <si>
    <t>グローバル戦略本部</t>
  </si>
  <si>
    <t>グローバル戦略本部 事業開発室</t>
  </si>
  <si>
    <t>グローバル戦略本部 戦略開発室</t>
  </si>
  <si>
    <t>コンサルタント海外事業本部</t>
  </si>
  <si>
    <t>海外事業本部 コンプライアンス室</t>
  </si>
  <si>
    <t>海外事業本部 契約管理室</t>
  </si>
  <si>
    <t>海外事業本部 技術管理室</t>
  </si>
  <si>
    <t>海外事業本部 人材育成室</t>
  </si>
  <si>
    <t>海外事業本部 プロポーザル審査室</t>
  </si>
  <si>
    <t>海外事業本部 安全衛生管理室</t>
  </si>
  <si>
    <t>海外事業本部 国際契約統轄部</t>
  </si>
  <si>
    <t>海外事業本部 技術統轄部</t>
  </si>
  <si>
    <t>JADA00</t>
  </si>
  <si>
    <t>国内主管用(利益センタ)</t>
  </si>
  <si>
    <t>JAPD00</t>
  </si>
  <si>
    <t>プラント事業部主管用（利益センタ）</t>
  </si>
  <si>
    <t>海外事業本部 業務部</t>
  </si>
  <si>
    <t>海外事業本部 営業部</t>
  </si>
  <si>
    <t>海外事業本部 営業・業務統轄部</t>
  </si>
  <si>
    <t>JC0000</t>
  </si>
  <si>
    <t>水資源事業部</t>
  </si>
  <si>
    <t>JC0100</t>
  </si>
  <si>
    <t>水資源事業部 水資源エネルギー部</t>
  </si>
  <si>
    <t>JC0200</t>
  </si>
  <si>
    <t>水資源事業部 上下水道部</t>
  </si>
  <si>
    <t>JC0300</t>
  </si>
  <si>
    <t>水資源事業部 地圏防災室</t>
  </si>
  <si>
    <t>環境事業部</t>
  </si>
  <si>
    <t>環境事業部 環境技術部</t>
  </si>
  <si>
    <t>環境事業部 地域整備部</t>
  </si>
  <si>
    <t>開発事業部</t>
  </si>
  <si>
    <t>開発事業部 道路橋梁部</t>
  </si>
  <si>
    <t>開発事業部 開発計画部</t>
  </si>
  <si>
    <t>開発事業部 港湾・空港部</t>
  </si>
  <si>
    <t>開発事業部 交通計画室</t>
  </si>
  <si>
    <t>中南米統轄事業部</t>
  </si>
  <si>
    <t>鉄道事業部</t>
  </si>
  <si>
    <t>鉄道事業部 鉄道計画部</t>
  </si>
  <si>
    <t>鉄道事業部 鉄道技術部</t>
  </si>
  <si>
    <t>アジア統轄事業部</t>
  </si>
  <si>
    <t>JU0100</t>
  </si>
  <si>
    <t>アジア統轄事業部 アジア事業推進室</t>
  </si>
  <si>
    <t>ダッカ事務所</t>
  </si>
  <si>
    <t>ジャカルタ事務所</t>
  </si>
  <si>
    <t>ニューデリー事務所</t>
  </si>
  <si>
    <t>中東事務所</t>
  </si>
  <si>
    <t>ナイロビ事務所</t>
  </si>
  <si>
    <t>JWLK00</t>
  </si>
  <si>
    <t>コロンボ事務所</t>
  </si>
  <si>
    <t>ミャンマー　ヤンゴン事務所</t>
  </si>
  <si>
    <t>JWPE00</t>
  </si>
  <si>
    <t>ペルー　リマ事務所</t>
  </si>
  <si>
    <t>マニラ事務所</t>
  </si>
  <si>
    <t>バンコク事務所</t>
  </si>
  <si>
    <t>ハノイ事務所</t>
  </si>
  <si>
    <t>NKDUMMY</t>
  </si>
  <si>
    <t>NKDUMMY利益センタ</t>
  </si>
  <si>
    <t>電力事業本部</t>
  </si>
  <si>
    <t>電力事業本部 業務企画室</t>
  </si>
  <si>
    <t>電力事業本部 コンプライアンス室</t>
  </si>
  <si>
    <t>電力事業本部 安全･品質・環境管理室</t>
  </si>
  <si>
    <t>電力事業本部 営業企画室</t>
  </si>
  <si>
    <t>建設事業部</t>
  </si>
  <si>
    <t>建設事業部　変電部</t>
  </si>
  <si>
    <t>建設事業部　電力設備部</t>
  </si>
  <si>
    <t>プラント事業部</t>
  </si>
  <si>
    <t>プラント事業部 電気技術部</t>
  </si>
  <si>
    <t>プラント事業部 機械技術部</t>
  </si>
  <si>
    <t>プラント事業部エネルギーソリューション部</t>
  </si>
  <si>
    <t>プラント事業部 情報通信技術部</t>
  </si>
  <si>
    <t>生産事業部</t>
  </si>
  <si>
    <t>生産事業部 北日本事務所</t>
  </si>
  <si>
    <t>PE0200</t>
  </si>
  <si>
    <t>生産事業部 中部日本事務所</t>
  </si>
  <si>
    <t>生産事業部 西日本事務所</t>
  </si>
  <si>
    <t>機電営業技術部</t>
  </si>
  <si>
    <t>システム営業技術部</t>
  </si>
  <si>
    <t>福島事業所</t>
  </si>
  <si>
    <t>福島 横浜技術センター</t>
  </si>
  <si>
    <t>福島事業所 業務部</t>
  </si>
  <si>
    <t>福島 資材購買室</t>
  </si>
  <si>
    <t>福島 安全・環境管理室</t>
  </si>
  <si>
    <t>福島 品質保証部</t>
  </si>
  <si>
    <t>福島 研究開発室</t>
  </si>
  <si>
    <t>システム事業部</t>
  </si>
  <si>
    <t>福島 制御装置部</t>
  </si>
  <si>
    <t>福島 制御システム部</t>
  </si>
  <si>
    <t>機電事業部</t>
  </si>
  <si>
    <t>福島 機電システム部</t>
  </si>
  <si>
    <t>福島 電力機器部</t>
  </si>
  <si>
    <t>PGA000</t>
  </si>
  <si>
    <t>PGA100</t>
  </si>
  <si>
    <t>福島事業所(分担金任意)</t>
  </si>
  <si>
    <r>
      <rPr>
        <sz val="10"/>
        <color theme="1"/>
        <rFont val="ＭＳ Ｐゴシック"/>
        <family val="3"/>
      </rPr>
      <t>2015年10月31日時点賃率表</t>
    </r>
    <rPh sb="4" eb="5">
      <t>ネン</t>
    </rPh>
    <rPh sb="7" eb="8">
      <t>ガツ</t>
    </rPh>
    <rPh sb="10" eb="11">
      <t>ニチ</t>
    </rPh>
    <rPh sb="11" eb="13">
      <t>ジテン</t>
    </rPh>
    <rPh sb="13" eb="15">
      <t>チンリツ</t>
    </rPh>
    <rPh sb="15" eb="16">
      <t>ヒョウ</t>
    </rPh>
    <phoneticPr fontId="0"/>
  </si>
  <si>
    <t>A1791</t>
  </si>
  <si>
    <t>A6509</t>
  </si>
  <si>
    <t>A6737</t>
  </si>
  <si>
    <t>A7159</t>
  </si>
  <si>
    <t>SAA02</t>
  </si>
  <si>
    <t>SAA03</t>
  </si>
  <si>
    <t>SAA06</t>
  </si>
  <si>
    <t>SAA07</t>
  </si>
  <si>
    <t>SAA08</t>
  </si>
  <si>
    <t>SAA09</t>
  </si>
  <si>
    <t>SAA10</t>
  </si>
  <si>
    <t>SAA11</t>
  </si>
  <si>
    <t>SAA12</t>
  </si>
  <si>
    <t>SAA13</t>
  </si>
  <si>
    <t>SAA14</t>
  </si>
  <si>
    <t>SAA15</t>
  </si>
  <si>
    <t>SAA16</t>
  </si>
  <si>
    <t>SAA18</t>
  </si>
  <si>
    <t>SAA19</t>
  </si>
  <si>
    <t>SAA20</t>
  </si>
  <si>
    <t>SAA21</t>
  </si>
  <si>
    <t>SAA22</t>
  </si>
  <si>
    <t>SAA23</t>
  </si>
  <si>
    <t>SAA24</t>
  </si>
  <si>
    <t>SAA25</t>
  </si>
  <si>
    <t>SAA26</t>
  </si>
  <si>
    <t>SAA27</t>
  </si>
  <si>
    <t>SAA28</t>
  </si>
  <si>
    <t>SAA31</t>
  </si>
  <si>
    <t>SAA32</t>
  </si>
  <si>
    <t>SAA33</t>
  </si>
  <si>
    <t>SAA34</t>
  </si>
  <si>
    <t>SAA35</t>
  </si>
  <si>
    <t>SAD02</t>
  </si>
  <si>
    <t>SAD03</t>
  </si>
  <si>
    <t>SAD06</t>
  </si>
  <si>
    <t>SAD07</t>
  </si>
  <si>
    <t>SAD08</t>
  </si>
  <si>
    <t>SAD09</t>
  </si>
  <si>
    <t>SAD10</t>
  </si>
  <si>
    <t>SAD11</t>
  </si>
  <si>
    <t>SAD12</t>
  </si>
  <si>
    <t>SAD13</t>
  </si>
  <si>
    <t>SAD14</t>
  </si>
  <si>
    <t>SAD15</t>
  </si>
  <si>
    <t>SAD16</t>
  </si>
  <si>
    <t>SAD18</t>
  </si>
  <si>
    <t>SAD19</t>
  </si>
  <si>
    <t>SAD20</t>
  </si>
  <si>
    <t>SAD21</t>
  </si>
  <si>
    <t>SAD22</t>
  </si>
  <si>
    <t>SAD23</t>
  </si>
  <si>
    <t>SAD24</t>
  </si>
  <si>
    <t>SAD25</t>
  </si>
  <si>
    <t>SAD26</t>
  </si>
  <si>
    <t>SAD27</t>
  </si>
  <si>
    <t>SAD28</t>
  </si>
  <si>
    <t>SAD31</t>
  </si>
  <si>
    <t>SAD32</t>
  </si>
  <si>
    <t>SAD33</t>
  </si>
  <si>
    <t>SAD34</t>
  </si>
  <si>
    <t>SAD35</t>
  </si>
  <si>
    <t>SBA02</t>
  </si>
  <si>
    <t>SBA03</t>
  </si>
  <si>
    <t>SBA06</t>
  </si>
  <si>
    <t>SBA07</t>
  </si>
  <si>
    <t>SBA08</t>
  </si>
  <si>
    <t>SBA09</t>
  </si>
  <si>
    <t>SBA10</t>
  </si>
  <si>
    <t>SBA11</t>
  </si>
  <si>
    <t>SBA12</t>
  </si>
  <si>
    <t>SBA13</t>
  </si>
  <si>
    <t>SBA14</t>
  </si>
  <si>
    <t>SBA15</t>
  </si>
  <si>
    <t>SBA16</t>
  </si>
  <si>
    <t>SBA18</t>
  </si>
  <si>
    <t>SBA19</t>
  </si>
  <si>
    <t>SBA20</t>
  </si>
  <si>
    <t>SBA21</t>
  </si>
  <si>
    <t>SBA22</t>
  </si>
  <si>
    <t>SBA23</t>
  </si>
  <si>
    <t>SBA24</t>
  </si>
  <si>
    <t>SBA25</t>
  </si>
  <si>
    <t>SBA26</t>
  </si>
  <si>
    <t>SBA27</t>
  </si>
  <si>
    <t>SBA28</t>
  </si>
  <si>
    <t>SBA31</t>
  </si>
  <si>
    <t>SBA32</t>
  </si>
  <si>
    <t>SBA33</t>
  </si>
  <si>
    <t>SBA34</t>
  </si>
  <si>
    <t>SBA35</t>
  </si>
  <si>
    <t>SDA02</t>
  </si>
  <si>
    <t>SDA03</t>
  </si>
  <si>
    <t>SDA06</t>
  </si>
  <si>
    <t>SDA07</t>
  </si>
  <si>
    <t>SDA08</t>
  </si>
  <si>
    <t>SDA09</t>
  </si>
  <si>
    <t>SDA10</t>
  </si>
  <si>
    <t>SDA11</t>
  </si>
  <si>
    <t>SDA12</t>
  </si>
  <si>
    <t>SDA13</t>
  </si>
  <si>
    <t>SDA14</t>
  </si>
  <si>
    <t>SDA15</t>
  </si>
  <si>
    <t>SDA16</t>
  </si>
  <si>
    <t>SDA18</t>
  </si>
  <si>
    <t>SDA19</t>
  </si>
  <si>
    <t>SDA20</t>
  </si>
  <si>
    <t>SDA21</t>
  </si>
  <si>
    <t>SDA22</t>
  </si>
  <si>
    <t>SDA23</t>
  </si>
  <si>
    <t>SDA24</t>
  </si>
  <si>
    <t>SDA25</t>
  </si>
  <si>
    <t>SDA26</t>
  </si>
  <si>
    <t>SDA27</t>
  </si>
  <si>
    <t>SDA28</t>
  </si>
  <si>
    <t>SDA31</t>
  </si>
  <si>
    <t>SDA32</t>
  </si>
  <si>
    <t>SDA33</t>
  </si>
  <si>
    <t>SDA34</t>
  </si>
  <si>
    <t>SDA35</t>
  </si>
  <si>
    <t>SDC02</t>
  </si>
  <si>
    <t>SDC03</t>
  </si>
  <si>
    <t>SDC06</t>
  </si>
  <si>
    <t>SDC07</t>
  </si>
  <si>
    <t>SDC08</t>
  </si>
  <si>
    <t>SDC09</t>
  </si>
  <si>
    <t>SDC10</t>
  </si>
  <si>
    <t>SDC11</t>
  </si>
  <si>
    <t>SDC12</t>
  </si>
  <si>
    <t>SDC13</t>
  </si>
  <si>
    <t>SDC14</t>
  </si>
  <si>
    <t>SDC15</t>
  </si>
  <si>
    <t>SDC16</t>
  </si>
  <si>
    <t>SDC18</t>
  </si>
  <si>
    <t>SDC19</t>
  </si>
  <si>
    <t>SDC20</t>
  </si>
  <si>
    <t>SDC21</t>
  </si>
  <si>
    <t>SDC22</t>
  </si>
  <si>
    <t>SDC23</t>
  </si>
  <si>
    <t>SDC24</t>
  </si>
  <si>
    <t>SDC25</t>
  </si>
  <si>
    <t>SDC26</t>
  </si>
  <si>
    <t>SDC27</t>
  </si>
  <si>
    <t>SDC28</t>
  </si>
  <si>
    <t>SDC31</t>
  </si>
  <si>
    <t>SDC32</t>
  </si>
  <si>
    <t>SDC33</t>
  </si>
  <si>
    <t>SDC34</t>
  </si>
  <si>
    <t>SDC35</t>
  </si>
  <si>
    <t>SDF02</t>
  </si>
  <si>
    <t>SDF03</t>
  </si>
  <si>
    <t>SDF06</t>
  </si>
  <si>
    <t>SDF07</t>
  </si>
  <si>
    <t>SDF08</t>
  </si>
  <si>
    <t>SDF09</t>
  </si>
  <si>
    <t>SDF10</t>
  </si>
  <si>
    <t>SDF11</t>
  </si>
  <si>
    <t>SDF12</t>
  </si>
  <si>
    <t>SDF13</t>
  </si>
  <si>
    <t>SDF14</t>
  </si>
  <si>
    <t>SDF15</t>
  </si>
  <si>
    <t>SDF16</t>
  </si>
  <si>
    <t>SDF18</t>
  </si>
  <si>
    <t>SDF19</t>
  </si>
  <si>
    <t>SDF20</t>
  </si>
  <si>
    <t>SDF21</t>
  </si>
  <si>
    <t>SDF22</t>
  </si>
  <si>
    <t>SDF23</t>
  </si>
  <si>
    <t>SDF24</t>
  </si>
  <si>
    <t>SDF25</t>
  </si>
  <si>
    <t>SDF26</t>
  </si>
  <si>
    <t>SDF27</t>
  </si>
  <si>
    <t>SDF28</t>
  </si>
  <si>
    <t>SDF31</t>
  </si>
  <si>
    <t>SDF32</t>
  </si>
  <si>
    <t>SDF33</t>
  </si>
  <si>
    <t>SDF34</t>
  </si>
  <si>
    <t>SDF35</t>
  </si>
  <si>
    <t>SDG02</t>
  </si>
  <si>
    <t>SDG03</t>
  </si>
  <si>
    <t>SDG06</t>
  </si>
  <si>
    <t>SDG07</t>
  </si>
  <si>
    <t>SDG08</t>
  </si>
  <si>
    <t>SDG09</t>
  </si>
  <si>
    <t>SDG10</t>
  </si>
  <si>
    <t>SDG11</t>
  </si>
  <si>
    <t>SDG12</t>
  </si>
  <si>
    <t>SDG13</t>
  </si>
  <si>
    <t>SDG14</t>
  </si>
  <si>
    <t>SDG15</t>
  </si>
  <si>
    <t>SDG16</t>
  </si>
  <si>
    <t>SDG18</t>
  </si>
  <si>
    <t>SDG19</t>
  </si>
  <si>
    <t>SDG20</t>
  </si>
  <si>
    <t>SDG21</t>
  </si>
  <si>
    <t>SDG22</t>
  </si>
  <si>
    <t>SDG23</t>
  </si>
  <si>
    <t>SDG24</t>
  </si>
  <si>
    <t>SDG25</t>
  </si>
  <si>
    <t>SDG26</t>
  </si>
  <si>
    <t>SDG27</t>
  </si>
  <si>
    <t>SDG28</t>
  </si>
  <si>
    <t>SDG31</t>
  </si>
  <si>
    <t>SDG32</t>
  </si>
  <si>
    <t>SDG33</t>
  </si>
  <si>
    <t>SDG34</t>
  </si>
  <si>
    <t>SDG35</t>
  </si>
  <si>
    <t>SDH02</t>
  </si>
  <si>
    <t>SDH03</t>
  </si>
  <si>
    <t>SDH06</t>
  </si>
  <si>
    <t>SDH07</t>
  </si>
  <si>
    <t>SDH08</t>
  </si>
  <si>
    <t>SDH09</t>
  </si>
  <si>
    <t>SDH10</t>
  </si>
  <si>
    <t>SDH11</t>
  </si>
  <si>
    <t>SDH12</t>
  </si>
  <si>
    <t>SDH13</t>
  </si>
  <si>
    <t>SDH14</t>
  </si>
  <si>
    <t>SDH15</t>
  </si>
  <si>
    <t>SDH16</t>
  </si>
  <si>
    <t>SDH18</t>
  </si>
  <si>
    <t>SDH19</t>
  </si>
  <si>
    <t>SDH20</t>
  </si>
  <si>
    <t>SDH21</t>
  </si>
  <si>
    <t>SDH22</t>
  </si>
  <si>
    <t>SDH23</t>
  </si>
  <si>
    <t>SDH24</t>
  </si>
  <si>
    <t>SDH25</t>
  </si>
  <si>
    <t>SDH26</t>
  </si>
  <si>
    <t>SDH27</t>
  </si>
  <si>
    <t>SDH28</t>
  </si>
  <si>
    <t>SDH31</t>
  </si>
  <si>
    <t>SDH32</t>
  </si>
  <si>
    <t>SDH33</t>
  </si>
  <si>
    <t>SDH34</t>
  </si>
  <si>
    <t>SDH35</t>
  </si>
  <si>
    <t>SDJ02</t>
  </si>
  <si>
    <t>SDJ03</t>
  </si>
  <si>
    <t>SDJ06</t>
  </si>
  <si>
    <t>SDJ07</t>
  </si>
  <si>
    <t>SDJ08</t>
  </si>
  <si>
    <t>SDJ09</t>
  </si>
  <si>
    <t>SDJ10</t>
  </si>
  <si>
    <t>SDJ11</t>
  </si>
  <si>
    <t>SDJ12</t>
  </si>
  <si>
    <t>SDJ13</t>
  </si>
  <si>
    <t>SDJ14</t>
  </si>
  <si>
    <t>SDJ15</t>
  </si>
  <si>
    <t>SDJ16</t>
  </si>
  <si>
    <t>SDJ18</t>
  </si>
  <si>
    <t>SDJ19</t>
  </si>
  <si>
    <t>SDJ20</t>
  </si>
  <si>
    <t>SDJ21</t>
  </si>
  <si>
    <t>SDJ22</t>
  </si>
  <si>
    <t>SDJ23</t>
  </si>
  <si>
    <t>SDJ24</t>
  </si>
  <si>
    <t>SDJ25</t>
  </si>
  <si>
    <t>SDJ26</t>
  </si>
  <si>
    <t>SDJ27</t>
  </si>
  <si>
    <t>SDJ28</t>
  </si>
  <si>
    <t>SDJ31</t>
  </si>
  <si>
    <t>SDJ32</t>
  </si>
  <si>
    <t>SDJ33</t>
  </si>
  <si>
    <t>SDJ34</t>
  </si>
  <si>
    <t>SDJ35</t>
  </si>
  <si>
    <t>SDM02</t>
  </si>
  <si>
    <t>SDM03</t>
  </si>
  <si>
    <t>SDM06</t>
  </si>
  <si>
    <t>SDM07</t>
  </si>
  <si>
    <t>SDM08</t>
  </si>
  <si>
    <t>SDM09</t>
  </si>
  <si>
    <t>SDM10</t>
  </si>
  <si>
    <t>SDM11</t>
  </si>
  <si>
    <t>SDM12</t>
  </si>
  <si>
    <t>SDM13</t>
  </si>
  <si>
    <t>SDM14</t>
  </si>
  <si>
    <t>SDM15</t>
  </si>
  <si>
    <t>SDM16</t>
  </si>
  <si>
    <t>SDM18</t>
  </si>
  <si>
    <t>SDM19</t>
  </si>
  <si>
    <t>SDM20</t>
  </si>
  <si>
    <t>SDM21</t>
  </si>
  <si>
    <t>SDM22</t>
  </si>
  <si>
    <t>SDM23</t>
  </si>
  <si>
    <t>SDM24</t>
  </si>
  <si>
    <t>SDM25</t>
  </si>
  <si>
    <t>SDM26</t>
  </si>
  <si>
    <t>SDM27</t>
  </si>
  <si>
    <t>SDM28</t>
  </si>
  <si>
    <t>SDM31</t>
  </si>
  <si>
    <t>SDM32</t>
  </si>
  <si>
    <t>SDM33</t>
  </si>
  <si>
    <t>SDM34</t>
  </si>
  <si>
    <t>SDM35</t>
  </si>
  <si>
    <t>SDT02</t>
  </si>
  <si>
    <t>SDT03</t>
  </si>
  <si>
    <t>SDT06</t>
  </si>
  <si>
    <t>SDT07</t>
  </si>
  <si>
    <t>SDT08</t>
  </si>
  <si>
    <t>SDT09</t>
  </si>
  <si>
    <t>SDT10</t>
  </si>
  <si>
    <t>SDT11</t>
  </si>
  <si>
    <t>SDT12</t>
  </si>
  <si>
    <t>SDT13</t>
  </si>
  <si>
    <t>SDT14</t>
  </si>
  <si>
    <t>SDT15</t>
  </si>
  <si>
    <t>SDT16</t>
  </si>
  <si>
    <t>SDT18</t>
  </si>
  <si>
    <t>SDT19</t>
  </si>
  <si>
    <t>SDT20</t>
  </si>
  <si>
    <t>SDT21</t>
  </si>
  <si>
    <t>SDT22</t>
  </si>
  <si>
    <t>SDT23</t>
  </si>
  <si>
    <t>SDT24</t>
  </si>
  <si>
    <t>SDT25</t>
  </si>
  <si>
    <t>SDT26</t>
  </si>
  <si>
    <t>SDT27</t>
  </si>
  <si>
    <t>SDT28</t>
  </si>
  <si>
    <t>SDT31</t>
  </si>
  <si>
    <t>SDT32</t>
  </si>
  <si>
    <t>SDT33</t>
  </si>
  <si>
    <t>SDT34</t>
  </si>
  <si>
    <t>SDT35</t>
  </si>
  <si>
    <t>SJA02</t>
  </si>
  <si>
    <t>SJA03</t>
  </si>
  <si>
    <t>SJA06</t>
  </si>
  <si>
    <t>SJA07</t>
  </si>
  <si>
    <t>SJA08</t>
  </si>
  <si>
    <t>SJA09</t>
  </si>
  <si>
    <t>SJA10</t>
  </si>
  <si>
    <t>SJA11</t>
  </si>
  <si>
    <t>SJA12</t>
  </si>
  <si>
    <t>SJA13</t>
  </si>
  <si>
    <t>SJA14</t>
  </si>
  <si>
    <t>SJA15</t>
  </si>
  <si>
    <t>SJA16</t>
  </si>
  <si>
    <t>SJA18</t>
  </si>
  <si>
    <t>SJA19</t>
  </si>
  <si>
    <t>SJA20</t>
  </si>
  <si>
    <t>SJA21</t>
  </si>
  <si>
    <t>SJA22</t>
  </si>
  <si>
    <t>SJA23</t>
  </si>
  <si>
    <t>SJA24</t>
  </si>
  <si>
    <t>SJA25</t>
  </si>
  <si>
    <t>SJA26</t>
  </si>
  <si>
    <t>SJA27</t>
  </si>
  <si>
    <t>SJA28</t>
  </si>
  <si>
    <t>SJA31</t>
  </si>
  <si>
    <t>SJA32</t>
  </si>
  <si>
    <t>SJA33</t>
  </si>
  <si>
    <t>SJA34</t>
  </si>
  <si>
    <t>SJA35</t>
  </si>
  <si>
    <t>SJB02</t>
  </si>
  <si>
    <t>SJB03</t>
  </si>
  <si>
    <t>SJB06</t>
  </si>
  <si>
    <t>SJB07</t>
  </si>
  <si>
    <t>SJB08</t>
  </si>
  <si>
    <t>SJB09</t>
  </si>
  <si>
    <t>SJB10</t>
  </si>
  <si>
    <t>SJB11</t>
  </si>
  <si>
    <t>SJB12</t>
  </si>
  <si>
    <t>SJB13</t>
  </si>
  <si>
    <t>SJB14</t>
  </si>
  <si>
    <t>SJB15</t>
  </si>
  <si>
    <t>SJB16</t>
  </si>
  <si>
    <t>SJB18</t>
  </si>
  <si>
    <t>SJB19</t>
  </si>
  <si>
    <t>SJB20</t>
  </si>
  <si>
    <t>SJB21</t>
  </si>
  <si>
    <t>SJB22</t>
  </si>
  <si>
    <t>SJB23</t>
  </si>
  <si>
    <t>SJB24</t>
  </si>
  <si>
    <t>SJB25</t>
  </si>
  <si>
    <t>SJB26</t>
  </si>
  <si>
    <t>SJB27</t>
  </si>
  <si>
    <t>SJB28</t>
  </si>
  <si>
    <t>SJB31</t>
  </si>
  <si>
    <t>SJB32</t>
  </si>
  <si>
    <t>SJB33</t>
  </si>
  <si>
    <t>SJB34</t>
  </si>
  <si>
    <t>SJB35</t>
  </si>
  <si>
    <t>SJJ02</t>
  </si>
  <si>
    <t>SJJ03</t>
  </si>
  <si>
    <t>SJJ06</t>
  </si>
  <si>
    <t>SJJ07</t>
  </si>
  <si>
    <t>SJJ08</t>
  </si>
  <si>
    <t>SJJ09</t>
  </si>
  <si>
    <t>SJJ10</t>
  </si>
  <si>
    <t>SJJ11</t>
  </si>
  <si>
    <t>SJJ12</t>
  </si>
  <si>
    <t>SJJ13</t>
  </si>
  <si>
    <t>SJJ14</t>
  </si>
  <si>
    <t>SJJ15</t>
  </si>
  <si>
    <t>SJJ16</t>
  </si>
  <si>
    <t>SJJ18</t>
  </si>
  <si>
    <t>SJJ19</t>
  </si>
  <si>
    <t>SJJ20</t>
  </si>
  <si>
    <t>SJJ21</t>
  </si>
  <si>
    <t>SJJ22</t>
  </si>
  <si>
    <t>SJJ23</t>
  </si>
  <si>
    <t>SJJ24</t>
  </si>
  <si>
    <t>SJJ25</t>
  </si>
  <si>
    <t>SJJ26</t>
  </si>
  <si>
    <t>SJJ27</t>
  </si>
  <si>
    <t>SJJ28</t>
  </si>
  <si>
    <t>SJJ31</t>
  </si>
  <si>
    <t>SJJ32</t>
  </si>
  <si>
    <t>SJJ33</t>
  </si>
  <si>
    <t>SJJ34</t>
  </si>
  <si>
    <t>SJJ35</t>
  </si>
  <si>
    <t>SJN02</t>
  </si>
  <si>
    <t>SJN03</t>
  </si>
  <si>
    <t>SJN06</t>
  </si>
  <si>
    <t>SJN07</t>
  </si>
  <si>
    <t>SJN08</t>
  </si>
  <si>
    <t>SJN09</t>
  </si>
  <si>
    <t>SJN10</t>
  </si>
  <si>
    <t>SJN11</t>
  </si>
  <si>
    <t>SJN12</t>
  </si>
  <si>
    <t>SJN13</t>
  </si>
  <si>
    <t>SJN14</t>
  </si>
  <si>
    <t>SJN15</t>
  </si>
  <si>
    <t>SJN16</t>
  </si>
  <si>
    <t>SJN18</t>
  </si>
  <si>
    <t>SJN19</t>
  </si>
  <si>
    <t>SJN20</t>
  </si>
  <si>
    <t>SJN21</t>
  </si>
  <si>
    <t>SJN22</t>
  </si>
  <si>
    <t>SJN23</t>
  </si>
  <si>
    <t>SJN24</t>
  </si>
  <si>
    <t>SJN25</t>
  </si>
  <si>
    <t>SJN26</t>
  </si>
  <si>
    <t>SJN27</t>
  </si>
  <si>
    <t>SJN28</t>
  </si>
  <si>
    <t>SJN31</t>
  </si>
  <si>
    <t>SJN32</t>
  </si>
  <si>
    <t>SJN33</t>
  </si>
  <si>
    <t>SJN34</t>
  </si>
  <si>
    <t>SJN35</t>
  </si>
  <si>
    <t>SJP02</t>
  </si>
  <si>
    <t>SJP03</t>
  </si>
  <si>
    <t>SJP06</t>
  </si>
  <si>
    <t>SJP07</t>
  </si>
  <si>
    <t>SJP08</t>
  </si>
  <si>
    <t>SJP09</t>
  </si>
  <si>
    <t>SJP10</t>
  </si>
  <si>
    <t>SJP11</t>
  </si>
  <si>
    <t>SJP12</t>
  </si>
  <si>
    <t>SJP13</t>
  </si>
  <si>
    <t>SJP14</t>
  </si>
  <si>
    <t>SJP15</t>
  </si>
  <si>
    <t>SJP16</t>
  </si>
  <si>
    <t>SJP18</t>
  </si>
  <si>
    <t>SJP19</t>
  </si>
  <si>
    <t>SJP20</t>
  </si>
  <si>
    <t>SJP21</t>
  </si>
  <si>
    <t>SJP22</t>
  </si>
  <si>
    <t>SJP23</t>
  </si>
  <si>
    <t>SJP24</t>
  </si>
  <si>
    <t>SJP25</t>
  </si>
  <si>
    <t>SJP26</t>
  </si>
  <si>
    <t>SJP27</t>
  </si>
  <si>
    <t>SJP28</t>
  </si>
  <si>
    <t>SJP31</t>
  </si>
  <si>
    <t>SJP32</t>
  </si>
  <si>
    <t>SJP33</t>
  </si>
  <si>
    <t>SJP34</t>
  </si>
  <si>
    <t>SJP35</t>
  </si>
  <si>
    <t>SJT02</t>
  </si>
  <si>
    <t>SJT03</t>
  </si>
  <si>
    <t>SJT06</t>
  </si>
  <si>
    <t>SJT07</t>
  </si>
  <si>
    <t>SJT08</t>
  </si>
  <si>
    <t>SJT09</t>
  </si>
  <si>
    <t>SJT10</t>
  </si>
  <si>
    <t>SJT11</t>
  </si>
  <si>
    <t>SJT12</t>
  </si>
  <si>
    <t>SJT13</t>
  </si>
  <si>
    <t>SJT14</t>
  </si>
  <si>
    <t>SJT15</t>
  </si>
  <si>
    <t>SJT16</t>
  </si>
  <si>
    <t>SJT18</t>
  </si>
  <si>
    <t>SJT19</t>
  </si>
  <si>
    <t>SJT20</t>
  </si>
  <si>
    <t>SJT21</t>
  </si>
  <si>
    <t>SJT22</t>
  </si>
  <si>
    <t>SJT23</t>
  </si>
  <si>
    <t>SJT24</t>
  </si>
  <si>
    <t>SJT25</t>
  </si>
  <si>
    <t>SJT26</t>
  </si>
  <si>
    <t>SJT27</t>
  </si>
  <si>
    <t>SJT28</t>
  </si>
  <si>
    <t>SJT31</t>
  </si>
  <si>
    <t>SJT32</t>
  </si>
  <si>
    <t>SJT33</t>
  </si>
  <si>
    <t>SJT34</t>
  </si>
  <si>
    <t>SJT35</t>
  </si>
  <si>
    <t>SJU02</t>
  </si>
  <si>
    <t>SJU03</t>
  </si>
  <si>
    <t>SJU06</t>
  </si>
  <si>
    <t>SJU07</t>
  </si>
  <si>
    <t>SJU08</t>
  </si>
  <si>
    <t>SJU09</t>
  </si>
  <si>
    <t>SJU10</t>
  </si>
  <si>
    <t>SJU11</t>
  </si>
  <si>
    <t>SJU12</t>
  </si>
  <si>
    <t>SJU13</t>
  </si>
  <si>
    <t>SJU14</t>
  </si>
  <si>
    <t>SJU15</t>
  </si>
  <si>
    <t>SJU16</t>
  </si>
  <si>
    <t>SJU18</t>
  </si>
  <si>
    <t>SJU19</t>
  </si>
  <si>
    <t>SJU20</t>
  </si>
  <si>
    <t>SJU21</t>
  </si>
  <si>
    <t>SJU22</t>
  </si>
  <si>
    <t>SJU23</t>
  </si>
  <si>
    <t>SJU24</t>
  </si>
  <si>
    <t>SJU25</t>
  </si>
  <si>
    <t>SJU26</t>
  </si>
  <si>
    <t>SJU27</t>
  </si>
  <si>
    <t>SJU28</t>
  </si>
  <si>
    <t>SJU31</t>
  </si>
  <si>
    <t>SJU32</t>
  </si>
  <si>
    <t>SJU33</t>
  </si>
  <si>
    <t>SJU34</t>
  </si>
  <si>
    <t>SJU35</t>
  </si>
  <si>
    <t>SPA02</t>
  </si>
  <si>
    <t>SPA03</t>
  </si>
  <si>
    <t>SPA06</t>
  </si>
  <si>
    <t>SPA07</t>
  </si>
  <si>
    <t>SPA08</t>
  </si>
  <si>
    <t>SPA09</t>
  </si>
  <si>
    <t>SPA10</t>
  </si>
  <si>
    <t>SPA11</t>
  </si>
  <si>
    <t>SPA12</t>
  </si>
  <si>
    <t>SPA13</t>
  </si>
  <si>
    <t>SPA14</t>
  </si>
  <si>
    <t>SPA15</t>
  </si>
  <si>
    <t>SPA16</t>
  </si>
  <si>
    <t>SPA18</t>
  </si>
  <si>
    <t>SPA19</t>
  </si>
  <si>
    <t>SPA20</t>
  </si>
  <si>
    <t>SPA21</t>
  </si>
  <si>
    <t>SPA22</t>
  </si>
  <si>
    <t>SPA23</t>
  </si>
  <si>
    <t>SPA24</t>
  </si>
  <si>
    <t>SPA25</t>
  </si>
  <si>
    <t>SPA26</t>
  </si>
  <si>
    <t>SPA27</t>
  </si>
  <si>
    <t>SPA28</t>
  </si>
  <si>
    <t>SPA31</t>
  </si>
  <si>
    <t>SPA32</t>
  </si>
  <si>
    <t>SPA33</t>
  </si>
  <si>
    <t>SPA34</t>
  </si>
  <si>
    <t>SPA35</t>
  </si>
  <si>
    <t>SPC02</t>
  </si>
  <si>
    <t>SPC03</t>
  </si>
  <si>
    <t>SPC06</t>
  </si>
  <si>
    <t>SPC07</t>
  </si>
  <si>
    <t>SPC08</t>
  </si>
  <si>
    <t>SPC09</t>
  </si>
  <si>
    <t>SPC10</t>
  </si>
  <si>
    <t>SPC11</t>
  </si>
  <si>
    <t>SPC12</t>
  </si>
  <si>
    <t>SPC13</t>
  </si>
  <si>
    <t>SPC14</t>
  </si>
  <si>
    <t>SPC15</t>
  </si>
  <si>
    <t>SPC16</t>
  </si>
  <si>
    <t>SPC18</t>
  </si>
  <si>
    <t>SPC19</t>
  </si>
  <si>
    <t>SPC20</t>
  </si>
  <si>
    <t>SPC21</t>
  </si>
  <si>
    <t>SPC22</t>
  </si>
  <si>
    <t>SPC23</t>
  </si>
  <si>
    <t>SPC24</t>
  </si>
  <si>
    <t>SPC25</t>
  </si>
  <si>
    <t>SPC26</t>
  </si>
  <si>
    <t>SPC27</t>
  </si>
  <si>
    <t>SPC28</t>
  </si>
  <si>
    <t>SPC31</t>
  </si>
  <si>
    <t>SPC32</t>
  </si>
  <si>
    <t>SPC33</t>
  </si>
  <si>
    <t>SPC34</t>
  </si>
  <si>
    <t>SPC35</t>
  </si>
  <si>
    <t>SPD02</t>
  </si>
  <si>
    <t>SPD03</t>
  </si>
  <si>
    <t>SPD06</t>
  </si>
  <si>
    <t>SPD07</t>
  </si>
  <si>
    <t>SPD08</t>
  </si>
  <si>
    <t>SPD09</t>
  </si>
  <si>
    <t>SPD10</t>
  </si>
  <si>
    <t>SPD11</t>
  </si>
  <si>
    <t>SPD12</t>
  </si>
  <si>
    <t>SPD13</t>
  </si>
  <si>
    <t>SPD14</t>
  </si>
  <si>
    <t>SPD15</t>
  </si>
  <si>
    <t>SPD16</t>
  </si>
  <si>
    <t>SPD18</t>
  </si>
  <si>
    <t>SPD19</t>
  </si>
  <si>
    <t>SPD20</t>
  </si>
  <si>
    <t>SPD21</t>
  </si>
  <si>
    <t>SPD22</t>
  </si>
  <si>
    <t>SPD23</t>
  </si>
  <si>
    <t>SPD24</t>
  </si>
  <si>
    <t>SPD25</t>
  </si>
  <si>
    <t>SPD26</t>
  </si>
  <si>
    <t>SPD27</t>
  </si>
  <si>
    <t>SPD28</t>
  </si>
  <si>
    <t>SPD31</t>
  </si>
  <si>
    <t>SPD32</t>
  </si>
  <si>
    <t>SPD33</t>
  </si>
  <si>
    <t>SPD34</t>
  </si>
  <si>
    <t>SPD35</t>
  </si>
  <si>
    <t>SPE02</t>
  </si>
  <si>
    <t>SPE03</t>
  </si>
  <si>
    <t>SPE06</t>
  </si>
  <si>
    <t>SPE07</t>
  </si>
  <si>
    <t>SPE08</t>
  </si>
  <si>
    <t>SPE09</t>
  </si>
  <si>
    <t>SPE10</t>
  </si>
  <si>
    <t>SPE11</t>
  </si>
  <si>
    <t>SPE12</t>
  </si>
  <si>
    <t>SPE13</t>
  </si>
  <si>
    <t>SPE14</t>
  </si>
  <si>
    <t>SPE15</t>
  </si>
  <si>
    <t>SPE16</t>
  </si>
  <si>
    <t>SPE18</t>
  </si>
  <si>
    <t>SPE19</t>
  </si>
  <si>
    <t>SPE20</t>
  </si>
  <si>
    <t>SPE21</t>
  </si>
  <si>
    <t>SPE22</t>
  </si>
  <si>
    <t>SPE23</t>
  </si>
  <si>
    <t>SPE24</t>
  </si>
  <si>
    <t>SPE25</t>
  </si>
  <si>
    <t>SPE26</t>
  </si>
  <si>
    <t>SPE27</t>
  </si>
  <si>
    <t>SPE28</t>
  </si>
  <si>
    <t>SPE31</t>
  </si>
  <si>
    <t>SPE32</t>
  </si>
  <si>
    <t>SPE33</t>
  </si>
  <si>
    <t>SPE34</t>
  </si>
  <si>
    <t>SPE35</t>
  </si>
  <si>
    <t>SPG02</t>
  </si>
  <si>
    <t>SPG03</t>
  </si>
  <si>
    <t>SPG06</t>
  </si>
  <si>
    <t>SPG07</t>
  </si>
  <si>
    <t>SPG08</t>
  </si>
  <si>
    <t>SPG09</t>
  </si>
  <si>
    <t>SPG10</t>
  </si>
  <si>
    <t>SPG11</t>
  </si>
  <si>
    <t>SPG12</t>
  </si>
  <si>
    <t>SPG13</t>
  </si>
  <si>
    <t>SPG14</t>
  </si>
  <si>
    <t>SPG15</t>
  </si>
  <si>
    <t>SPG16</t>
  </si>
  <si>
    <t>SPG18</t>
  </si>
  <si>
    <t>SPG19</t>
  </si>
  <si>
    <t>SPG20</t>
  </si>
  <si>
    <t>SPG21</t>
  </si>
  <si>
    <t>SPG22</t>
  </si>
  <si>
    <t>SPG23</t>
  </si>
  <si>
    <t>SPG24</t>
  </si>
  <si>
    <t>SPG25</t>
  </si>
  <si>
    <t>SPG26</t>
  </si>
  <si>
    <t>SPG27</t>
  </si>
  <si>
    <t>SPG28</t>
  </si>
  <si>
    <t>SPG31</t>
  </si>
  <si>
    <t>SPG32</t>
  </si>
  <si>
    <t>SPG33</t>
  </si>
  <si>
    <t>SPG34</t>
  </si>
  <si>
    <t>SPG35</t>
  </si>
  <si>
    <t>SQA01</t>
  </si>
  <si>
    <t>SQA02</t>
  </si>
  <si>
    <t>SQA03</t>
  </si>
  <si>
    <t>SQA04</t>
  </si>
  <si>
    <t>SQA05</t>
  </si>
  <si>
    <t>SQA06</t>
  </si>
  <si>
    <t>SQA07</t>
  </si>
  <si>
    <t>SQA08</t>
  </si>
  <si>
    <t>SQA09</t>
  </si>
  <si>
    <t>SQA10</t>
  </si>
  <si>
    <t>SQA11</t>
  </si>
  <si>
    <t>SQA12</t>
  </si>
  <si>
    <t>SQA13</t>
  </si>
  <si>
    <t>SQA14</t>
  </si>
  <si>
    <t>SQA15</t>
  </si>
  <si>
    <t>SQA16</t>
  </si>
  <si>
    <t>SQA21</t>
  </si>
  <si>
    <t>SQA22</t>
  </si>
  <si>
    <t>T1713</t>
  </si>
  <si>
    <r>
      <rPr>
        <sz val="9"/>
        <color theme="1"/>
        <rFont val="ＭＳ Ｐゴシック"/>
        <family val="3"/>
      </rPr>
      <t>2015年6月末レート</t>
    </r>
    <rPh sb="4" eb="5">
      <t>ネン</t>
    </rPh>
    <rPh sb="6" eb="7">
      <t>ガツ</t>
    </rPh>
    <rPh sb="7" eb="8">
      <t>マツ</t>
    </rPh>
    <phoneticPr fontId="0"/>
  </si>
  <si>
    <r>
      <rPr>
        <sz val="9"/>
        <color rgb="FFFF0000"/>
        <rFont val="ＭＳ Ｐゴシック"/>
        <family val="3"/>
      </rPr>
      <t>※海外業務部HPよりデータ取得し、データを抜粋、YENを追加</t>
    </r>
    <rPh sb="1" eb="3">
      <t>カイガイ</t>
    </rPh>
    <rPh sb="3" eb="6">
      <t>ギョウムブ</t>
    </rPh>
    <rPh sb="13" eb="15">
      <t>シュトク</t>
    </rPh>
    <rPh sb="21" eb="23">
      <t>バッスイ</t>
    </rPh>
    <rPh sb="28" eb="30">
      <t>ツイカ</t>
    </rPh>
    <phoneticPr fontId="0"/>
  </si>
  <si>
    <r>
      <rPr>
        <sz val="9"/>
        <color theme="1"/>
        <rFont val="ＭＳ 明朝"/>
        <family val="1"/>
      </rPr>
      <t>CODE</t>
    </r>
    <phoneticPr fontId="0"/>
  </si>
  <si>
    <r>
      <rPr>
        <sz val="9"/>
        <color theme="1"/>
        <rFont val="ＭＳ 明朝"/>
        <family val="1"/>
      </rPr>
      <t>JUN</t>
    </r>
    <phoneticPr fontId="0"/>
  </si>
  <si>
    <r>
      <rPr>
        <sz val="9"/>
        <color theme="1"/>
        <rFont val="ＭＳ 明朝"/>
        <family val="1"/>
      </rPr>
      <t>COUNTRY</t>
    </r>
    <phoneticPr fontId="0"/>
  </si>
  <si>
    <t>CURRENCY</t>
  </si>
  <si>
    <t>PAB</t>
  </si>
  <si>
    <t>石本　一鶴</t>
    <rPh sb="0" eb="2">
      <t>イシモト</t>
    </rPh>
    <rPh sb="3" eb="4">
      <t>イチ</t>
    </rPh>
    <rPh sb="4" eb="5">
      <t>ツル</t>
    </rPh>
    <phoneticPr fontId="3"/>
  </si>
  <si>
    <t>前田　哲哉</t>
    <rPh sb="0" eb="2">
      <t>マエダ</t>
    </rPh>
    <rPh sb="3" eb="5">
      <t>テツヤ</t>
    </rPh>
    <phoneticPr fontId="3"/>
  </si>
  <si>
    <t>佐野　祐一</t>
    <rPh sb="0" eb="2">
      <t>サノ</t>
    </rPh>
    <rPh sb="3" eb="5">
      <t>ユウイチ</t>
    </rPh>
    <phoneticPr fontId="3"/>
  </si>
  <si>
    <t>徳丸　祥一郎</t>
    <rPh sb="0" eb="2">
      <t>トクマル</t>
    </rPh>
    <rPh sb="3" eb="6">
      <t>ショウイチロウ</t>
    </rPh>
    <phoneticPr fontId="3"/>
  </si>
  <si>
    <t>単年度実行予算</t>
  </si>
  <si>
    <t>a5414</t>
    <phoneticPr fontId="3"/>
  </si>
  <si>
    <t>a7344</t>
    <phoneticPr fontId="3"/>
  </si>
  <si>
    <t>航空券</t>
    <rPh sb="0" eb="3">
      <t>コウクウケン</t>
    </rPh>
    <phoneticPr fontId="5"/>
  </si>
  <si>
    <t>査証</t>
    <rPh sb="0" eb="2">
      <t>サショウ</t>
    </rPh>
    <phoneticPr fontId="5"/>
  </si>
  <si>
    <t>特別加給手当D</t>
    <rPh sb="0" eb="2">
      <t>トクベツ</t>
    </rPh>
    <rPh sb="2" eb="4">
      <t>カキュウ</t>
    </rPh>
    <rPh sb="4" eb="6">
      <t>テアテ</t>
    </rPh>
    <phoneticPr fontId="5"/>
  </si>
  <si>
    <t>東京⇔ハノイ</t>
    <rPh sb="0" eb="2">
      <t>トウキョウ</t>
    </rPh>
    <phoneticPr fontId="5"/>
  </si>
  <si>
    <t>日当・宿泊</t>
    <rPh sb="0" eb="2">
      <t>ニットウ</t>
    </rPh>
    <rPh sb="3" eb="5">
      <t>シュクハク</t>
    </rPh>
    <phoneticPr fontId="5"/>
  </si>
  <si>
    <t>空港⇔市内</t>
    <rPh sb="0" eb="2">
      <t>クウコウ</t>
    </rPh>
    <rPh sb="3" eb="5">
      <t>シナイ</t>
    </rPh>
    <phoneticPr fontId="5"/>
  </si>
  <si>
    <t>プリペイドカード</t>
    <phoneticPr fontId="5"/>
  </si>
  <si>
    <t>報告書印刷・製本費</t>
    <rPh sb="0" eb="3">
      <t>ホウコクショ</t>
    </rPh>
    <rPh sb="3" eb="5">
      <t>インサツ</t>
    </rPh>
    <rPh sb="6" eb="8">
      <t>セイホン</t>
    </rPh>
    <rPh sb="8" eb="9">
      <t>ヒ</t>
    </rPh>
    <phoneticPr fontId="0"/>
  </si>
  <si>
    <t>NK保管用</t>
    <rPh sb="2" eb="5">
      <t>ホカンヨウ</t>
    </rPh>
    <phoneticPr fontId="5"/>
  </si>
  <si>
    <t>人・月</t>
    <rPh sb="0" eb="1">
      <t>ニン</t>
    </rPh>
    <rPh sb="2" eb="3">
      <t>ツキ</t>
    </rPh>
    <phoneticPr fontId="5"/>
  </si>
  <si>
    <t>往復</t>
    <rPh sb="0" eb="2">
      <t>オウフク</t>
    </rPh>
    <phoneticPr fontId="5"/>
  </si>
  <si>
    <t>式</t>
    <rPh sb="0" eb="1">
      <t>シキ</t>
    </rPh>
    <phoneticPr fontId="5"/>
  </si>
  <si>
    <t>国内交通費</t>
    <rPh sb="0" eb="2">
      <t>コクナイ</t>
    </rPh>
    <rPh sb="2" eb="5">
      <t>コウツウヒ</t>
    </rPh>
    <phoneticPr fontId="5"/>
  </si>
  <si>
    <t>現地タクシー代</t>
    <rPh sb="0" eb="2">
      <t>ゲンチ</t>
    </rPh>
    <rPh sb="6" eb="7">
      <t>ダイ</t>
    </rPh>
    <phoneticPr fontId="5"/>
  </si>
  <si>
    <t>現地通信費</t>
    <rPh sb="0" eb="2">
      <t>ゲンチ</t>
    </rPh>
    <rPh sb="2" eb="5">
      <t>ツウシンヒ</t>
    </rPh>
    <phoneticPr fontId="5"/>
  </si>
  <si>
    <t>インターン懇親会</t>
    <rPh sb="5" eb="7">
      <t>コンシン</t>
    </rPh>
    <rPh sb="7" eb="8">
      <t>カイ</t>
    </rPh>
    <phoneticPr fontId="5"/>
  </si>
  <si>
    <t>歓迎時、終了時</t>
    <rPh sb="0" eb="2">
      <t>カンゲイ</t>
    </rPh>
    <rPh sb="2" eb="3">
      <t>ジ</t>
    </rPh>
    <rPh sb="4" eb="7">
      <t>シュウリョウジ</t>
    </rPh>
    <phoneticPr fontId="5"/>
  </si>
  <si>
    <t>PJTクロージング・パーティ</t>
    <phoneticPr fontId="5"/>
  </si>
  <si>
    <t>関係者全員</t>
    <rPh sb="0" eb="3">
      <t>カンケイシャ</t>
    </rPh>
    <rPh sb="3" eb="5">
      <t>ゼンイン</t>
    </rPh>
    <phoneticPr fontId="5"/>
  </si>
  <si>
    <t>海外旅行傷害保険</t>
    <rPh sb="0" eb="2">
      <t>カイガイ</t>
    </rPh>
    <rPh sb="2" eb="4">
      <t>リョコウ</t>
    </rPh>
    <rPh sb="4" eb="6">
      <t>ショウガイ</t>
    </rPh>
    <rPh sb="6" eb="8">
      <t>ホケン</t>
    </rPh>
    <phoneticPr fontId="0"/>
  </si>
  <si>
    <t>式</t>
    <rPh sb="0" eb="1">
      <t>シキ</t>
    </rPh>
    <phoneticPr fontId="0"/>
  </si>
  <si>
    <t>免除</t>
    <rPh sb="0" eb="2">
      <t>メンジョ</t>
    </rPh>
    <phoneticPr fontId="5"/>
  </si>
  <si>
    <t>旅行諸雑費</t>
    <rPh sb="0" eb="2">
      <t>リョコウ</t>
    </rPh>
    <rPh sb="2" eb="3">
      <t>ショ</t>
    </rPh>
    <rPh sb="3" eb="5">
      <t>ザッピ</t>
    </rPh>
    <phoneticPr fontId="0"/>
  </si>
  <si>
    <t>日当・宿泊費</t>
    <rPh sb="0" eb="2">
      <t>ニットウ</t>
    </rPh>
    <rPh sb="3" eb="6">
      <t>シュクハクヒ</t>
    </rPh>
    <phoneticPr fontId="3"/>
  </si>
  <si>
    <t>全体（（報酬+経費）*0.95*0.05）</t>
    <rPh sb="0" eb="2">
      <t>ゼンタイ</t>
    </rPh>
    <rPh sb="4" eb="6">
      <t>ホウシュウ</t>
    </rPh>
    <rPh sb="7" eb="9">
      <t>ケイヒ</t>
    </rPh>
    <phoneticPr fontId="3"/>
  </si>
  <si>
    <t>CIT（報酬・経費の外出しで契約に計上されている）</t>
    <rPh sb="4" eb="6">
      <t>ホウシュウ</t>
    </rPh>
    <rPh sb="7" eb="9">
      <t>ケイヒ</t>
    </rPh>
    <rPh sb="10" eb="11">
      <t>ソト</t>
    </rPh>
    <rPh sb="11" eb="12">
      <t>ダ</t>
    </rPh>
    <rPh sb="14" eb="16">
      <t>ケイヤク</t>
    </rPh>
    <rPh sb="17" eb="19">
      <t>ケイジョウ</t>
    </rPh>
    <phoneticPr fontId="3"/>
  </si>
  <si>
    <t>ハノイ市マイジック～南タンロン区間の既存街路上に約5.4kmの連続高架橋を建設する事業である。今般は実施施設・入札支援業務のみの受注であり、後続の施工監理業務は別入札となり、現在結果待ちの状態である。受注体制はNK-NE-NKVの3社JVであり、現地貨ポーションは全てNKVの受注となる。従って、NKの受注分は報酬・旅費のみとなるため、生産性指数は基準値を下回る。完工年次のため、直接利益は基準値を下回る。</t>
    <rPh sb="81" eb="83">
      <t>ニュウサツ</t>
    </rPh>
    <rPh sb="87" eb="89">
      <t>ゲンザイ</t>
    </rPh>
    <rPh sb="89" eb="91">
      <t>ケッカ</t>
    </rPh>
    <rPh sb="91" eb="92">
      <t>マ</t>
    </rPh>
    <rPh sb="94" eb="96">
      <t>ジョウタイ</t>
    </rPh>
    <rPh sb="182" eb="184">
      <t>カンコウ</t>
    </rPh>
    <rPh sb="184" eb="185">
      <t>ネン</t>
    </rPh>
    <rPh sb="185" eb="186">
      <t>ジ</t>
    </rPh>
    <rPh sb="190" eb="192">
      <t>チョクセツ</t>
    </rPh>
    <rPh sb="192" eb="194">
      <t>リエキ</t>
    </rPh>
    <rPh sb="195" eb="197">
      <t>キジュン</t>
    </rPh>
    <rPh sb="197" eb="198">
      <t>チ</t>
    </rPh>
    <rPh sb="199" eb="201">
      <t>シタマワ</t>
    </rPh>
    <phoneticPr fontId="3"/>
  </si>
  <si>
    <t>雑費</t>
    <rPh sb="0" eb="2">
      <t>ザッピ</t>
    </rPh>
    <phoneticPr fontId="5"/>
  </si>
  <si>
    <t>道路・橋梁部</t>
    <rPh sb="0" eb="2">
      <t>ドウロ</t>
    </rPh>
    <rPh sb="3" eb="5">
      <t>キョウリョウ</t>
    </rPh>
    <rPh sb="5" eb="6">
      <t>ブ</t>
    </rPh>
    <phoneticPr fontId="3"/>
  </si>
  <si>
    <t>JA15R1003</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</si>
</sst>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5">
    <numFmt numFmtId="41" formatCode="_ * #,##0_ ;_ * \-#,##0_ ;_ * &quot;-&quot;_ ;_ @_ "/>
    <numFmt numFmtId="176" formatCode="0;\-0;;@"/>
    <numFmt numFmtId="177" formatCode="#,##0_);[Red]\▲#,##0_)"/>
    <numFmt numFmtId="178" formatCode="\(#,##0\);[Red]\(#,##0\)"/>
    <numFmt numFmtId="179" formatCode="#,##0;[Red]\▲#,##0"/>
    <numFmt numFmtId="180" formatCode="\(#,##0\);[Red]\(\-#,##0\)"/>
    <numFmt numFmtId="181" formatCode="#,##0;[Red]\-#,##0;&quot;-&quot;"/>
    <numFmt numFmtId="182" formatCode="0.00;[Red]\-0.00"/>
    <numFmt numFmtId="183" formatCode="0&quot;号&quot;;;;@&quot;号&quot;"/>
    <numFmt numFmtId="184" formatCode="#,##0_ ;\-#,##0_ "/>
    <numFmt numFmtId="185" formatCode="#,##0."/>
    <numFmt numFmtId="186" formatCode="0.00;[Red]\-0.00;&quot;- &quot;"/>
    <numFmt numFmtId="187" formatCode="#,##0;[Red]\-#,##0;&quot;- &quot;"/>
    <numFmt numFmtId="188" formatCode="0.0%_ "/>
    <numFmt numFmtId="189" formatCode="0.0%"/>
    <numFmt numFmtId="190" formatCode="#,##0.00;[Red]\-#,##0.00;\-"/>
    <numFmt numFmtId="191" formatCode="#,##0.0;[Red]\-#,##0.0"/>
    <numFmt numFmtId="192" formatCode="00"/>
    <numFmt numFmtId="193" formatCode="#,###"/>
    <numFmt numFmtId="194" formatCode="[Red]\(#,##0\);[Red]\(\-#,##0\);&quot;&quot;"/>
    <numFmt numFmtId="195" formatCode="yyyy/mm/dd"/>
    <numFmt numFmtId="196" formatCode="yyyy/mm/dd;;;@"/>
    <numFmt numFmtId="197" formatCode="#,##0.00_ ;[Red]\-#,##0.00_ "/>
    <numFmt numFmtId="198" formatCode="0%_ ;[Red]\-0%_ "/>
    <numFmt numFmtId="199" formatCode="#,##0,;[Red]\-#,##0,"/>
    <numFmt numFmtId="200" formatCode="0%;[Red]\-0%"/>
    <numFmt numFmtId="201" formatCode="\(#,##0.00\);[Red]\(\-#,##0.00\)"/>
    <numFmt numFmtId="202" formatCode="#,##0_ ;[Red]\-#,##0_ "/>
    <numFmt numFmtId="203" formatCode="#,##0,;[Red]\▲#,##0,"/>
    <numFmt numFmtId="204" formatCode="0%;[Red]\▲0%"/>
    <numFmt numFmtId="205" formatCode="\(0%\);[Red]\(\-0%\)"/>
    <numFmt numFmtId="206" formatCode="0.0%;[Red]\-0.0%"/>
    <numFmt numFmtId="207" formatCode="&quot;☑&quot;;&quot;□&quot;;&quot;□&quot;"/>
    <numFmt numFmtId="208" formatCode="_ * #,##0.00000_ ;_ * \-#,##0.00000_ ;_ * &quot;-&quot;?????_ ;_ @_ "/>
    <numFmt numFmtId="209" formatCode="yyyy&quot;年&quot;mm&quot;月&quot;dd&quot;日&quot;\ hh:mm:ss"/>
  </numFmts>
  <fonts count="101">
    <font>
      <sz val="10"/>
      <color theme="1"/>
      <name val="ＭＳ Ｐゴシック"/>
      <family val="3"/>
      <charset val="128"/>
      <scheme val="minor"/>
    </font>
    <font>
      <b/>
      <sz val="11"/>
      <color theme="1"/>
      <name val="ＭＳ Ｐゴシック"/>
      <family val="2"/>
      <charset val="128"/>
      <scheme val="minor"/>
    </font>
    <font>
      <sz val="10"/>
      <color theme="1"/>
      <name val="ＭＳ Ｐゴシック"/>
      <family val="3"/>
      <charset val="128"/>
      <scheme val="minor"/>
    </font>
    <font>
      <sz val="6"/>
      <name val="ＭＳ Ｐゴシック"/>
      <family val="3"/>
      <charset val="128"/>
      <scheme val="minor"/>
    </font>
    <font>
      <b/>
      <sz val="10"/>
      <color theme="1"/>
      <name val="ＭＳ Ｐゴシック"/>
      <family val="3"/>
      <charset val="128"/>
      <scheme val="minor"/>
    </font>
    <font>
      <sz val="6"/>
      <name val="ＭＳ Ｐゴシック"/>
      <family val="3"/>
      <charset val="128"/>
    </font>
    <font>
      <sz val="9"/>
      <color rgb="FFFF0000"/>
      <name val="ＭＳ Ｐゴシック"/>
      <family val="3"/>
      <charset val="128"/>
      <scheme val="minor"/>
    </font>
    <font>
      <sz val="10"/>
      <color rgb="FFFF0000"/>
      <name val="ＭＳ Ｐゴシック"/>
      <family val="3"/>
      <charset val="128"/>
      <scheme val="minor"/>
    </font>
    <font>
      <sz val="18"/>
      <color theme="1"/>
      <name val="ＭＳ Ｐゴシック"/>
      <family val="3"/>
      <charset val="128"/>
      <scheme val="minor"/>
    </font>
    <font>
      <sz val="9"/>
      <name val="ＭＳ 明朝"/>
      <family val="1"/>
      <charset val="128"/>
    </font>
    <font>
      <sz val="11"/>
      <name val="ＭＳ Ｐゴシック"/>
      <family val="3"/>
      <charset val="128"/>
    </font>
    <font>
      <sz val="10"/>
      <name val="ＭＳ Ｐゴシック"/>
      <family val="3"/>
      <charset val="128"/>
    </font>
    <font>
      <sz val="11"/>
      <color theme="1"/>
      <name val="ＭＳ Ｐゴシック"/>
      <family val="3"/>
      <charset val="128"/>
      <scheme val="minor"/>
    </font>
    <font>
      <sz val="10"/>
      <color theme="1"/>
      <name val="ＭＳ Ｐゴシック"/>
      <family val="2"/>
      <charset val="128"/>
      <scheme val="minor"/>
    </font>
    <font>
      <sz val="10"/>
      <color indexed="8"/>
      <name val="ＭＳ Ｐゴシック"/>
      <family val="3"/>
      <charset val="128"/>
    </font>
    <font>
      <sz val="9"/>
      <name val="ＭＳ ゴシック"/>
      <family val="3"/>
      <charset val="128"/>
    </font>
    <font>
      <sz val="11"/>
      <name val="ＭＳ 明朝"/>
      <family val="1"/>
      <charset val="128"/>
    </font>
    <font>
      <sz val="12"/>
      <name val="Osaka"/>
      <family val="3"/>
      <charset val="128"/>
    </font>
    <font>
      <sz val="12"/>
      <color theme="1"/>
      <name val="ＭＳ Ｐゴシック"/>
      <family val="3"/>
      <charset val="128"/>
      <scheme val="minor"/>
    </font>
    <font>
      <b/>
      <sz val="11"/>
      <color theme="1"/>
      <name val="ＭＳ Ｐゴシック"/>
      <family val="3"/>
      <charset val="128"/>
      <scheme val="minor"/>
    </font>
    <font>
      <sz val="8"/>
      <color rgb="FFFF0000"/>
      <name val="ＭＳ Ｐゴシック"/>
      <family val="3"/>
      <charset val="128"/>
      <scheme val="minor"/>
    </font>
    <font>
      <sz val="8"/>
      <color theme="1"/>
      <name val="ＭＳ Ｐゴシック"/>
      <family val="3"/>
      <charset val="128"/>
      <scheme val="minor"/>
    </font>
    <font>
      <sz val="9"/>
      <color theme="1"/>
      <name val="ＭＳ Ｐゴシック"/>
      <family val="3"/>
      <charset val="128"/>
      <scheme val="minor"/>
    </font>
    <font>
      <b/>
      <sz val="14"/>
      <color theme="1"/>
      <name val="ＭＳ Ｐゴシック"/>
      <family val="3"/>
      <charset val="128"/>
      <scheme val="minor"/>
    </font>
    <font>
      <sz val="3"/>
      <color theme="1"/>
      <name val="ＭＳ Ｐゴシック"/>
      <family val="3"/>
      <charset val="128"/>
      <scheme val="minor"/>
    </font>
    <font>
      <sz val="10"/>
      <color theme="1"/>
      <name val="ＭＳ ゴシック"/>
      <family val="3"/>
      <charset val="128"/>
    </font>
    <font>
      <sz val="9"/>
      <color theme="1"/>
      <name val="ＭＳ ゴシック"/>
      <family val="3"/>
      <charset val="128"/>
    </font>
    <font>
      <sz val="6"/>
      <color theme="1"/>
      <name val="ＭＳ Ｐゴシック"/>
      <family val="3"/>
      <charset val="128"/>
      <scheme val="minor"/>
    </font>
    <font>
      <sz val="9"/>
      <name val="ＭＳ Ｐゴシック"/>
      <family val="3"/>
      <charset val="128"/>
      <scheme val="minor"/>
    </font>
    <font>
      <sz val="14"/>
      <color theme="1"/>
      <name val="ＭＳ Ｐゴシック"/>
      <family val="3"/>
      <charset val="128"/>
      <scheme val="minor"/>
    </font>
    <font>
      <b/>
      <sz val="9"/>
      <color theme="1"/>
      <name val="ＭＳ Ｐゴシック"/>
      <family val="3"/>
      <charset val="128"/>
      <scheme val="minor"/>
    </font>
    <font>
      <sz val="24"/>
      <color theme="1"/>
      <name val="ＭＳ Ｐゴシック"/>
      <family val="3"/>
      <charset val="128"/>
      <scheme val="minor"/>
    </font>
    <font>
      <b/>
      <sz val="6"/>
      <color theme="1"/>
      <name val="ＭＳ Ｐゴシック"/>
      <family val="3"/>
      <charset val="128"/>
      <scheme val="minor"/>
    </font>
    <font>
      <sz val="8"/>
      <name val="ＭＳ Ｐゴシック"/>
      <family val="3"/>
      <charset val="128"/>
      <scheme val="minor"/>
    </font>
    <font>
      <b/>
      <sz val="3"/>
      <color theme="1"/>
      <name val="ＭＳ Ｐゴシック"/>
      <family val="3"/>
      <charset val="128"/>
      <scheme val="minor"/>
    </font>
    <font>
      <sz val="18"/>
      <color indexed="8"/>
      <name val="ＭＳ ゴシック"/>
      <family val="3"/>
      <charset val="128"/>
    </font>
    <font>
      <sz val="10"/>
      <color indexed="8"/>
      <name val="ＭＳ ゴシック"/>
      <family val="3"/>
      <charset val="128"/>
    </font>
    <font>
      <sz val="11"/>
      <color indexed="8"/>
      <name val="ＭＳ Ｐゴシック"/>
      <family val="3"/>
      <charset val="128"/>
    </font>
    <font>
      <sz val="3"/>
      <color indexed="8"/>
      <name val="ＭＳ ゴシック"/>
      <family val="3"/>
      <charset val="128"/>
    </font>
    <font>
      <sz val="14"/>
      <color indexed="8"/>
      <name val="ＭＳ ゴシック"/>
      <family val="3"/>
      <charset val="128"/>
    </font>
    <font>
      <b/>
      <sz val="10"/>
      <color indexed="8"/>
      <name val="ＭＳ ゴシック"/>
      <family val="3"/>
      <charset val="128"/>
    </font>
    <font>
      <b/>
      <sz val="6"/>
      <color indexed="8"/>
      <name val="ＭＳ ゴシック"/>
      <family val="3"/>
      <charset val="128"/>
    </font>
    <font>
      <b/>
      <sz val="8"/>
      <color indexed="8"/>
      <name val="ＭＳ ゴシック"/>
      <family val="3"/>
      <charset val="128"/>
    </font>
    <font>
      <b/>
      <sz val="7"/>
      <color indexed="8"/>
      <name val="ＭＳ ゴシック"/>
      <family val="3"/>
      <charset val="128"/>
    </font>
    <font>
      <sz val="8"/>
      <color indexed="8"/>
      <name val="ＭＳ ゴシック"/>
      <family val="3"/>
      <charset val="128"/>
    </font>
    <font>
      <b/>
      <sz val="16"/>
      <color theme="1"/>
      <name val="ＭＳ Ｐゴシック"/>
      <family val="3"/>
      <charset val="128"/>
      <scheme val="minor"/>
    </font>
    <font>
      <b/>
      <sz val="10"/>
      <color rgb="FFFF0000"/>
      <name val="ＭＳ Ｐゴシック"/>
      <family val="3"/>
      <charset val="128"/>
      <scheme val="minor"/>
    </font>
    <font>
      <sz val="3"/>
      <color rgb="FFFF0000"/>
      <name val="ＭＳ Ｐゴシック"/>
      <family val="3"/>
      <charset val="128"/>
      <scheme val="minor"/>
    </font>
    <font>
      <sz val="12"/>
      <color indexed="8"/>
      <name val="ＭＳ ゴシック"/>
      <family val="3"/>
      <charset val="128"/>
    </font>
    <font>
      <sz val="12"/>
      <color theme="1"/>
      <name val="ＭＳ ゴシック"/>
      <family val="3"/>
      <charset val="128"/>
    </font>
    <font>
      <sz val="10"/>
      <color theme="0" tint="-0.14999847407452621"/>
      <name val="ＭＳ Ｐゴシック"/>
      <family val="3"/>
      <charset val="128"/>
      <scheme val="minor"/>
    </font>
    <font>
      <i/>
      <sz val="10"/>
      <color theme="1"/>
      <name val="ＭＳ Ｐゴシック"/>
      <family val="3"/>
      <charset val="128"/>
      <scheme val="minor"/>
    </font>
    <font>
      <sz val="9"/>
      <color indexed="8"/>
      <name val="ＭＳ Ｐゴシック"/>
      <family val="3"/>
      <charset val="128"/>
    </font>
    <font>
      <b/>
      <sz val="16"/>
      <name val="ＭＳ ゴシック"/>
      <family val="3"/>
      <charset val="128"/>
    </font>
    <font>
      <sz val="16"/>
      <name val="ＭＳ ゴシック"/>
      <family val="3"/>
      <charset val="128"/>
    </font>
    <font>
      <sz val="9"/>
      <color rgb="FFFF00FF"/>
      <name val="ＭＳ ゴシック"/>
      <family val="3"/>
      <charset val="128"/>
    </font>
    <font>
      <sz val="9"/>
      <color indexed="12"/>
      <name val="ＭＳ ゴシック"/>
      <family val="3"/>
      <charset val="128"/>
    </font>
    <font>
      <b/>
      <sz val="16"/>
      <color indexed="8"/>
      <name val="ＭＳ Ｐゴシック"/>
      <family val="3"/>
    </font>
    <font>
      <b/>
      <sz val="10"/>
      <color indexed="8"/>
      <name val="ＭＳ Ｐゴシック"/>
      <family val="3"/>
    </font>
    <font>
      <sz val="10"/>
      <color indexed="8"/>
      <name val="ＭＳ Ｐゴシック"/>
      <family val="3"/>
    </font>
    <font>
      <b/>
      <sz val="10"/>
      <color rgb="FFFF0000"/>
      <name val="ＭＳ Ｐゴシック"/>
      <family val="3"/>
    </font>
    <font>
      <i/>
      <sz val="10"/>
      <color indexed="10"/>
      <name val="ＭＳ Ｐゴシック"/>
      <family val="3"/>
    </font>
    <font>
      <sz val="12"/>
      <color indexed="8"/>
      <name val="ＭＳ ゴシック"/>
      <family val="3"/>
    </font>
    <font>
      <sz val="10"/>
      <color indexed="22"/>
      <name val="ＭＳ Ｐゴシック"/>
      <family val="3"/>
    </font>
    <font>
      <sz val="10"/>
      <color indexed="8"/>
      <name val="ＭＳ ゴシック"/>
      <family val="3"/>
    </font>
    <font>
      <i/>
      <sz val="10"/>
      <color indexed="8"/>
      <name val="ＭＳ Ｐゴシック"/>
      <family val="3"/>
    </font>
    <font>
      <sz val="9"/>
      <color indexed="8"/>
      <name val="ＭＳ Ｐゴシック"/>
      <family val="3"/>
    </font>
    <font>
      <sz val="9"/>
      <color theme="1"/>
      <name val="ＭＳ Ｐゴシック"/>
      <family val="3"/>
    </font>
    <font>
      <sz val="9"/>
      <color rgb="FFFF0000"/>
      <name val="ＭＳ Ｐゴシック"/>
      <family val="3"/>
    </font>
    <font>
      <u/>
      <sz val="9"/>
      <color indexed="10"/>
      <name val="ＭＳ Ｐゴシック"/>
      <family val="3"/>
    </font>
    <font>
      <sz val="9"/>
      <color indexed="10"/>
      <name val="ＭＳ Ｐゴシック"/>
      <family val="3"/>
    </font>
    <font>
      <b/>
      <sz val="9"/>
      <color indexed="8"/>
      <name val="ＭＳ Ｐゴシック"/>
      <family val="3"/>
    </font>
    <font>
      <b/>
      <sz val="11"/>
      <color theme="1"/>
      <name val="ＭＳ Ｐゴシック"/>
      <family val="2"/>
    </font>
    <font>
      <sz val="10"/>
      <color theme="1"/>
      <name val="ＭＳ Ｐゴシック"/>
      <family val="3"/>
    </font>
    <font>
      <sz val="8"/>
      <color rgb="FFFF0000"/>
      <name val="ＭＳ Ｐゴシック"/>
      <family val="3"/>
    </font>
    <font>
      <b/>
      <sz val="10"/>
      <color theme="1"/>
      <name val="ＭＳ Ｐゴシック"/>
      <family val="3"/>
    </font>
    <font>
      <sz val="8"/>
      <color theme="1"/>
      <name val="ＭＳ Ｐゴシック"/>
      <family val="3"/>
    </font>
    <font>
      <sz val="9"/>
      <color theme="1"/>
      <name val="ＭＳ 明朝"/>
      <family val="1"/>
    </font>
    <font>
      <sz val="9"/>
      <color rgb="FF000000"/>
      <name val="ＭＳ 明朝"/>
      <family val="1"/>
    </font>
    <font>
      <b/>
      <sz val="8"/>
      <color theme="1"/>
      <name val="ＭＳ Ｐゴシック"/>
      <family val="3"/>
    </font>
    <font>
      <b/>
      <sz val="12"/>
      <color indexed="8"/>
      <name val="ＭＳ ゴシック"/>
      <family val="3"/>
    </font>
    <font>
      <b/>
      <sz val="3"/>
      <color indexed="8"/>
      <name val="ＭＳ ゴシック"/>
      <family val="3"/>
    </font>
    <font>
      <b/>
      <sz val="11"/>
      <color indexed="8"/>
      <name val="ＭＳ ゴシック"/>
      <family val="3"/>
    </font>
    <font>
      <sz val="9"/>
      <color rgb="FF000000"/>
      <name val="ＭＳ Ｐゴシック"/>
      <family val="3"/>
    </font>
    <font>
      <sz val="8"/>
      <color rgb="FF000000"/>
      <name val="ＭＳ Ｐゴシック"/>
      <family val="3"/>
    </font>
    <font>
      <b/>
      <sz val="14"/>
      <color theme="1"/>
      <name val="ＭＳ Ｐゴシック"/>
      <family val="3"/>
    </font>
    <font>
      <b/>
      <sz val="11"/>
      <color theme="1"/>
      <name val="ＭＳ Ｐゴシック"/>
      <family val="3"/>
    </font>
    <font>
      <sz val="10"/>
      <color theme="1"/>
      <name val="ＭＳ ゴシック"/>
      <family val="3"/>
    </font>
    <font>
      <sz val="9"/>
      <color theme="1"/>
      <name val="ＭＳ ゴシック"/>
      <family val="3"/>
    </font>
    <font>
      <b/>
      <sz val="9"/>
      <color theme="1"/>
      <name val="ＭＳ Ｐゴシック"/>
      <family val="3"/>
    </font>
    <font>
      <sz val="10"/>
      <color rgb="FF000000"/>
      <name val="ＭＳ Ｐゴシック"/>
      <family val="3"/>
    </font>
    <font>
      <sz val="11"/>
      <color indexed="8"/>
      <name val="ＭＳ Ｐゴシック"/>
      <family val="3"/>
    </font>
    <font>
      <b/>
      <sz val="10"/>
      <color indexed="8"/>
      <name val="ＭＳ ゴシック"/>
      <family val="3"/>
    </font>
    <font>
      <b/>
      <sz val="6"/>
      <color indexed="8"/>
      <name val="ＭＳ ゴシック"/>
      <family val="3"/>
    </font>
    <font>
      <b/>
      <sz val="8"/>
      <color indexed="8"/>
      <name val="ＭＳ ゴシック"/>
      <family val="3"/>
    </font>
    <font>
      <b/>
      <sz val="7"/>
      <color indexed="8"/>
      <name val="ＭＳ ゴシック"/>
      <family val="3"/>
    </font>
    <font>
      <sz val="8"/>
      <color indexed="8"/>
      <name val="ＭＳ ゴシック"/>
      <family val="3"/>
    </font>
    <font>
      <b/>
      <sz val="16"/>
      <color rgb="FF000000"/>
      <name val="ＭＳ ゴシック"/>
      <family val="3"/>
    </font>
    <font>
      <sz val="9"/>
      <color rgb="FFFF00FF"/>
      <name val="ＭＳ ゴシック"/>
      <family val="3"/>
    </font>
    <font>
      <sz val="9"/>
      <color rgb="FF000000"/>
      <name val="ＭＳ ゴシック"/>
      <family val="3"/>
    </font>
    <font>
      <sz val="9"/>
      <color indexed="12"/>
      <name val="ＭＳ ゴシック"/>
      <family val="3"/>
    </font>
  </fonts>
  <fills count="15">
    <fill>
      <patternFill patternType="none"/>
    </fill>
    <fill>
      <patternFill patternType="gray125"/>
    </fill>
    <fill>
      <patternFill patternType="solid">
        <fgColor rgb="FFFFFF00"/>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8" tint="0.79998168889431442"/>
        <bgColor indexed="64"/>
      </patternFill>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41"/>
        <bgColor indexed="64"/>
      </patternFill>
    </fill>
    <fill>
      <patternFill patternType="solid">
        <fgColor indexed="45"/>
        <bgColor indexed="64"/>
      </patternFill>
    </fill>
    <fill>
      <patternFill patternType="solid">
        <fgColor theme="9" tint="0.59999389629810485"/>
        <bgColor indexed="64"/>
      </patternFill>
    </fill>
  </fills>
  <borders count="1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style="double">
        <color indexed="64"/>
      </bottom>
      <diagonal/>
    </border>
    <border>
      <left style="medium">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medium">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hair">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style="medium">
        <color indexed="64"/>
      </right>
      <top style="hair">
        <color indexed="64"/>
      </top>
      <bottom/>
      <diagonal/>
    </border>
    <border>
      <left style="hair">
        <color indexed="64"/>
      </left>
      <right/>
      <top style="hair">
        <color indexed="64"/>
      </top>
      <bottom style="hair">
        <color indexed="64"/>
      </bottom>
      <diagonal/>
    </border>
    <border>
      <left style="medium">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hair">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dashed">
        <color indexed="64"/>
      </top>
      <bottom/>
      <diagonal/>
    </border>
    <border>
      <left style="thin">
        <color indexed="64"/>
      </left>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diagonalDown="1">
      <left style="thin">
        <color rgb="FF000000"/>
      </left>
      <right style="thin">
        <color rgb="FF000000"/>
      </right>
      <top style="medium">
        <color rgb="FF000000"/>
      </top>
      <bottom style="thin">
        <color rgb="FF000000"/>
      </bottom>
      <diagonal style="thin">
        <color rgb="FF000000"/>
      </diagonal>
    </border>
    <border diagonalDown="1">
      <left style="thin">
        <color rgb="FF000000"/>
      </left>
      <right style="thin">
        <color rgb="FF000000"/>
      </right>
      <top style="thin">
        <color rgb="FF000000"/>
      </top>
      <bottom style="thin">
        <color rgb="FF000000"/>
      </bottom>
      <diagonal style="thin">
        <color rgb="FF000000"/>
      </diagonal>
    </border>
    <border diagonalDown="1">
      <left style="medium">
        <color rgb="FF000000"/>
      </left>
      <right/>
      <top style="thin">
        <color rgb="FF000000"/>
      </top>
      <bottom/>
      <diagonal style="thin">
        <color rgb="FF000000"/>
      </diagonal>
    </border>
    <border diagonalDown="1">
      <left/>
      <right/>
      <top style="thin">
        <color rgb="FF000000"/>
      </top>
      <bottom/>
      <diagonal style="thin">
        <color rgb="FF000000"/>
      </diagonal>
    </border>
    <border diagonalDown="1">
      <left style="medium">
        <color rgb="FF000000"/>
      </left>
      <right/>
      <top/>
      <bottom style="hair">
        <color rgb="FF000000"/>
      </bottom>
      <diagonal style="thin">
        <color rgb="FF000000"/>
      </diagonal>
    </border>
    <border diagonalDown="1">
      <left/>
      <right/>
      <top/>
      <bottom style="hair">
        <color rgb="FF000000"/>
      </bottom>
      <diagonal style="thin">
        <color rgb="FF000000"/>
      </diagonal>
    </border>
    <border diagonalDown="1">
      <left style="medium">
        <color rgb="FF000000"/>
      </left>
      <right/>
      <top style="hair">
        <color rgb="FF000000"/>
      </top>
      <bottom/>
      <diagonal style="thin">
        <color rgb="FF000000"/>
      </diagonal>
    </border>
    <border diagonalDown="1">
      <left/>
      <right/>
      <top style="hair">
        <color rgb="FF000000"/>
      </top>
      <bottom/>
      <diagonal style="thin">
        <color rgb="FF000000"/>
      </diagonal>
    </border>
    <border diagonalDown="1">
      <left style="medium">
        <color rgb="FF000000"/>
      </left>
      <right/>
      <top/>
      <bottom style="thin">
        <color rgb="FF000000"/>
      </bottom>
      <diagonal style="thin">
        <color rgb="FF000000"/>
      </diagonal>
    </border>
    <border diagonalDown="1">
      <left/>
      <right/>
      <top/>
      <bottom style="thin">
        <color rgb="FF000000"/>
      </bottom>
      <diagonal style="thin">
        <color rgb="FF000000"/>
      </diagonal>
    </border>
    <border diagonalDown="1">
      <left style="hair">
        <color rgb="FF000000"/>
      </left>
      <right/>
      <top style="thin">
        <color rgb="FF000000"/>
      </top>
      <bottom/>
      <diagonal style="thin">
        <color rgb="FF000000"/>
      </diagonal>
    </border>
    <border diagonalDown="1">
      <left style="hair">
        <color rgb="FF000000"/>
      </left>
      <right/>
      <top/>
      <bottom style="hair">
        <color rgb="FF000000"/>
      </bottom>
      <diagonal style="thin">
        <color rgb="FF000000"/>
      </diagonal>
    </border>
    <border diagonalDown="1">
      <left style="hair">
        <color rgb="FF000000"/>
      </left>
      <right/>
      <top/>
      <bottom/>
      <diagonal style="thin">
        <color rgb="FF000000"/>
      </diagonal>
    </border>
    <border diagonalDown="1">
      <left/>
      <right/>
      <top/>
      <bottom/>
      <diagonal style="thin">
        <color rgb="FF000000"/>
      </diagonal>
    </border>
    <border diagonalDown="1">
      <left style="medium">
        <color rgb="FF000000"/>
      </left>
      <right/>
      <top/>
      <bottom style="medium">
        <color rgb="FF000000"/>
      </bottom>
      <diagonal style="thin">
        <color rgb="FF000000"/>
      </diagonal>
    </border>
    <border diagonalDown="1">
      <left/>
      <right/>
      <top/>
      <bottom style="medium">
        <color rgb="FF000000"/>
      </bottom>
      <diagonal style="thin">
        <color rgb="FF000000"/>
      </diagonal>
    </border>
    <border diagonalDown="1">
      <left style="hair">
        <color rgb="FF000000"/>
      </left>
      <right/>
      <top/>
      <bottom style="medium">
        <color rgb="FF000000"/>
      </bottom>
      <diagonal style="thin">
        <color rgb="FF000000"/>
      </diagonal>
    </border>
  </borders>
  <cellStyleXfs count="19">
    <xf numFmtId="0" fontId="0" fillId="0" borderId="0">
      <alignment vertical="center"/>
    </xf>
    <xf numFmtId="9" fontId="10" fillId="0" borderId="0" applyFont="0" applyFill="0" applyBorder="0" applyAlignment="0" applyProtection="0">
      <alignment vertical="center"/>
    </xf>
    <xf numFmtId="40"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0" fillId="0" borderId="0" applyFont="0" applyFill="0" applyBorder="0" applyAlignment="0" applyProtection="0"/>
    <xf numFmtId="38" fontId="12" fillId="0" borderId="0" applyFont="0" applyFill="0" applyBorder="0" applyAlignment="0" applyProtection="0">
      <alignment vertical="center"/>
    </xf>
    <xf numFmtId="38" fontId="13" fillId="0" borderId="0" applyFont="0" applyFill="0" applyBorder="0" applyAlignment="0" applyProtection="0">
      <alignment vertical="center"/>
    </xf>
    <xf numFmtId="0" fontId="14" fillId="0" borderId="0">
      <alignment vertical="center"/>
    </xf>
    <xf numFmtId="0" fontId="15" fillId="0" borderId="0">
      <alignment vertical="center"/>
    </xf>
    <xf numFmtId="0" fontId="10"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pplyNumberFormat="0" applyBorder="0" applyAlignment="0"/>
    <xf numFmtId="0" fontId="13" fillId="0" borderId="0">
      <alignment vertical="center"/>
    </xf>
    <xf numFmtId="0" fontId="17" fillId="0" borderId="0"/>
    <xf numFmtId="38" fontId="2" fillId="0" borderId="0" applyFont="0" applyFill="0" applyBorder="0" applyAlignment="0" applyProtection="0">
      <alignment vertical="center"/>
    </xf>
    <xf numFmtId="0" fontId="2" fillId="0" borderId="0" applyBorder="0"/>
  </cellStyleXfs>
  <cellXfs count="1101">
    <xf numFmtId="0" fontId="0" fillId="0" borderId="0" xfId="0">
      <alignment vertical="center"/>
    </xf>
    <xf numFmtId="38" fontId="73" fillId="2" borderId="1" xfId="0" applyNumberFormat="1" applyFont="1" applyFill="1" applyBorder="1" applyAlignment="1" applyProtection="1">
      <alignment vertical="center" shrinkToFit="1"/>
      <protection locked="0"/>
    </xf>
    <xf numFmtId="193" fontId="67" fillId="2" borderId="1" xfId="0" applyNumberFormat="1" applyFont="1" applyFill="1" applyBorder="1" applyAlignment="1" applyProtection="1">
      <alignment horizontal="center" vertical="center"/>
      <protection locked="0"/>
    </xf>
    <xf numFmtId="193" fontId="67" fillId="2" borderId="1" xfId="0" applyNumberFormat="1" applyFont="1" applyFill="1" applyBorder="1" applyAlignment="1" applyProtection="1">
      <alignment horizontal="left" vertical="center"/>
      <protection locked="0"/>
    </xf>
    <xf numFmtId="193" fontId="67" fillId="2" borderId="1" xfId="0" applyNumberFormat="1" applyFont="1" applyFill="1" applyBorder="1" applyAlignment="1" applyProtection="1">
      <alignment horizontal="left" vertical="center" shrinkToFit="1"/>
      <protection locked="0"/>
    </xf>
    <xf numFmtId="0" fontId="0" fillId="0" borderId="1" xfId="0" applyFill="1" applyBorder="1">
      <alignment vertical="center"/>
    </xf>
    <xf numFmtId="0" fontId="0" fillId="0" borderId="1" xfId="0" applyFill="1" applyBorder="1" applyAlignment="1">
      <alignment horizontal="center" vertical="center"/>
    </xf>
    <xf numFmtId="176" fontId="0" fillId="0" borderId="7" xfId="0" applyNumberFormat="1" applyFill="1" applyBorder="1" applyAlignment="1" applyProtection="1">
      <alignment horizontal="center" vertical="center" shrinkToFit="1"/>
    </xf>
    <xf numFmtId="181" fontId="22" fillId="0" borderId="10" xfId="17" applyNumberFormat="1" applyFont="1" applyFill="1" applyBorder="1" applyProtection="1">
      <alignment vertical="center"/>
    </xf>
    <xf numFmtId="0" fontId="22" fillId="0" borderId="29" xfId="0" applyFont="1" applyFill="1" applyBorder="1" applyAlignment="1" applyProtection="1">
      <alignment horizontal="center" vertical="center"/>
    </xf>
    <xf numFmtId="38" fontId="22" fillId="0" borderId="29" xfId="17" applyFont="1" applyFill="1" applyBorder="1" applyProtection="1">
      <alignment vertical="center"/>
    </xf>
    <xf numFmtId="9" fontId="22" fillId="0" borderId="29" xfId="0" applyNumberFormat="1" applyFont="1" applyFill="1" applyBorder="1" applyProtection="1">
      <alignment vertical="center"/>
    </xf>
    <xf numFmtId="0" fontId="22" fillId="0" borderId="10" xfId="0" applyFont="1" applyFill="1" applyBorder="1" applyAlignment="1" applyProtection="1">
      <alignment horizontal="center" vertical="center"/>
    </xf>
    <xf numFmtId="38" fontId="22" fillId="0" borderId="10" xfId="17" applyFont="1" applyFill="1" applyBorder="1" applyProtection="1">
      <alignment vertical="center"/>
    </xf>
    <xf numFmtId="9" fontId="22" fillId="0" borderId="10" xfId="0" applyNumberFormat="1" applyFont="1" applyFill="1" applyBorder="1" applyProtection="1">
      <alignment vertical="center"/>
    </xf>
    <xf numFmtId="0" fontId="22" fillId="0" borderId="2" xfId="0" applyFont="1" applyFill="1" applyBorder="1" applyAlignment="1">
      <alignment horizontal="right" vertical="center"/>
    </xf>
    <xf numFmtId="0" fontId="30" fillId="0" borderId="4" xfId="0" applyFont="1" applyFill="1" applyBorder="1" applyAlignment="1">
      <alignment horizontal="right" vertical="center"/>
    </xf>
    <xf numFmtId="0" fontId="22" fillId="0" borderId="1" xfId="0" applyFont="1" applyFill="1" applyBorder="1" applyAlignment="1" applyProtection="1">
      <alignment horizontal="center" vertical="center"/>
      <protection locked="0"/>
    </xf>
    <xf numFmtId="37" fontId="22" fillId="0" borderId="1" xfId="0" applyNumberFormat="1" applyFont="1" applyFill="1" applyBorder="1" applyAlignment="1" applyProtection="1">
      <alignment horizontal="center" vertical="center"/>
      <protection locked="0"/>
    </xf>
    <xf numFmtId="0" fontId="30" fillId="0" borderId="1" xfId="0" applyFont="1" applyFill="1" applyBorder="1" applyAlignment="1" applyProtection="1">
      <alignment horizontal="centerContinuous" vertical="center"/>
    </xf>
    <xf numFmtId="0" fontId="30" fillId="0" borderId="25" xfId="0" applyFont="1" applyFill="1" applyBorder="1" applyAlignment="1" applyProtection="1">
      <alignment horizontal="center" vertical="center" shrinkToFit="1"/>
    </xf>
    <xf numFmtId="38" fontId="22" fillId="0" borderId="1" xfId="17" applyNumberFormat="1" applyFont="1" applyFill="1" applyBorder="1">
      <alignment vertical="center"/>
    </xf>
    <xf numFmtId="191" fontId="22" fillId="0" borderId="1" xfId="0" applyNumberFormat="1" applyFont="1" applyFill="1" applyBorder="1">
      <alignment vertical="center"/>
    </xf>
    <xf numFmtId="191" fontId="22" fillId="0" borderId="1" xfId="0" applyNumberFormat="1" applyFont="1" applyFill="1" applyBorder="1" applyAlignment="1" applyProtection="1">
      <alignment vertical="center" shrinkToFit="1"/>
    </xf>
    <xf numFmtId="38" fontId="22" fillId="0" borderId="11" xfId="17" applyNumberFormat="1" applyFont="1" applyFill="1" applyBorder="1" applyProtection="1">
      <alignment vertical="center"/>
    </xf>
    <xf numFmtId="191" fontId="22" fillId="0" borderId="11" xfId="0" applyNumberFormat="1" applyFont="1" applyFill="1" applyBorder="1" applyProtection="1">
      <alignment vertical="center"/>
    </xf>
    <xf numFmtId="191" fontId="22" fillId="0" borderId="11" xfId="0" applyNumberFormat="1" applyFont="1" applyFill="1" applyBorder="1" applyAlignment="1" applyProtection="1">
      <alignment vertical="center" shrinkToFit="1"/>
    </xf>
    <xf numFmtId="191" fontId="22" fillId="0" borderId="29" xfId="0" applyNumberFormat="1" applyFont="1" applyFill="1" applyBorder="1" applyProtection="1">
      <alignment vertical="center"/>
    </xf>
    <xf numFmtId="180" fontId="22" fillId="0" borderId="1" xfId="0" applyNumberFormat="1" applyFont="1" applyFill="1" applyBorder="1" applyProtection="1">
      <alignment vertical="center"/>
    </xf>
    <xf numFmtId="194" fontId="22" fillId="0" borderId="5" xfId="0" applyNumberFormat="1" applyFont="1" applyFill="1" applyBorder="1" applyProtection="1">
      <alignment vertical="center"/>
    </xf>
    <xf numFmtId="0" fontId="15" fillId="0" borderId="53" xfId="8" applyFont="1" applyFill="1" applyBorder="1">
      <alignment vertical="center"/>
    </xf>
    <xf numFmtId="0" fontId="30" fillId="0" borderId="11" xfId="0" applyFont="1" applyFill="1" applyBorder="1" applyAlignment="1" applyProtection="1">
      <alignment horizontal="center" vertical="center" shrinkToFit="1"/>
    </xf>
    <xf numFmtId="180" fontId="22" fillId="0" borderId="4" xfId="0" applyNumberFormat="1" applyFont="1" applyFill="1" applyBorder="1" applyAlignment="1" applyProtection="1">
      <alignment vertical="center" shrinkToFit="1"/>
    </xf>
    <xf numFmtId="38" fontId="27" fillId="0" borderId="1" xfId="17" applyFont="1" applyFill="1" applyBorder="1" applyProtection="1">
      <alignment vertical="center"/>
    </xf>
    <xf numFmtId="176" fontId="36" fillId="0" borderId="1" xfId="7" applyNumberFormat="1" applyFont="1" applyFill="1" applyBorder="1" applyAlignment="1" applyProtection="1">
      <alignment horizontal="center" vertical="center" shrinkToFit="1"/>
    </xf>
    <xf numFmtId="176" fontId="36" fillId="0" borderId="1" xfId="7" applyNumberFormat="1" applyFont="1" applyFill="1" applyBorder="1" applyAlignment="1" applyProtection="1">
      <alignment horizontal="centerContinuous" vertical="center" shrinkToFit="1"/>
    </xf>
    <xf numFmtId="0" fontId="40" fillId="0" borderId="2" xfId="7" applyNumberFormat="1" applyFont="1" applyFill="1" applyBorder="1" applyAlignment="1" applyProtection="1">
      <alignment horizontal="centerContinuous" vertical="center"/>
    </xf>
    <xf numFmtId="0" fontId="40" fillId="0" borderId="4" xfId="7" applyNumberFormat="1" applyFont="1" applyFill="1" applyBorder="1" applyAlignment="1" applyProtection="1">
      <alignment horizontal="centerContinuous" vertical="center"/>
    </xf>
    <xf numFmtId="201" fontId="36" fillId="0" borderId="1" xfId="3" applyNumberFormat="1" applyFont="1" applyFill="1" applyBorder="1" applyAlignment="1" applyProtection="1">
      <alignment vertical="center" shrinkToFit="1"/>
    </xf>
    <xf numFmtId="0" fontId="36" fillId="0" borderId="2" xfId="7" applyNumberFormat="1" applyFont="1" applyFill="1" applyBorder="1" applyAlignment="1" applyProtection="1">
      <alignment vertical="center"/>
    </xf>
    <xf numFmtId="0" fontId="36" fillId="0" borderId="4" xfId="7" applyNumberFormat="1" applyFont="1" applyFill="1" applyBorder="1" applyAlignment="1" applyProtection="1">
      <alignment vertical="center"/>
    </xf>
    <xf numFmtId="0" fontId="14" fillId="0" borderId="64" xfId="12" applyFont="1" applyFill="1" applyBorder="1" applyAlignment="1" applyProtection="1">
      <alignment horizontal="left" vertical="center"/>
    </xf>
    <xf numFmtId="0" fontId="15" fillId="0" borderId="53" xfId="8" applyFill="1" applyBorder="1" applyAlignment="1">
      <alignment horizontal="center" vertical="center"/>
    </xf>
    <xf numFmtId="49" fontId="15" fillId="0" borderId="53" xfId="8" applyNumberFormat="1" applyFill="1" applyBorder="1">
      <alignment vertical="center"/>
    </xf>
    <xf numFmtId="0" fontId="15" fillId="0" borderId="53" xfId="8" applyFill="1" applyBorder="1" applyAlignment="1">
      <alignment vertical="center" wrapText="1"/>
    </xf>
    <xf numFmtId="0" fontId="15" fillId="0" borderId="54" xfId="8" applyFont="1" applyFill="1" applyBorder="1">
      <alignment vertical="center"/>
    </xf>
    <xf numFmtId="0" fontId="14" fillId="0" borderId="57" xfId="12" applyFont="1" applyFill="1" applyBorder="1" applyAlignment="1" applyProtection="1">
      <alignment horizontal="left" vertical="center"/>
    </xf>
    <xf numFmtId="0" fontId="0" fillId="0" borderId="57" xfId="0" applyNumberFormat="1" applyFill="1" applyBorder="1" applyAlignment="1" applyProtection="1">
      <alignment horizontal="left" vertical="center"/>
    </xf>
    <xf numFmtId="0" fontId="0" fillId="0" borderId="58" xfId="0" applyNumberFormat="1" applyFill="1" applyBorder="1" applyAlignment="1" applyProtection="1">
      <alignment vertical="center"/>
    </xf>
    <xf numFmtId="0" fontId="0" fillId="0" borderId="56" xfId="0" applyNumberFormat="1" applyFill="1" applyBorder="1" applyAlignment="1" applyProtection="1">
      <alignment horizontal="center" vertical="center"/>
    </xf>
    <xf numFmtId="0" fontId="0" fillId="0" borderId="57" xfId="0" applyNumberFormat="1" applyFill="1" applyBorder="1" applyAlignment="1" applyProtection="1">
      <alignment vertical="center"/>
    </xf>
    <xf numFmtId="0" fontId="0" fillId="0" borderId="61" xfId="0" applyNumberFormat="1" applyFill="1" applyBorder="1" applyAlignment="1" applyProtection="1">
      <alignment horizontal="left" vertical="center"/>
    </xf>
    <xf numFmtId="0" fontId="0" fillId="0" borderId="62" xfId="0" applyNumberFormat="1" applyFill="1" applyBorder="1" applyAlignment="1" applyProtection="1">
      <alignment vertical="center"/>
    </xf>
    <xf numFmtId="0" fontId="0" fillId="0" borderId="63" xfId="0" applyNumberFormat="1" applyFill="1" applyBorder="1" applyAlignment="1" applyProtection="1">
      <alignment horizontal="center" vertical="center"/>
    </xf>
    <xf numFmtId="0" fontId="0" fillId="0" borderId="64" xfId="0" applyNumberFormat="1" applyFill="1" applyBorder="1" applyAlignment="1" applyProtection="1">
      <alignment vertical="center"/>
    </xf>
    <xf numFmtId="0" fontId="0" fillId="0" borderId="65" xfId="0" applyNumberFormat="1" applyFill="1" applyBorder="1" applyAlignment="1" applyProtection="1">
      <alignment vertical="center"/>
    </xf>
    <xf numFmtId="0" fontId="0" fillId="0" borderId="27" xfId="0" applyNumberFormat="1" applyFill="1" applyBorder="1" applyAlignment="1" applyProtection="1">
      <alignment horizontal="center" vertical="center"/>
    </xf>
    <xf numFmtId="0" fontId="0" fillId="0" borderId="58" xfId="0" applyNumberFormat="1" applyFill="1" applyBorder="1" applyAlignment="1" applyProtection="1">
      <alignment horizontal="center" vertical="center"/>
    </xf>
    <xf numFmtId="0" fontId="0" fillId="0" borderId="66" xfId="0" applyNumberFormat="1" applyFill="1" applyBorder="1" applyAlignment="1" applyProtection="1">
      <alignment horizontal="center" vertical="center"/>
    </xf>
    <xf numFmtId="0" fontId="0" fillId="0" borderId="68" xfId="0" applyNumberFormat="1" applyFill="1" applyBorder="1" applyAlignment="1" applyProtection="1">
      <alignment horizontal="center" vertical="center"/>
    </xf>
    <xf numFmtId="0" fontId="0" fillId="0" borderId="68" xfId="0" applyNumberFormat="1" applyFill="1" applyBorder="1" applyAlignment="1" applyProtection="1">
      <alignment horizontal="center" vertical="center"/>
      <protection locked="0"/>
    </xf>
    <xf numFmtId="0" fontId="0" fillId="0" borderId="60" xfId="0" applyNumberFormat="1" applyFill="1" applyBorder="1" applyAlignment="1" applyProtection="1">
      <alignment horizontal="center" vertical="center"/>
    </xf>
    <xf numFmtId="0" fontId="0" fillId="0" borderId="65" xfId="0" applyNumberFormat="1" applyFill="1" applyBorder="1" applyAlignment="1" applyProtection="1">
      <alignment horizontal="center" vertical="center"/>
      <protection locked="0"/>
    </xf>
    <xf numFmtId="0" fontId="0" fillId="0" borderId="65" xfId="0" applyNumberFormat="1" applyFill="1" applyBorder="1" applyAlignment="1" applyProtection="1">
      <alignment horizontal="center" vertical="center"/>
    </xf>
    <xf numFmtId="0" fontId="0" fillId="0" borderId="62" xfId="0" applyNumberFormat="1" applyFill="1" applyBorder="1" applyAlignment="1" applyProtection="1">
      <alignment horizontal="center" vertical="center"/>
      <protection locked="0"/>
    </xf>
    <xf numFmtId="0" fontId="0" fillId="0" borderId="62" xfId="0" applyNumberFormat="1" applyFill="1" applyBorder="1" applyAlignment="1" applyProtection="1">
      <alignment horizontal="center" vertical="center"/>
    </xf>
    <xf numFmtId="0" fontId="0" fillId="0" borderId="69" xfId="0" applyNumberFormat="1" applyFill="1" applyBorder="1" applyAlignment="1" applyProtection="1">
      <alignment vertical="center"/>
    </xf>
    <xf numFmtId="0" fontId="0" fillId="0" borderId="75" xfId="0" applyNumberFormat="1" applyFill="1" applyBorder="1" applyAlignment="1" applyProtection="1">
      <alignment vertical="center"/>
    </xf>
    <xf numFmtId="0" fontId="0" fillId="0" borderId="95" xfId="0" applyNumberFormat="1" applyFill="1" applyBorder="1" applyAlignment="1" applyProtection="1">
      <alignment vertical="center"/>
    </xf>
    <xf numFmtId="0" fontId="0" fillId="0" borderId="102" xfId="0" applyNumberFormat="1" applyFill="1" applyBorder="1" applyAlignment="1" applyProtection="1">
      <alignment vertical="center"/>
    </xf>
    <xf numFmtId="0" fontId="0" fillId="0" borderId="82" xfId="0" applyNumberFormat="1" applyFill="1" applyBorder="1" applyAlignment="1" applyProtection="1">
      <alignment vertical="center"/>
    </xf>
    <xf numFmtId="0" fontId="0" fillId="0" borderId="92" xfId="0" applyNumberFormat="1" applyFill="1" applyBorder="1" applyAlignment="1" applyProtection="1">
      <alignment vertical="center"/>
    </xf>
    <xf numFmtId="0" fontId="0" fillId="0" borderId="83" xfId="0" applyNumberFormat="1" applyFill="1" applyBorder="1" applyAlignment="1" applyProtection="1">
      <alignment vertical="center"/>
    </xf>
    <xf numFmtId="0" fontId="0" fillId="0" borderId="101" xfId="0" applyNumberFormat="1" applyFill="1" applyBorder="1" applyAlignment="1" applyProtection="1">
      <alignment vertical="center"/>
    </xf>
    <xf numFmtId="0" fontId="0" fillId="0" borderId="103" xfId="0" applyNumberFormat="1" applyFill="1" applyBorder="1" applyAlignment="1" applyProtection="1">
      <alignment vertical="center"/>
    </xf>
    <xf numFmtId="0" fontId="0" fillId="0" borderId="93" xfId="0" applyNumberFormat="1" applyFill="1" applyBorder="1" applyAlignment="1" applyProtection="1">
      <alignment vertical="center"/>
    </xf>
    <xf numFmtId="0" fontId="0" fillId="0" borderId="76" xfId="0" applyNumberFormat="1" applyFill="1" applyBorder="1" applyAlignment="1" applyProtection="1">
      <alignment vertical="center"/>
    </xf>
    <xf numFmtId="0" fontId="0" fillId="0" borderId="2" xfId="0" applyNumberFormat="1" applyFill="1" applyBorder="1" applyAlignment="1" applyProtection="1">
      <alignment horizontal="center" vertical="center"/>
    </xf>
    <xf numFmtId="0" fontId="0" fillId="0" borderId="5" xfId="0" applyNumberFormat="1" applyFill="1" applyBorder="1" applyAlignment="1" applyProtection="1">
      <alignment horizontal="center" vertical="center"/>
    </xf>
    <xf numFmtId="38" fontId="0" fillId="0" borderId="1" xfId="0" applyNumberFormat="1" applyFill="1" applyBorder="1" applyAlignment="1" applyProtection="1">
      <alignment horizontal="center" vertical="center"/>
    </xf>
    <xf numFmtId="0" fontId="0" fillId="0" borderId="20" xfId="0" applyFill="1" applyBorder="1" applyAlignment="1">
      <alignment horizontal="center" vertical="center"/>
    </xf>
    <xf numFmtId="38" fontId="0" fillId="0" borderId="20" xfId="0" applyNumberFormat="1" applyFill="1" applyBorder="1" applyAlignment="1" applyProtection="1">
      <alignment horizontal="center" vertical="center"/>
    </xf>
    <xf numFmtId="0" fontId="0" fillId="0" borderId="55" xfId="0" applyNumberFormat="1" applyFill="1" applyBorder="1" applyAlignment="1" applyProtection="1">
      <alignment vertical="center"/>
    </xf>
    <xf numFmtId="0" fontId="4" fillId="0" borderId="119" xfId="0" applyNumberFormat="1" applyFont="1" applyFill="1" applyBorder="1" applyAlignment="1" applyProtection="1">
      <alignment vertical="center"/>
    </xf>
    <xf numFmtId="0" fontId="0" fillId="0" borderId="4" xfId="0" applyNumberFormat="1" applyFill="1" applyBorder="1" applyAlignment="1" applyProtection="1">
      <alignment vertical="center"/>
    </xf>
    <xf numFmtId="38" fontId="0" fillId="0" borderId="11" xfId="0" applyNumberFormat="1" applyFill="1" applyBorder="1" applyAlignment="1" applyProtection="1">
      <alignment horizontal="center" vertical="center"/>
    </xf>
    <xf numFmtId="38" fontId="0" fillId="0" borderId="120" xfId="0" applyNumberFormat="1" applyFill="1" applyBorder="1" applyAlignment="1" applyProtection="1">
      <alignment horizontal="center" vertical="center"/>
    </xf>
    <xf numFmtId="0" fontId="0" fillId="0" borderId="119" xfId="0" applyNumberFormat="1" applyFill="1" applyBorder="1" applyAlignment="1" applyProtection="1">
      <alignment vertical="center"/>
    </xf>
    <xf numFmtId="38" fontId="0" fillId="0" borderId="2" xfId="0" applyNumberFormat="1" applyFill="1" applyBorder="1" applyAlignment="1" applyProtection="1">
      <alignment vertical="center"/>
    </xf>
    <xf numFmtId="38" fontId="0" fillId="0" borderId="15" xfId="0" applyNumberFormat="1" applyFill="1" applyBorder="1" applyAlignment="1" applyProtection="1">
      <alignment vertical="center"/>
    </xf>
    <xf numFmtId="38" fontId="0" fillId="0" borderId="14" xfId="0" applyNumberFormat="1" applyFill="1" applyBorder="1" applyAlignment="1" applyProtection="1">
      <alignment vertical="center"/>
    </xf>
    <xf numFmtId="38" fontId="0" fillId="0" borderId="1" xfId="0" applyNumberFormat="1" applyFill="1" applyBorder="1" applyAlignment="1" applyProtection="1">
      <alignment vertical="center"/>
    </xf>
    <xf numFmtId="38" fontId="0" fillId="0" borderId="10" xfId="0" applyNumberFormat="1" applyFill="1" applyBorder="1" applyAlignment="1" applyProtection="1">
      <alignment vertical="center"/>
    </xf>
    <xf numFmtId="38" fontId="0" fillId="0" borderId="121" xfId="0" applyNumberFormat="1" applyFill="1" applyBorder="1" applyAlignment="1" applyProtection="1">
      <alignment vertical="center"/>
    </xf>
    <xf numFmtId="0" fontId="0" fillId="0" borderId="122" xfId="0" applyNumberFormat="1" applyFill="1" applyBorder="1" applyAlignment="1" applyProtection="1">
      <alignment vertical="center"/>
    </xf>
    <xf numFmtId="0" fontId="0" fillId="0" borderId="123" xfId="0" applyNumberFormat="1" applyFill="1" applyBorder="1" applyAlignment="1" applyProtection="1">
      <alignment vertical="center"/>
    </xf>
    <xf numFmtId="38" fontId="0" fillId="0" borderId="22" xfId="0" applyNumberFormat="1" applyFill="1" applyBorder="1" applyAlignment="1" applyProtection="1">
      <alignment vertical="center"/>
    </xf>
    <xf numFmtId="38" fontId="0" fillId="0" borderId="41" xfId="0" applyNumberFormat="1" applyFill="1" applyBorder="1" applyAlignment="1" applyProtection="1">
      <alignment vertical="center"/>
    </xf>
    <xf numFmtId="38" fontId="0" fillId="0" borderId="124" xfId="0" applyNumberFormat="1" applyFill="1" applyBorder="1" applyAlignment="1" applyProtection="1">
      <alignment vertical="center"/>
    </xf>
    <xf numFmtId="177" fontId="0" fillId="0" borderId="1" xfId="0" applyNumberFormat="1" applyFill="1" applyBorder="1" applyAlignment="1" applyProtection="1">
      <alignment vertical="center"/>
    </xf>
    <xf numFmtId="178" fontId="0" fillId="0" borderId="1" xfId="0" applyNumberFormat="1" applyFill="1" applyBorder="1" applyAlignment="1" applyProtection="1">
      <alignment vertical="center"/>
    </xf>
    <xf numFmtId="179" fontId="0" fillId="0" borderId="1" xfId="0" applyNumberFormat="1" applyFill="1" applyBorder="1" applyAlignment="1" applyProtection="1">
      <alignment vertical="center"/>
    </xf>
    <xf numFmtId="0" fontId="0" fillId="0" borderId="12" xfId="0" applyNumberFormat="1" applyFill="1" applyBorder="1" applyAlignment="1" applyProtection="1">
      <alignment vertical="center"/>
    </xf>
    <xf numFmtId="0" fontId="0" fillId="0" borderId="13" xfId="0" applyNumberFormat="1" applyFill="1" applyBorder="1" applyAlignment="1" applyProtection="1">
      <alignment horizontal="center" vertical="center"/>
    </xf>
    <xf numFmtId="38" fontId="0" fillId="0" borderId="13" xfId="0" applyNumberFormat="1" applyFill="1" applyBorder="1" applyAlignment="1" applyProtection="1">
      <alignment horizontal="center" vertical="center"/>
    </xf>
    <xf numFmtId="38" fontId="0" fillId="0" borderId="14" xfId="0" applyNumberFormat="1" applyFill="1" applyBorder="1" applyAlignment="1" applyProtection="1">
      <alignment horizontal="center" vertical="center"/>
    </xf>
    <xf numFmtId="0" fontId="0" fillId="0" borderId="17" xfId="0" applyNumberFormat="1" applyFill="1" applyBorder="1" applyAlignment="1" applyProtection="1">
      <alignment vertical="center"/>
    </xf>
    <xf numFmtId="177" fontId="0" fillId="0" borderId="17" xfId="0" applyNumberFormat="1" applyFill="1" applyBorder="1" applyAlignment="1" applyProtection="1">
      <alignment vertical="center"/>
    </xf>
    <xf numFmtId="178" fontId="0" fillId="0" borderId="20" xfId="0" applyNumberFormat="1" applyFill="1" applyBorder="1" applyAlignment="1" applyProtection="1">
      <alignment vertical="center"/>
    </xf>
    <xf numFmtId="177" fontId="0" fillId="0" borderId="1" xfId="0" applyNumberFormat="1" applyFill="1" applyBorder="1" applyAlignment="1" applyProtection="1">
      <alignment vertical="center"/>
      <protection locked="0"/>
    </xf>
    <xf numFmtId="177" fontId="0" fillId="0" borderId="20" xfId="0" applyNumberFormat="1" applyFill="1" applyBorder="1" applyAlignment="1" applyProtection="1">
      <alignment vertical="center"/>
      <protection locked="0"/>
    </xf>
    <xf numFmtId="0" fontId="0" fillId="0" borderId="22" xfId="0" applyNumberFormat="1" applyFill="1" applyBorder="1" applyAlignment="1" applyProtection="1">
      <alignment vertical="center"/>
    </xf>
    <xf numFmtId="0" fontId="0" fillId="0" borderId="16" xfId="0" applyNumberFormat="1" applyFill="1" applyBorder="1" applyAlignment="1" applyProtection="1">
      <alignment horizontal="center" vertical="center"/>
    </xf>
    <xf numFmtId="177" fontId="0" fillId="0" borderId="17" xfId="0" applyNumberFormat="1" applyFill="1" applyBorder="1" applyAlignment="1" applyProtection="1">
      <alignment vertical="center"/>
      <protection locked="0"/>
    </xf>
    <xf numFmtId="177" fontId="0" fillId="0" borderId="18" xfId="0" applyNumberFormat="1" applyFill="1" applyBorder="1" applyAlignment="1" applyProtection="1">
      <alignment vertical="center"/>
      <protection locked="0"/>
    </xf>
    <xf numFmtId="0" fontId="0" fillId="0" borderId="19" xfId="0" applyNumberFormat="1" applyFill="1" applyBorder="1" applyAlignment="1" applyProtection="1">
      <alignment horizontal="center" vertical="center" wrapText="1"/>
    </xf>
    <xf numFmtId="178" fontId="0" fillId="0" borderId="1" xfId="0" applyNumberFormat="1" applyFill="1" applyBorder="1" applyAlignment="1" applyProtection="1">
      <alignment vertical="center"/>
      <protection locked="0"/>
    </xf>
    <xf numFmtId="178" fontId="0" fillId="0" borderId="20" xfId="0" applyNumberFormat="1" applyFill="1" applyBorder="1" applyAlignment="1" applyProtection="1">
      <alignment vertical="center"/>
      <protection locked="0"/>
    </xf>
    <xf numFmtId="178" fontId="0" fillId="0" borderId="22" xfId="0" applyNumberFormat="1" applyFill="1" applyBorder="1" applyAlignment="1" applyProtection="1">
      <alignment vertical="center"/>
    </xf>
    <xf numFmtId="178" fontId="0" fillId="0" borderId="22" xfId="0" applyNumberFormat="1" applyFill="1" applyBorder="1" applyAlignment="1" applyProtection="1">
      <alignment vertical="center"/>
      <protection locked="0"/>
    </xf>
    <xf numFmtId="178" fontId="0" fillId="0" borderId="23" xfId="0" applyNumberFormat="1" applyFill="1" applyBorder="1" applyAlignment="1" applyProtection="1">
      <alignment vertical="center"/>
      <protection locked="0"/>
    </xf>
    <xf numFmtId="179" fontId="0" fillId="0" borderId="20" xfId="0" applyNumberFormat="1" applyFill="1" applyBorder="1" applyAlignment="1" applyProtection="1">
      <alignment vertical="center"/>
    </xf>
    <xf numFmtId="0" fontId="0" fillId="0" borderId="1" xfId="0" applyFill="1" applyBorder="1" applyAlignment="1" applyProtection="1">
      <alignment vertical="center" shrinkToFit="1"/>
    </xf>
    <xf numFmtId="49" fontId="0" fillId="0" borderId="1" xfId="0" applyNumberFormat="1" applyFill="1" applyBorder="1" applyAlignment="1" applyProtection="1">
      <alignment horizontal="left" vertical="center" wrapText="1"/>
    </xf>
    <xf numFmtId="0" fontId="25" fillId="0" borderId="1" xfId="0" applyFont="1" applyFill="1" applyBorder="1" applyAlignment="1" applyProtection="1">
      <alignment horizontal="left" vertical="center"/>
    </xf>
    <xf numFmtId="191" fontId="22" fillId="0" borderId="10" xfId="0" applyNumberFormat="1" applyFont="1" applyFill="1" applyBorder="1" applyProtection="1">
      <alignment vertical="center"/>
    </xf>
    <xf numFmtId="191" fontId="22" fillId="0" borderId="10" xfId="0" applyNumberFormat="1" applyFont="1" applyFill="1" applyBorder="1" applyAlignment="1" applyProtection="1">
      <alignment vertical="center" shrinkToFit="1"/>
    </xf>
    <xf numFmtId="3" fontId="22" fillId="0" borderId="1" xfId="17" applyNumberFormat="1" applyFont="1" applyFill="1" applyBorder="1" applyAlignment="1" applyProtection="1">
      <alignment vertical="center"/>
    </xf>
    <xf numFmtId="176" fontId="0" fillId="0" borderId="2" xfId="0" applyNumberFormat="1" applyFont="1" applyFill="1" applyBorder="1" applyAlignment="1" applyProtection="1">
      <alignment horizontal="center" vertical="center" shrinkToFit="1"/>
    </xf>
    <xf numFmtId="0" fontId="0" fillId="0" borderId="0" xfId="0" applyNumberFormat="1" applyFill="1" applyAlignment="1" applyProtection="1"/>
    <xf numFmtId="0" fontId="4" fillId="0" borderId="0" xfId="0" applyNumberFormat="1" applyFont="1" applyFill="1" applyAlignment="1" applyProtection="1">
      <alignment vertical="center"/>
    </xf>
    <xf numFmtId="0" fontId="6" fillId="0" borderId="0" xfId="0" applyNumberFormat="1" applyFont="1" applyFill="1" applyAlignment="1" applyProtection="1">
      <alignment vertical="center"/>
    </xf>
    <xf numFmtId="0" fontId="0" fillId="0" borderId="0" xfId="0" applyNumberFormat="1" applyFill="1" applyAlignment="1" applyProtection="1">
      <alignment vertical="center"/>
    </xf>
    <xf numFmtId="0" fontId="6" fillId="0" borderId="0" xfId="0" applyNumberFormat="1" applyFont="1" applyFill="1" applyAlignment="1" applyProtection="1">
      <alignment horizontal="left" vertical="center"/>
    </xf>
    <xf numFmtId="0" fontId="28" fillId="0" borderId="0" xfId="0" applyNumberFormat="1" applyFont="1" applyFill="1" applyAlignment="1" applyProtection="1">
      <alignment horizontal="left" vertical="center"/>
    </xf>
    <xf numFmtId="0" fontId="0" fillId="0" borderId="0" xfId="0" applyNumberFormat="1" applyFill="1" applyAlignment="1" applyProtection="1">
      <alignment horizontal="left" vertical="center" wrapText="1"/>
      <protection locked="0"/>
    </xf>
    <xf numFmtId="14" fontId="0" fillId="14" borderId="1" xfId="0" applyNumberFormat="1" applyFill="1" applyBorder="1" applyAlignment="1" applyProtection="1">
      <alignment horizontal="left" vertical="center" shrinkToFit="1"/>
      <protection locked="0"/>
    </xf>
    <xf numFmtId="14" fontId="0" fillId="2" borderId="1" xfId="0" applyNumberFormat="1" applyFill="1" applyBorder="1" applyAlignment="1" applyProtection="1">
      <alignment horizontal="left" vertical="center" shrinkToFit="1"/>
      <protection locked="0"/>
    </xf>
    <xf numFmtId="0" fontId="28" fillId="0" borderId="0" xfId="0" applyNumberFormat="1" applyFont="1" applyFill="1" applyAlignment="1" applyProtection="1">
      <alignment vertical="center"/>
    </xf>
    <xf numFmtId="0" fontId="7" fillId="0" borderId="0" xfId="0" applyNumberFormat="1" applyFont="1" applyFill="1" applyAlignment="1" applyProtection="1">
      <alignment vertical="center"/>
    </xf>
    <xf numFmtId="0" fontId="11" fillId="0" borderId="0" xfId="0" applyNumberFormat="1" applyFont="1" applyFill="1" applyAlignment="1" applyProtection="1">
      <alignment vertical="center"/>
    </xf>
    <xf numFmtId="0" fontId="0" fillId="2" borderId="1" xfId="0" applyNumberFormat="1" applyFill="1" applyBorder="1" applyAlignment="1" applyProtection="1">
      <alignment vertical="center" shrinkToFit="1"/>
      <protection locked="0"/>
    </xf>
    <xf numFmtId="0" fontId="0" fillId="2" borderId="1" xfId="0" applyNumberFormat="1" applyFill="1" applyBorder="1" applyAlignment="1" applyProtection="1">
      <alignment horizontal="left" vertical="center" shrinkToFit="1"/>
      <protection locked="0"/>
    </xf>
    <xf numFmtId="0" fontId="0" fillId="14" borderId="1" xfId="0" applyNumberFormat="1" applyFill="1" applyBorder="1" applyAlignment="1" applyProtection="1">
      <alignment vertical="center" shrinkToFit="1"/>
      <protection locked="0"/>
    </xf>
    <xf numFmtId="0" fontId="28" fillId="0" borderId="0" xfId="0" applyNumberFormat="1" applyFont="1" applyFill="1" applyAlignment="1" applyProtection="1"/>
    <xf numFmtId="0" fontId="0" fillId="2" borderId="1" xfId="0" applyNumberFormat="1" applyFill="1" applyBorder="1" applyAlignment="1" applyProtection="1">
      <alignment horizontal="center" vertical="center"/>
      <protection locked="0"/>
    </xf>
    <xf numFmtId="0" fontId="0" fillId="0" borderId="1" xfId="0" applyNumberFormat="1" applyFill="1" applyBorder="1" applyAlignment="1" applyProtection="1">
      <alignment horizontal="center" vertical="center" wrapText="1"/>
    </xf>
    <xf numFmtId="0" fontId="8" fillId="0" borderId="0" xfId="0" applyNumberFormat="1" applyFont="1" applyFill="1" applyAlignment="1" applyProtection="1">
      <alignment vertical="center" wrapText="1"/>
    </xf>
    <xf numFmtId="9" fontId="0" fillId="0" borderId="0" xfId="0" applyNumberFormat="1" applyFill="1" applyAlignment="1" applyProtection="1">
      <alignment vertical="center" wrapText="1"/>
    </xf>
    <xf numFmtId="0" fontId="9" fillId="3" borderId="0" xfId="0" applyNumberFormat="1" applyFont="1" applyFill="1" applyAlignment="1" applyProtection="1">
      <alignment horizontal="center" vertical="center"/>
    </xf>
    <xf numFmtId="0" fontId="9" fillId="4" borderId="0" xfId="0" applyNumberFormat="1" applyFont="1" applyFill="1" applyAlignment="1" applyProtection="1">
      <alignment horizontal="center" vertical="center"/>
    </xf>
    <xf numFmtId="49" fontId="9" fillId="4" borderId="0" xfId="0" applyNumberFormat="1" applyFont="1" applyFill="1" applyAlignment="1" applyProtection="1">
      <alignment horizontal="center" vertical="center"/>
    </xf>
    <xf numFmtId="49" fontId="9" fillId="3" borderId="0" xfId="0" applyNumberFormat="1" applyFont="1" applyFill="1" applyAlignment="1" applyProtection="1">
      <alignment horizontal="center" vertical="center"/>
    </xf>
    <xf numFmtId="0" fontId="8" fillId="0" borderId="0" xfId="0" applyNumberFormat="1" applyFont="1" applyFill="1" applyAlignment="1" applyProtection="1">
      <alignment vertical="center"/>
    </xf>
    <xf numFmtId="0" fontId="18" fillId="0" borderId="0" xfId="0" applyNumberFormat="1" applyFont="1" applyFill="1" applyAlignment="1" applyProtection="1">
      <alignment vertical="center"/>
    </xf>
    <xf numFmtId="0" fontId="20" fillId="0" borderId="0" xfId="0" applyNumberFormat="1" applyFont="1" applyFill="1" applyAlignment="1" applyProtection="1">
      <alignment vertical="center"/>
    </xf>
    <xf numFmtId="0" fontId="19" fillId="0" borderId="0" xfId="0" applyNumberFormat="1" applyFont="1" applyFill="1" applyAlignment="1" applyProtection="1">
      <alignment horizontal="left" vertical="center"/>
    </xf>
    <xf numFmtId="0" fontId="33" fillId="0" borderId="0" xfId="0" applyNumberFormat="1" applyFont="1" applyFill="1" applyAlignment="1" applyProtection="1">
      <alignment vertical="center" wrapText="1"/>
    </xf>
    <xf numFmtId="0" fontId="0" fillId="0" borderId="0" xfId="0" applyNumberFormat="1" applyFill="1" applyAlignment="1" applyProtection="1">
      <alignment horizontal="right" vertical="center"/>
    </xf>
    <xf numFmtId="0" fontId="21" fillId="0" borderId="0" xfId="0" applyNumberFormat="1" applyFont="1" applyFill="1" applyAlignment="1" applyProtection="1">
      <alignment vertical="center"/>
    </xf>
    <xf numFmtId="38" fontId="0" fillId="0" borderId="125" xfId="0" applyNumberFormat="1" applyFill="1" applyBorder="1" applyAlignment="1" applyProtection="1">
      <alignment horizontal="center" vertical="center"/>
    </xf>
    <xf numFmtId="38" fontId="0" fillId="0" borderId="17" xfId="0" applyNumberFormat="1" applyFill="1" applyBorder="1" applyAlignment="1" applyProtection="1">
      <alignment horizontal="center" vertical="center"/>
    </xf>
    <xf numFmtId="38" fontId="0" fillId="0" borderId="117" xfId="0" applyNumberFormat="1" applyFill="1" applyBorder="1" applyAlignment="1" applyProtection="1">
      <alignment horizontal="center" vertical="center"/>
    </xf>
    <xf numFmtId="38" fontId="0" fillId="0" borderId="118" xfId="0" applyNumberFormat="1" applyFill="1" applyBorder="1" applyAlignment="1" applyProtection="1">
      <alignment horizontal="center" vertical="center"/>
    </xf>
    <xf numFmtId="38" fontId="0" fillId="14" borderId="1" xfId="0" applyNumberFormat="1" applyFill="1" applyBorder="1" applyAlignment="1" applyProtection="1">
      <alignment horizontal="center" vertical="center"/>
      <protection locked="0"/>
    </xf>
    <xf numFmtId="38" fontId="0" fillId="14" borderId="20" xfId="0" applyNumberFormat="1" applyFill="1" applyBorder="1" applyAlignment="1" applyProtection="1">
      <alignment horizontal="center" vertical="center"/>
      <protection locked="0"/>
    </xf>
    <xf numFmtId="0" fontId="0" fillId="0" borderId="0" xfId="0" applyNumberFormat="1" applyFill="1" applyAlignment="1" applyProtection="1">
      <alignment vertical="center" wrapText="1"/>
    </xf>
    <xf numFmtId="38" fontId="0" fillId="14" borderId="12" xfId="0" applyNumberFormat="1" applyFill="1" applyBorder="1" applyAlignment="1" applyProtection="1">
      <alignment vertical="center"/>
      <protection locked="0"/>
    </xf>
    <xf numFmtId="38" fontId="0" fillId="14" borderId="13" xfId="0" applyNumberFormat="1" applyFill="1" applyBorder="1" applyAlignment="1" applyProtection="1">
      <alignment vertical="center"/>
      <protection locked="0"/>
    </xf>
    <xf numFmtId="38" fontId="0" fillId="14" borderId="14" xfId="0" applyNumberFormat="1" applyFill="1" applyBorder="1" applyAlignment="1" applyProtection="1">
      <alignment vertical="center"/>
      <protection locked="0"/>
    </xf>
    <xf numFmtId="38" fontId="0" fillId="0" borderId="126" xfId="0" applyNumberFormat="1" applyFill="1" applyBorder="1" applyAlignment="1" applyProtection="1">
      <alignment horizontal="center" vertical="center"/>
    </xf>
    <xf numFmtId="0" fontId="22" fillId="0" borderId="0" xfId="0" applyNumberFormat="1" applyFont="1" applyFill="1" applyAlignment="1" applyProtection="1">
      <alignment vertical="center"/>
    </xf>
    <xf numFmtId="177" fontId="0" fillId="2" borderId="1" xfId="0" applyNumberFormat="1" applyFill="1" applyBorder="1" applyAlignment="1" applyProtection="1">
      <alignment vertical="center"/>
      <protection locked="0"/>
    </xf>
    <xf numFmtId="0" fontId="21" fillId="0" borderId="0" xfId="0" applyNumberFormat="1" applyFont="1" applyFill="1" applyAlignment="1" applyProtection="1">
      <alignment horizontal="left" vertical="center"/>
    </xf>
    <xf numFmtId="178" fontId="0" fillId="2" borderId="1" xfId="0" applyNumberFormat="1" applyFill="1" applyBorder="1" applyAlignment="1" applyProtection="1">
      <alignment vertical="center"/>
      <protection locked="0"/>
    </xf>
    <xf numFmtId="0" fontId="0" fillId="0" borderId="0" xfId="0" applyNumberFormat="1" applyFill="1" applyAlignment="1" applyProtection="1">
      <alignment horizontal="center" vertical="center" wrapText="1"/>
      <protection locked="0"/>
    </xf>
    <xf numFmtId="179" fontId="0" fillId="0" borderId="0" xfId="0" applyNumberFormat="1" applyFill="1" applyAlignment="1" applyProtection="1">
      <alignment vertical="center"/>
    </xf>
    <xf numFmtId="177" fontId="0" fillId="2" borderId="17" xfId="0" applyNumberFormat="1" applyFill="1" applyBorder="1" applyAlignment="1" applyProtection="1">
      <alignment vertical="center"/>
      <protection locked="0"/>
    </xf>
    <xf numFmtId="177" fontId="0" fillId="2" borderId="18" xfId="0" applyNumberFormat="1" applyFill="1" applyBorder="1" applyAlignment="1" applyProtection="1">
      <alignment vertical="center"/>
      <protection locked="0"/>
    </xf>
    <xf numFmtId="178" fontId="0" fillId="2" borderId="20" xfId="0" applyNumberFormat="1" applyFill="1" applyBorder="1" applyAlignment="1" applyProtection="1">
      <alignment vertical="center"/>
      <protection locked="0"/>
    </xf>
    <xf numFmtId="177" fontId="0" fillId="2" borderId="20" xfId="0" applyNumberFormat="1" applyFill="1" applyBorder="1" applyAlignment="1" applyProtection="1">
      <alignment vertical="center"/>
      <protection locked="0"/>
    </xf>
    <xf numFmtId="178" fontId="0" fillId="2" borderId="22" xfId="0" applyNumberFormat="1" applyFill="1" applyBorder="1" applyAlignment="1" applyProtection="1">
      <alignment vertical="center"/>
      <protection locked="0"/>
    </xf>
    <xf numFmtId="178" fontId="0" fillId="2" borderId="23" xfId="0" applyNumberFormat="1" applyFill="1" applyBorder="1" applyAlignment="1" applyProtection="1">
      <alignment vertical="center"/>
      <protection locked="0"/>
    </xf>
    <xf numFmtId="0" fontId="0" fillId="2" borderId="19" xfId="0" applyNumberFormat="1" applyFill="1" applyBorder="1" applyAlignment="1" applyProtection="1">
      <alignment horizontal="center" vertical="center" wrapText="1"/>
      <protection locked="0"/>
    </xf>
    <xf numFmtId="0" fontId="0" fillId="2" borderId="21" xfId="0" applyNumberFormat="1" applyFill="1" applyBorder="1" applyAlignment="1" applyProtection="1">
      <alignment horizontal="center" vertical="center" wrapText="1"/>
      <protection locked="0"/>
    </xf>
    <xf numFmtId="177" fontId="0" fillId="2" borderId="22" xfId="0" applyNumberFormat="1" applyFill="1" applyBorder="1" applyAlignment="1" applyProtection="1">
      <alignment vertical="center"/>
      <protection locked="0"/>
    </xf>
    <xf numFmtId="177" fontId="0" fillId="2" borderId="23" xfId="0" applyNumberFormat="1" applyFill="1" applyBorder="1" applyAlignment="1" applyProtection="1">
      <alignment vertical="center"/>
      <protection locked="0"/>
    </xf>
    <xf numFmtId="38" fontId="0" fillId="0" borderId="0" xfId="0" applyNumberFormat="1" applyFill="1" applyAlignment="1" applyProtection="1">
      <alignment vertical="center"/>
    </xf>
    <xf numFmtId="0" fontId="77" fillId="3" borderId="0" xfId="0" applyNumberFormat="1" applyFont="1" applyFill="1" applyAlignment="1" applyProtection="1">
      <alignment horizontal="center" vertical="center"/>
    </xf>
    <xf numFmtId="0" fontId="77" fillId="4" borderId="0" xfId="0" applyNumberFormat="1" applyFont="1" applyFill="1" applyAlignment="1" applyProtection="1">
      <alignment horizontal="center" vertical="center"/>
    </xf>
    <xf numFmtId="49" fontId="77" fillId="4" borderId="0" xfId="0" applyNumberFormat="1" applyFont="1" applyFill="1" applyAlignment="1" applyProtection="1">
      <alignment horizontal="center" vertical="center"/>
    </xf>
    <xf numFmtId="49" fontId="77" fillId="3" borderId="0" xfId="0" applyNumberFormat="1" applyFont="1" applyFill="1" applyAlignment="1" applyProtection="1">
      <alignment horizontal="center" vertical="center"/>
    </xf>
    <xf numFmtId="0" fontId="78" fillId="3" borderId="0" xfId="0" applyNumberFormat="1" applyFont="1" applyFill="1" applyAlignment="1" applyProtection="1">
      <alignment horizontal="center" vertical="center"/>
    </xf>
    <xf numFmtId="0" fontId="23" fillId="0" borderId="0" xfId="0" applyNumberFormat="1" applyFont="1" applyFill="1" applyAlignment="1" applyProtection="1">
      <alignment horizontal="left" vertical="center"/>
    </xf>
    <xf numFmtId="176" fontId="0" fillId="0" borderId="2" xfId="0" applyNumberFormat="1" applyFill="1" applyBorder="1" applyAlignment="1" applyProtection="1">
      <alignment vertical="center" shrinkToFit="1"/>
    </xf>
    <xf numFmtId="0" fontId="24" fillId="0" borderId="0" xfId="0" applyNumberFormat="1" applyFont="1" applyFill="1" applyAlignment="1" applyProtection="1">
      <alignment horizontal="right" vertical="center"/>
    </xf>
    <xf numFmtId="0" fontId="12" fillId="0" borderId="0" xfId="0" applyNumberFormat="1" applyFont="1" applyFill="1" applyAlignment="1" applyProtection="1">
      <alignment vertical="center"/>
    </xf>
    <xf numFmtId="38" fontId="6" fillId="0" borderId="0" xfId="0" applyNumberFormat="1" applyFont="1" applyFill="1" applyAlignment="1" applyProtection="1">
      <alignment horizontal="left" vertical="center"/>
    </xf>
    <xf numFmtId="38" fontId="0" fillId="0" borderId="1" xfId="0" applyNumberFormat="1" applyFill="1" applyBorder="1" applyAlignment="1" applyProtection="1">
      <alignment horizontal="center" vertical="center" shrinkToFit="1"/>
    </xf>
    <xf numFmtId="0" fontId="6" fillId="0" borderId="0" xfId="0" applyNumberFormat="1" applyFont="1" applyFill="1" applyAlignment="1" applyProtection="1">
      <alignment vertical="center" wrapText="1"/>
    </xf>
    <xf numFmtId="0" fontId="26" fillId="0" borderId="1" xfId="0" applyNumberFormat="1" applyFont="1" applyFill="1" applyBorder="1" applyAlignment="1" applyProtection="1">
      <alignment horizontal="left" vertical="center" wrapText="1"/>
    </xf>
    <xf numFmtId="180" fontId="0" fillId="0" borderId="1" xfId="0" applyNumberFormat="1" applyFill="1" applyBorder="1" applyAlignment="1" applyProtection="1">
      <alignment vertical="center"/>
    </xf>
    <xf numFmtId="38" fontId="0" fillId="0" borderId="126" xfId="0" applyNumberFormat="1" applyFill="1" applyBorder="1" applyAlignment="1" applyProtection="1">
      <alignment vertical="center"/>
    </xf>
    <xf numFmtId="38" fontId="0" fillId="2" borderId="1" xfId="0" applyNumberFormat="1" applyFill="1" applyBorder="1" applyAlignment="1" applyProtection="1">
      <alignment vertical="center"/>
      <protection locked="0"/>
    </xf>
    <xf numFmtId="0" fontId="25" fillId="0" borderId="1" xfId="0" applyNumberFormat="1" applyFont="1" applyFill="1" applyBorder="1" applyAlignment="1" applyProtection="1">
      <alignment horizontal="center" vertical="center"/>
    </xf>
    <xf numFmtId="0" fontId="19" fillId="0" borderId="0" xfId="0" applyNumberFormat="1" applyFont="1" applyFill="1" applyAlignment="1" applyProtection="1">
      <alignment vertical="center"/>
    </xf>
    <xf numFmtId="40" fontId="0" fillId="0" borderId="1" xfId="0" applyNumberFormat="1" applyFill="1" applyBorder="1" applyAlignment="1" applyProtection="1">
      <alignment vertical="center"/>
    </xf>
    <xf numFmtId="40" fontId="0" fillId="0" borderId="126" xfId="0" applyNumberFormat="1" applyFill="1" applyBorder="1" applyAlignment="1" applyProtection="1">
      <alignment vertical="center"/>
    </xf>
    <xf numFmtId="38" fontId="0" fillId="2" borderId="1" xfId="0" applyNumberFormat="1" applyFill="1" applyBorder="1" applyAlignment="1" applyProtection="1">
      <alignment horizontal="center" vertical="center"/>
      <protection locked="0"/>
    </xf>
    <xf numFmtId="38" fontId="0" fillId="2" borderId="1" xfId="0" applyNumberFormat="1" applyFill="1" applyBorder="1" applyAlignment="1" applyProtection="1">
      <alignment vertical="center" shrinkToFit="1"/>
      <protection locked="0"/>
    </xf>
    <xf numFmtId="0" fontId="27" fillId="0" borderId="24" xfId="0" applyNumberFormat="1" applyFont="1" applyFill="1" applyBorder="1" applyAlignment="1" applyProtection="1">
      <alignment vertical="center"/>
    </xf>
    <xf numFmtId="38" fontId="27" fillId="0" borderId="24" xfId="0" applyNumberFormat="1" applyFont="1" applyFill="1" applyBorder="1" applyAlignment="1" applyProtection="1">
      <alignment vertical="center"/>
    </xf>
    <xf numFmtId="0" fontId="22" fillId="0" borderId="1" xfId="0" applyNumberFormat="1" applyFont="1" applyFill="1" applyBorder="1" applyAlignment="1" applyProtection="1">
      <alignment horizontal="center" vertical="center"/>
    </xf>
    <xf numFmtId="0" fontId="24" fillId="0" borderId="0" xfId="0" applyNumberFormat="1" applyFont="1" applyFill="1" applyAlignment="1" applyProtection="1">
      <alignment vertical="center"/>
    </xf>
    <xf numFmtId="181" fontId="22" fillId="0" borderId="1" xfId="0" applyNumberFormat="1" applyFont="1" applyFill="1" applyBorder="1" applyAlignment="1" applyProtection="1">
      <alignment vertical="center"/>
    </xf>
    <xf numFmtId="0" fontId="22" fillId="2" borderId="1" xfId="0" applyNumberFormat="1" applyFont="1" applyFill="1" applyBorder="1" applyAlignment="1" applyProtection="1">
      <alignment horizontal="center" vertical="center" shrinkToFit="1"/>
      <protection locked="0"/>
    </xf>
    <xf numFmtId="0" fontId="22" fillId="2" borderId="1" xfId="0" applyNumberFormat="1" applyFont="1" applyFill="1" applyBorder="1" applyAlignment="1" applyProtection="1">
      <alignment horizontal="center" vertical="center"/>
      <protection locked="0"/>
    </xf>
    <xf numFmtId="182" fontId="22" fillId="2" borderId="1" xfId="0" applyNumberFormat="1" applyFont="1" applyFill="1" applyBorder="1" applyAlignment="1" applyProtection="1">
      <alignment vertical="center"/>
      <protection locked="0"/>
    </xf>
    <xf numFmtId="9" fontId="22" fillId="2" borderId="1" xfId="0" applyNumberFormat="1" applyFont="1" applyFill="1" applyBorder="1" applyAlignment="1" applyProtection="1">
      <alignment vertical="center"/>
      <protection locked="0"/>
    </xf>
    <xf numFmtId="0" fontId="22" fillId="0" borderId="25" xfId="0" applyNumberFormat="1" applyFont="1" applyFill="1" applyBorder="1" applyAlignment="1" applyProtection="1">
      <alignment horizontal="center" vertical="center"/>
    </xf>
    <xf numFmtId="0" fontId="22" fillId="0" borderId="25" xfId="0" applyNumberFormat="1" applyFont="1" applyFill="1" applyBorder="1" applyAlignment="1" applyProtection="1">
      <alignment horizontal="center" vertical="center" wrapText="1"/>
    </xf>
    <xf numFmtId="0" fontId="22" fillId="2" borderId="10" xfId="0" applyNumberFormat="1" applyFont="1" applyFill="1" applyBorder="1" applyAlignment="1" applyProtection="1">
      <alignment horizontal="center" vertical="center" shrinkToFit="1"/>
      <protection locked="0"/>
    </xf>
    <xf numFmtId="0" fontId="22" fillId="2" borderId="10" xfId="0" applyNumberFormat="1" applyFont="1" applyFill="1" applyBorder="1" applyAlignment="1" applyProtection="1">
      <alignment horizontal="center" vertical="center"/>
      <protection locked="0"/>
    </xf>
    <xf numFmtId="182" fontId="22" fillId="2" borderId="10" xfId="0" applyNumberFormat="1" applyFont="1" applyFill="1" applyBorder="1" applyAlignment="1" applyProtection="1">
      <alignment vertical="center"/>
      <protection locked="0"/>
    </xf>
    <xf numFmtId="9" fontId="22" fillId="2" borderId="10" xfId="0" applyNumberFormat="1" applyFont="1" applyFill="1" applyBorder="1" applyAlignment="1" applyProtection="1">
      <alignment vertical="center"/>
      <protection locked="0"/>
    </xf>
    <xf numFmtId="0" fontId="22" fillId="0" borderId="1" xfId="0" applyNumberFormat="1" applyFont="1" applyFill="1" applyBorder="1" applyAlignment="1" applyProtection="1">
      <alignment horizontal="centerContinuous" vertical="center"/>
    </xf>
    <xf numFmtId="0" fontId="22" fillId="0" borderId="1" xfId="0" applyNumberFormat="1" applyFont="1" applyFill="1" applyBorder="1" applyAlignment="1" applyProtection="1">
      <alignment vertical="center"/>
    </xf>
    <xf numFmtId="183" fontId="22" fillId="0" borderId="26" xfId="0" applyNumberFormat="1" applyFont="1" applyFill="1" applyBorder="1" applyAlignment="1" applyProtection="1">
      <alignment horizontal="center" vertical="center"/>
    </xf>
    <xf numFmtId="38" fontId="22" fillId="0" borderId="10" xfId="0" applyNumberFormat="1" applyFont="1" applyFill="1" applyBorder="1" applyAlignment="1" applyProtection="1">
      <alignment horizontal="center" vertical="center"/>
    </xf>
    <xf numFmtId="38" fontId="22" fillId="0" borderId="27" xfId="0" applyNumberFormat="1" applyFont="1" applyFill="1" applyBorder="1" applyAlignment="1" applyProtection="1">
      <alignment horizontal="center" vertical="center"/>
    </xf>
    <xf numFmtId="183" fontId="22" fillId="0" borderId="4" xfId="0" applyNumberFormat="1" applyFont="1" applyFill="1" applyBorder="1" applyAlignment="1" applyProtection="1">
      <alignment horizontal="center" vertical="center"/>
    </xf>
    <xf numFmtId="38" fontId="22" fillId="0" borderId="1" xfId="0" applyNumberFormat="1" applyFont="1" applyFill="1" applyBorder="1" applyAlignment="1" applyProtection="1">
      <alignment vertical="center"/>
      <protection locked="0"/>
    </xf>
    <xf numFmtId="38" fontId="22" fillId="0" borderId="2" xfId="0" applyNumberFormat="1" applyFont="1" applyFill="1" applyBorder="1" applyAlignment="1" applyProtection="1">
      <alignment vertical="center"/>
    </xf>
    <xf numFmtId="183" fontId="22" fillId="0" borderId="28" xfId="0" applyNumberFormat="1" applyFont="1" applyFill="1" applyBorder="1" applyAlignment="1" applyProtection="1">
      <alignment horizontal="center" vertical="center"/>
    </xf>
    <xf numFmtId="38" fontId="22" fillId="0" borderId="11" xfId="0" applyNumberFormat="1" applyFont="1" applyFill="1" applyBorder="1" applyAlignment="1" applyProtection="1">
      <alignment vertical="center"/>
      <protection locked="0"/>
    </xf>
    <xf numFmtId="38" fontId="22" fillId="0" borderId="15" xfId="0" applyNumberFormat="1" applyFont="1" applyFill="1" applyBorder="1" applyAlignment="1" applyProtection="1">
      <alignment vertical="center"/>
    </xf>
    <xf numFmtId="0" fontId="22" fillId="2" borderId="11" xfId="0" applyNumberFormat="1" applyFont="1" applyFill="1" applyBorder="1" applyAlignment="1" applyProtection="1">
      <alignment horizontal="center" vertical="center" shrinkToFit="1"/>
      <protection locked="0"/>
    </xf>
    <xf numFmtId="0" fontId="22" fillId="2" borderId="11" xfId="0" applyNumberFormat="1" applyFont="1" applyFill="1" applyBorder="1" applyAlignment="1" applyProtection="1">
      <alignment horizontal="center" vertical="center"/>
      <protection locked="0"/>
    </xf>
    <xf numFmtId="182" fontId="22" fillId="2" borderId="11" xfId="0" applyNumberFormat="1" applyFont="1" applyFill="1" applyBorder="1" applyAlignment="1" applyProtection="1">
      <alignment vertical="center"/>
      <protection locked="0"/>
    </xf>
    <xf numFmtId="181" fontId="22" fillId="0" borderId="11" xfId="0" applyNumberFormat="1" applyFont="1" applyFill="1" applyBorder="1" applyAlignment="1" applyProtection="1">
      <alignment vertical="center"/>
    </xf>
    <xf numFmtId="9" fontId="22" fillId="2" borderId="11" xfId="0" applyNumberFormat="1" applyFont="1" applyFill="1" applyBorder="1" applyAlignment="1" applyProtection="1">
      <alignment vertical="center"/>
      <protection locked="0"/>
    </xf>
    <xf numFmtId="0" fontId="22" fillId="0" borderId="29" xfId="0" applyNumberFormat="1" applyFont="1" applyFill="1" applyBorder="1" applyAlignment="1" applyProtection="1">
      <alignment horizontal="center" vertical="center" shrinkToFit="1"/>
    </xf>
    <xf numFmtId="182" fontId="22" fillId="0" borderId="29" xfId="0" applyNumberFormat="1" applyFont="1" applyFill="1" applyBorder="1" applyAlignment="1" applyProtection="1">
      <alignment vertical="center"/>
    </xf>
    <xf numFmtId="181" fontId="22" fillId="0" borderId="29" xfId="0" applyNumberFormat="1" applyFont="1" applyFill="1" applyBorder="1" applyAlignment="1" applyProtection="1">
      <alignment vertical="center"/>
    </xf>
    <xf numFmtId="0" fontId="22" fillId="0" borderId="10" xfId="0" applyNumberFormat="1" applyFont="1" applyFill="1" applyBorder="1" applyAlignment="1" applyProtection="1">
      <alignment horizontal="center" vertical="center" shrinkToFit="1"/>
    </xf>
    <xf numFmtId="182" fontId="22" fillId="0" borderId="10" xfId="0" applyNumberFormat="1" applyFont="1" applyFill="1" applyBorder="1" applyAlignment="1" applyProtection="1">
      <alignment vertical="center"/>
    </xf>
    <xf numFmtId="0" fontId="22" fillId="0" borderId="11" xfId="0" applyNumberFormat="1" applyFont="1" applyFill="1" applyBorder="1" applyAlignment="1" applyProtection="1">
      <alignment horizontal="center" vertical="center"/>
    </xf>
    <xf numFmtId="182" fontId="22" fillId="0" borderId="1" xfId="0" applyNumberFormat="1" applyFont="1" applyFill="1" applyBorder="1" applyAlignment="1" applyProtection="1">
      <alignment vertical="center"/>
    </xf>
    <xf numFmtId="38" fontId="22" fillId="0" borderId="30" xfId="0" applyNumberFormat="1" applyFont="1" applyFill="1" applyBorder="1" applyAlignment="1" applyProtection="1">
      <alignment vertical="center"/>
    </xf>
    <xf numFmtId="38" fontId="22" fillId="0" borderId="4" xfId="0" applyNumberFormat="1" applyFont="1" applyFill="1" applyBorder="1" applyAlignment="1" applyProtection="1">
      <alignment vertical="center"/>
    </xf>
    <xf numFmtId="38" fontId="22" fillId="0" borderId="31" xfId="0" applyNumberFormat="1" applyFont="1" applyFill="1" applyBorder="1" applyAlignment="1" applyProtection="1">
      <alignment vertical="center"/>
    </xf>
    <xf numFmtId="0" fontId="23" fillId="0" borderId="0" xfId="0" applyNumberFormat="1" applyFont="1" applyFill="1" applyAlignment="1" applyProtection="1">
      <alignment horizontal="center" vertical="center"/>
    </xf>
    <xf numFmtId="0" fontId="30" fillId="0" borderId="1" xfId="0" applyNumberFormat="1" applyFont="1" applyFill="1" applyBorder="1" applyAlignment="1" applyProtection="1">
      <alignment horizontal="center" vertical="center"/>
    </xf>
    <xf numFmtId="0" fontId="29" fillId="0" borderId="0" xfId="0" applyNumberFormat="1" applyFont="1" applyFill="1" applyAlignment="1" applyProtection="1">
      <alignment vertical="center"/>
    </xf>
    <xf numFmtId="184" fontId="0" fillId="0" borderId="0" xfId="0" applyNumberFormat="1" applyFill="1" applyAlignment="1" applyProtection="1">
      <alignment vertical="center"/>
    </xf>
    <xf numFmtId="0" fontId="31" fillId="0" borderId="0" xfId="0" applyNumberFormat="1" applyFont="1" applyFill="1" applyAlignment="1" applyProtection="1">
      <alignment vertical="center"/>
    </xf>
    <xf numFmtId="0" fontId="32" fillId="0" borderId="0" xfId="0" applyNumberFormat="1" applyFont="1" applyFill="1" applyAlignment="1" applyProtection="1">
      <alignment horizontal="center" vertical="center"/>
    </xf>
    <xf numFmtId="0" fontId="27" fillId="0" borderId="0" xfId="0" applyNumberFormat="1" applyFont="1" applyFill="1" applyAlignment="1" applyProtection="1">
      <alignment horizontal="center" vertical="center"/>
    </xf>
    <xf numFmtId="176" fontId="27" fillId="0" borderId="0" xfId="0" applyNumberFormat="1" applyFont="1" applyFill="1" applyAlignment="1" applyProtection="1">
      <alignment horizontal="left" vertical="center" wrapText="1"/>
    </xf>
    <xf numFmtId="0" fontId="34" fillId="0" borderId="0" xfId="0" applyNumberFormat="1" applyFont="1" applyFill="1" applyAlignment="1" applyProtection="1">
      <alignment horizontal="left" vertical="center"/>
    </xf>
    <xf numFmtId="184" fontId="22" fillId="0" borderId="1" xfId="0" applyNumberFormat="1" applyFont="1" applyFill="1" applyBorder="1" applyAlignment="1" applyProtection="1">
      <alignment horizontal="center" vertical="center"/>
    </xf>
    <xf numFmtId="0" fontId="30" fillId="0" borderId="1" xfId="0" applyNumberFormat="1" applyFont="1" applyFill="1" applyBorder="1" applyAlignment="1" applyProtection="1">
      <alignment vertical="center" shrinkToFit="1"/>
    </xf>
    <xf numFmtId="0" fontId="22" fillId="0" borderId="1" xfId="0" applyNumberFormat="1" applyFont="1" applyFill="1" applyBorder="1" applyAlignment="1" applyProtection="1">
      <alignment horizontal="center" vertical="center" shrinkToFit="1"/>
    </xf>
    <xf numFmtId="38" fontId="22" fillId="0" borderId="1" xfId="0" applyNumberFormat="1" applyFont="1" applyFill="1" applyBorder="1" applyAlignment="1" applyProtection="1">
      <alignment horizontal="center" vertical="center"/>
    </xf>
    <xf numFmtId="0" fontId="30" fillId="0" borderId="1" xfId="0" applyNumberFormat="1" applyFont="1" applyFill="1" applyBorder="1" applyAlignment="1" applyProtection="1">
      <alignment horizontal="centerContinuous" vertical="center" wrapText="1" shrinkToFit="1"/>
    </xf>
    <xf numFmtId="0" fontId="30" fillId="0" borderId="1" xfId="0" applyNumberFormat="1" applyFont="1" applyFill="1" applyBorder="1" applyAlignment="1" applyProtection="1">
      <alignment horizontal="centerContinuous" vertical="center" shrinkToFit="1"/>
    </xf>
    <xf numFmtId="0" fontId="30" fillId="0" borderId="11" xfId="0" applyNumberFormat="1" applyFont="1" applyFill="1" applyBorder="1" applyAlignment="1" applyProtection="1">
      <alignment horizontal="center" vertical="center" wrapText="1"/>
    </xf>
    <xf numFmtId="0" fontId="30" fillId="0" borderId="32" xfId="0" applyNumberFormat="1" applyFont="1" applyFill="1" applyBorder="1" applyAlignment="1" applyProtection="1">
      <alignment horizontal="center" vertical="center" shrinkToFit="1"/>
    </xf>
    <xf numFmtId="184" fontId="30" fillId="0" borderId="11" xfId="0" applyNumberFormat="1" applyFont="1" applyFill="1" applyBorder="1" applyAlignment="1" applyProtection="1">
      <alignment horizontal="center" vertical="center" shrinkToFit="1"/>
    </xf>
    <xf numFmtId="185" fontId="22" fillId="2" borderId="33" xfId="0" applyNumberFormat="1" applyFont="1" applyFill="1" applyBorder="1" applyAlignment="1" applyProtection="1">
      <alignment horizontal="center" vertical="center" shrinkToFit="1"/>
      <protection locked="0"/>
    </xf>
    <xf numFmtId="185" fontId="22" fillId="2" borderId="34" xfId="0" applyNumberFormat="1" applyFont="1" applyFill="1" applyBorder="1" applyAlignment="1" applyProtection="1">
      <alignment horizontal="center" vertical="center" shrinkToFit="1"/>
      <protection locked="0"/>
    </xf>
    <xf numFmtId="0" fontId="22" fillId="5" borderId="34" xfId="0" applyNumberFormat="1" applyFont="1" applyFill="1" applyBorder="1" applyAlignment="1" applyProtection="1">
      <alignment horizontal="center" vertical="center" shrinkToFit="1"/>
    </xf>
    <xf numFmtId="38" fontId="22" fillId="2" borderId="34" xfId="0" applyNumberFormat="1" applyFont="1" applyFill="1" applyBorder="1" applyAlignment="1" applyProtection="1">
      <alignment horizontal="center" vertical="center" shrinkToFit="1"/>
      <protection locked="0"/>
    </xf>
    <xf numFmtId="38" fontId="22" fillId="0" borderId="34" xfId="0" applyNumberFormat="1" applyFont="1" applyFill="1" applyBorder="1" applyAlignment="1" applyProtection="1">
      <alignment horizontal="center" vertical="center" shrinkToFit="1"/>
    </xf>
    <xf numFmtId="0" fontId="22" fillId="0" borderId="34" xfId="0" applyNumberFormat="1" applyFont="1" applyFill="1" applyBorder="1" applyAlignment="1" applyProtection="1">
      <alignment vertical="center" shrinkToFit="1"/>
    </xf>
    <xf numFmtId="38" fontId="22" fillId="2" borderId="34" xfId="0" applyNumberFormat="1" applyFont="1" applyFill="1" applyBorder="1" applyAlignment="1" applyProtection="1">
      <alignment vertical="center" shrinkToFit="1"/>
      <protection locked="0"/>
    </xf>
    <xf numFmtId="38" fontId="22" fillId="0" borderId="34" xfId="0" applyNumberFormat="1" applyFont="1" applyFill="1" applyBorder="1" applyAlignment="1" applyProtection="1">
      <alignment vertical="center" shrinkToFit="1"/>
    </xf>
    <xf numFmtId="38" fontId="22" fillId="5" borderId="34" xfId="0" applyNumberFormat="1" applyFont="1" applyFill="1" applyBorder="1" applyAlignment="1" applyProtection="1">
      <alignment vertical="center" shrinkToFit="1"/>
    </xf>
    <xf numFmtId="182" fontId="22" fillId="2" borderId="34" xfId="0" applyNumberFormat="1" applyFont="1" applyFill="1" applyBorder="1" applyAlignment="1" applyProtection="1">
      <alignment vertical="center" shrinkToFit="1"/>
      <protection locked="0"/>
    </xf>
    <xf numFmtId="186" fontId="22" fillId="0" borderId="34" xfId="0" applyNumberFormat="1" applyFont="1" applyFill="1" applyBorder="1" applyAlignment="1" applyProtection="1">
      <alignment vertical="center" shrinkToFit="1"/>
    </xf>
    <xf numFmtId="187" fontId="22" fillId="0" borderId="35" xfId="0" applyNumberFormat="1" applyFont="1" applyFill="1" applyBorder="1" applyAlignment="1" applyProtection="1">
      <alignment vertical="center" shrinkToFit="1"/>
    </xf>
    <xf numFmtId="185" fontId="22" fillId="2" borderId="29" xfId="0" applyNumberFormat="1" applyFont="1" applyFill="1" applyBorder="1" applyAlignment="1" applyProtection="1">
      <alignment horizontal="center" vertical="center"/>
      <protection locked="0"/>
    </xf>
    <xf numFmtId="38" fontId="22" fillId="2" borderId="29" xfId="0" applyNumberFormat="1" applyFont="1" applyFill="1" applyBorder="1" applyAlignment="1" applyProtection="1">
      <alignment horizontal="center" vertical="center"/>
      <protection locked="0"/>
    </xf>
    <xf numFmtId="38" fontId="22" fillId="0" borderId="29" xfId="0" applyNumberFormat="1" applyFont="1" applyFill="1" applyBorder="1" applyAlignment="1" applyProtection="1">
      <alignment horizontal="center" vertical="center"/>
    </xf>
    <xf numFmtId="0" fontId="22" fillId="0" borderId="29" xfId="0" applyNumberFormat="1" applyFont="1" applyFill="1" applyBorder="1" applyAlignment="1" applyProtection="1">
      <alignment vertical="center"/>
    </xf>
    <xf numFmtId="38" fontId="22" fillId="2" borderId="29" xfId="0" applyNumberFormat="1" applyFont="1" applyFill="1" applyBorder="1" applyAlignment="1" applyProtection="1">
      <alignment vertical="center"/>
      <protection locked="0"/>
    </xf>
    <xf numFmtId="182" fontId="22" fillId="2" borderId="29" xfId="0" applyNumberFormat="1" applyFont="1" applyFill="1" applyBorder="1" applyAlignment="1" applyProtection="1">
      <alignment vertical="center"/>
      <protection locked="0"/>
    </xf>
    <xf numFmtId="186" fontId="22" fillId="0" borderId="29" xfId="0" applyNumberFormat="1" applyFont="1" applyFill="1" applyBorder="1" applyAlignment="1" applyProtection="1">
      <alignment vertical="center"/>
    </xf>
    <xf numFmtId="187" fontId="22" fillId="0" borderId="29" xfId="0" applyNumberFormat="1" applyFont="1" applyFill="1" applyBorder="1" applyAlignment="1" applyProtection="1">
      <alignment vertical="center"/>
    </xf>
    <xf numFmtId="185" fontId="22" fillId="2" borderId="10" xfId="0" applyNumberFormat="1" applyFont="1" applyFill="1" applyBorder="1" applyAlignment="1" applyProtection="1">
      <alignment horizontal="center" vertical="center"/>
      <protection locked="0"/>
    </xf>
    <xf numFmtId="38" fontId="22" fillId="2" borderId="1" xfId="0" applyNumberFormat="1" applyFont="1" applyFill="1" applyBorder="1" applyAlignment="1" applyProtection="1">
      <alignment horizontal="center" vertical="center"/>
      <protection locked="0"/>
    </xf>
    <xf numFmtId="38" fontId="22" fillId="2" borderId="1" xfId="0" applyNumberFormat="1" applyFont="1" applyFill="1" applyBorder="1" applyAlignment="1" applyProtection="1">
      <alignment vertical="center"/>
      <protection locked="0"/>
    </xf>
    <xf numFmtId="186" fontId="22" fillId="0" borderId="1" xfId="0" applyNumberFormat="1" applyFont="1" applyFill="1" applyBorder="1" applyAlignment="1" applyProtection="1">
      <alignment vertical="center"/>
    </xf>
    <xf numFmtId="187" fontId="22" fillId="0" borderId="1" xfId="0" applyNumberFormat="1" applyFont="1" applyFill="1" applyBorder="1" applyAlignment="1" applyProtection="1">
      <alignment vertical="center"/>
    </xf>
    <xf numFmtId="185" fontId="22" fillId="2" borderId="1" xfId="0" applyNumberFormat="1" applyFont="1" applyFill="1" applyBorder="1" applyAlignment="1" applyProtection="1">
      <alignment horizontal="center" vertical="center"/>
      <protection locked="0"/>
    </xf>
    <xf numFmtId="185" fontId="22" fillId="0" borderId="10" xfId="0" applyNumberFormat="1" applyFont="1" applyFill="1" applyBorder="1" applyAlignment="1" applyProtection="1">
      <alignment horizontal="center" vertical="center"/>
    </xf>
    <xf numFmtId="0" fontId="20" fillId="0" borderId="11" xfId="0" applyNumberFormat="1" applyFont="1" applyFill="1" applyBorder="1" applyAlignment="1" applyProtection="1">
      <alignment horizontal="left" vertical="center"/>
    </xf>
    <xf numFmtId="0" fontId="22" fillId="0" borderId="11" xfId="0" applyNumberFormat="1" applyFont="1" applyFill="1" applyBorder="1" applyAlignment="1" applyProtection="1">
      <alignment vertical="center"/>
    </xf>
    <xf numFmtId="0" fontId="22" fillId="0" borderId="32" xfId="0" applyNumberFormat="1" applyFont="1" applyFill="1" applyBorder="1" applyAlignment="1" applyProtection="1">
      <alignment vertical="center"/>
    </xf>
    <xf numFmtId="41" fontId="22" fillId="0" borderId="10" xfId="0" applyNumberFormat="1" applyFont="1" applyFill="1" applyBorder="1" applyAlignment="1" applyProtection="1">
      <alignment vertical="center"/>
    </xf>
    <xf numFmtId="182" fontId="22" fillId="0" borderId="11" xfId="0" applyNumberFormat="1" applyFont="1" applyFill="1" applyBorder="1" applyAlignment="1" applyProtection="1">
      <alignment vertical="center"/>
    </xf>
    <xf numFmtId="41" fontId="22" fillId="0" borderId="25" xfId="0" applyNumberFormat="1" applyFont="1" applyFill="1" applyBorder="1" applyAlignment="1" applyProtection="1">
      <alignment vertical="center"/>
    </xf>
    <xf numFmtId="186" fontId="22" fillId="0" borderId="11" xfId="0" applyNumberFormat="1" applyFont="1" applyFill="1" applyBorder="1" applyAlignment="1" applyProtection="1">
      <alignment vertical="center"/>
    </xf>
    <xf numFmtId="187" fontId="22" fillId="0" borderId="25" xfId="0" applyNumberFormat="1" applyFont="1" applyFill="1" applyBorder="1" applyAlignment="1" applyProtection="1">
      <alignment vertical="center"/>
    </xf>
    <xf numFmtId="185" fontId="22" fillId="0" borderId="29" xfId="0" applyNumberFormat="1" applyFont="1" applyFill="1" applyBorder="1" applyAlignment="1" applyProtection="1">
      <alignment horizontal="center" vertical="center"/>
    </xf>
    <xf numFmtId="185" fontId="22" fillId="0" borderId="37" xfId="0" applyNumberFormat="1" applyFont="1" applyFill="1" applyBorder="1" applyAlignment="1" applyProtection="1">
      <alignment horizontal="center" vertical="center"/>
    </xf>
    <xf numFmtId="0" fontId="22" fillId="0" borderId="38" xfId="0" applyNumberFormat="1" applyFont="1" applyFill="1" applyBorder="1" applyAlignment="1" applyProtection="1">
      <alignment horizontal="center" vertical="center"/>
    </xf>
    <xf numFmtId="0" fontId="22" fillId="0" borderId="39" xfId="0" applyNumberFormat="1" applyFont="1" applyFill="1" applyBorder="1" applyAlignment="1" applyProtection="1">
      <alignment vertical="center"/>
    </xf>
    <xf numFmtId="184" fontId="22" fillId="0" borderId="29" xfId="0" applyNumberFormat="1" applyFont="1" applyFill="1" applyBorder="1" applyAlignment="1" applyProtection="1">
      <alignment vertical="center"/>
    </xf>
    <xf numFmtId="0" fontId="22" fillId="0" borderId="40" xfId="0" applyNumberFormat="1" applyFont="1" applyFill="1" applyBorder="1" applyAlignment="1" applyProtection="1">
      <alignment horizontal="center" vertical="center"/>
    </xf>
    <xf numFmtId="0" fontId="22" fillId="0" borderId="0" xfId="0" applyNumberFormat="1" applyFont="1" applyFill="1" applyAlignment="1" applyProtection="1">
      <alignment horizontal="center" vertical="center"/>
    </xf>
    <xf numFmtId="40" fontId="22" fillId="0" borderId="1" xfId="0" applyNumberFormat="1" applyFont="1" applyFill="1" applyBorder="1" applyAlignment="1" applyProtection="1">
      <alignment vertical="center"/>
    </xf>
    <xf numFmtId="40" fontId="22" fillId="0" borderId="40" xfId="0" applyNumberFormat="1" applyFont="1" applyFill="1" applyBorder="1" applyAlignment="1" applyProtection="1">
      <alignment vertical="center"/>
    </xf>
    <xf numFmtId="3" fontId="22" fillId="0" borderId="1" xfId="0" applyNumberFormat="1" applyFont="1" applyFill="1" applyBorder="1" applyAlignment="1" applyProtection="1">
      <alignment horizontal="centerContinuous" vertical="center"/>
    </xf>
    <xf numFmtId="0" fontId="22" fillId="0" borderId="3" xfId="0" applyNumberFormat="1" applyFont="1" applyFill="1" applyBorder="1" applyAlignment="1" applyProtection="1">
      <alignment horizontal="center" vertical="center"/>
    </xf>
    <xf numFmtId="184" fontId="22" fillId="0" borderId="2" xfId="0" applyNumberFormat="1" applyFont="1" applyFill="1" applyBorder="1" applyAlignment="1" applyProtection="1">
      <alignment horizontal="center" vertical="center"/>
    </xf>
    <xf numFmtId="184" fontId="22" fillId="0" borderId="4" xfId="0" applyNumberFormat="1" applyFont="1" applyFill="1" applyBorder="1" applyAlignment="1" applyProtection="1">
      <alignment horizontal="center" vertical="center"/>
    </xf>
    <xf numFmtId="184" fontId="22" fillId="0" borderId="2" xfId="0" applyNumberFormat="1" applyFont="1" applyFill="1" applyBorder="1" applyAlignment="1" applyProtection="1">
      <alignment horizontal="centerContinuous" vertical="center"/>
    </xf>
    <xf numFmtId="184" fontId="22" fillId="0" borderId="4" xfId="0" applyNumberFormat="1" applyFont="1" applyFill="1" applyBorder="1" applyAlignment="1" applyProtection="1">
      <alignment horizontal="centerContinuous" vertical="center"/>
    </xf>
    <xf numFmtId="0" fontId="26" fillId="0" borderId="1" xfId="0" applyNumberFormat="1" applyFont="1" applyFill="1" applyBorder="1" applyAlignment="1" applyProtection="1">
      <alignment horizontal="center" vertical="center"/>
    </xf>
    <xf numFmtId="187" fontId="22" fillId="0" borderId="2" xfId="0" applyNumberFormat="1" applyFont="1" applyFill="1" applyBorder="1" applyAlignment="1" applyProtection="1">
      <alignment vertical="center"/>
    </xf>
    <xf numFmtId="188" fontId="30" fillId="6" borderId="7" xfId="0" applyNumberFormat="1" applyFont="1" applyFill="1" applyBorder="1" applyAlignment="1" applyProtection="1">
      <alignment vertical="center" shrinkToFit="1"/>
    </xf>
    <xf numFmtId="188" fontId="30" fillId="6" borderId="7" xfId="0" applyNumberFormat="1" applyFont="1" applyFill="1" applyBorder="1" applyAlignment="1" applyProtection="1">
      <alignment horizontal="center" vertical="center"/>
    </xf>
    <xf numFmtId="0" fontId="22" fillId="0" borderId="10" xfId="0" applyNumberFormat="1" applyFont="1" applyFill="1" applyBorder="1" applyAlignment="1" applyProtection="1">
      <alignment vertical="center"/>
    </xf>
    <xf numFmtId="184" fontId="27" fillId="0" borderId="0" xfId="0" applyNumberFormat="1" applyFont="1" applyFill="1" applyAlignment="1" applyProtection="1">
      <alignment vertical="center"/>
    </xf>
    <xf numFmtId="184" fontId="22" fillId="0" borderId="0" xfId="0" applyNumberFormat="1" applyFont="1" applyFill="1" applyAlignment="1" applyProtection="1">
      <alignment vertical="center"/>
    </xf>
    <xf numFmtId="38" fontId="22" fillId="0" borderId="0" xfId="0" applyNumberFormat="1" applyFont="1" applyFill="1" applyAlignment="1" applyProtection="1">
      <alignment vertical="center"/>
    </xf>
    <xf numFmtId="185" fontId="22" fillId="2" borderId="42" xfId="0" applyNumberFormat="1" applyFont="1" applyFill="1" applyBorder="1" applyAlignment="1" applyProtection="1">
      <alignment horizontal="center" vertical="center" shrinkToFit="1"/>
      <protection locked="0"/>
    </xf>
    <xf numFmtId="185" fontId="22" fillId="2" borderId="43" xfId="0" applyNumberFormat="1" applyFont="1" applyFill="1" applyBorder="1" applyAlignment="1" applyProtection="1">
      <alignment horizontal="center" vertical="center" shrinkToFit="1"/>
      <protection locked="0"/>
    </xf>
    <xf numFmtId="0" fontId="22" fillId="5" borderId="43" xfId="0" applyNumberFormat="1" applyFont="1" applyFill="1" applyBorder="1" applyAlignment="1" applyProtection="1">
      <alignment horizontal="center" vertical="center" shrinkToFit="1"/>
    </xf>
    <xf numFmtId="38" fontId="22" fillId="2" borderId="43" xfId="0" applyNumberFormat="1" applyFont="1" applyFill="1" applyBorder="1" applyAlignment="1" applyProtection="1">
      <alignment horizontal="center" vertical="center" shrinkToFit="1"/>
      <protection locked="0"/>
    </xf>
    <xf numFmtId="38" fontId="22" fillId="0" borderId="43" xfId="0" applyNumberFormat="1" applyFont="1" applyFill="1" applyBorder="1" applyAlignment="1" applyProtection="1">
      <alignment horizontal="center" vertical="center" shrinkToFit="1"/>
    </xf>
    <xf numFmtId="0" fontId="22" fillId="0" borderId="43" xfId="0" applyNumberFormat="1" applyFont="1" applyFill="1" applyBorder="1" applyAlignment="1" applyProtection="1">
      <alignment vertical="center" shrinkToFit="1"/>
    </xf>
    <xf numFmtId="38" fontId="22" fillId="2" borderId="43" xfId="0" applyNumberFormat="1" applyFont="1" applyFill="1" applyBorder="1" applyAlignment="1" applyProtection="1">
      <alignment vertical="center" shrinkToFit="1"/>
      <protection locked="0"/>
    </xf>
    <xf numFmtId="38" fontId="22" fillId="0" borderId="43" xfId="0" applyNumberFormat="1" applyFont="1" applyFill="1" applyBorder="1" applyAlignment="1" applyProtection="1">
      <alignment vertical="center" shrinkToFit="1"/>
    </xf>
    <xf numFmtId="38" fontId="22" fillId="5" borderId="43" xfId="0" applyNumberFormat="1" applyFont="1" applyFill="1" applyBorder="1" applyAlignment="1" applyProtection="1">
      <alignment vertical="center" shrinkToFit="1"/>
    </xf>
    <xf numFmtId="182" fontId="22" fillId="2" borderId="43" xfId="0" applyNumberFormat="1" applyFont="1" applyFill="1" applyBorder="1" applyAlignment="1" applyProtection="1">
      <alignment vertical="center" shrinkToFit="1"/>
      <protection locked="0"/>
    </xf>
    <xf numFmtId="186" fontId="22" fillId="0" borderId="43" xfId="0" applyNumberFormat="1" applyFont="1" applyFill="1" applyBorder="1" applyAlignment="1" applyProtection="1">
      <alignment vertical="center" shrinkToFit="1"/>
    </xf>
    <xf numFmtId="187" fontId="22" fillId="0" borderId="44" xfId="0" applyNumberFormat="1" applyFont="1" applyFill="1" applyBorder="1" applyAlignment="1" applyProtection="1">
      <alignment vertical="center" shrinkToFit="1"/>
    </xf>
    <xf numFmtId="185" fontId="22" fillId="2" borderId="32" xfId="0" applyNumberFormat="1" applyFont="1" applyFill="1" applyBorder="1" applyAlignment="1" applyProtection="1">
      <alignment horizontal="center" vertical="center"/>
      <protection locked="0"/>
    </xf>
    <xf numFmtId="185" fontId="22" fillId="2" borderId="11" xfId="0" applyNumberFormat="1" applyFont="1" applyFill="1" applyBorder="1" applyAlignment="1" applyProtection="1">
      <alignment horizontal="center" vertical="center"/>
      <protection locked="0"/>
    </xf>
    <xf numFmtId="0" fontId="22" fillId="0" borderId="11" xfId="0" applyNumberFormat="1" applyFont="1" applyFill="1" applyBorder="1" applyAlignment="1" applyProtection="1">
      <alignment horizontal="center" vertical="center" shrinkToFit="1"/>
    </xf>
    <xf numFmtId="38" fontId="22" fillId="2" borderId="11" xfId="0" applyNumberFormat="1" applyFont="1" applyFill="1" applyBorder="1" applyAlignment="1" applyProtection="1">
      <alignment horizontal="center" vertical="center"/>
      <protection locked="0"/>
    </xf>
    <xf numFmtId="38" fontId="22" fillId="0" borderId="11" xfId="0" applyNumberFormat="1" applyFont="1" applyFill="1" applyBorder="1" applyAlignment="1" applyProtection="1">
      <alignment horizontal="center" vertical="center"/>
    </xf>
    <xf numFmtId="38" fontId="22" fillId="2" borderId="11" xfId="0" applyNumberFormat="1" applyFont="1" applyFill="1" applyBorder="1" applyAlignment="1" applyProtection="1">
      <alignment vertical="center"/>
      <protection locked="0"/>
    </xf>
    <xf numFmtId="187" fontId="22" fillId="0" borderId="11" xfId="0" applyNumberFormat="1" applyFont="1" applyFill="1" applyBorder="1" applyAlignment="1" applyProtection="1">
      <alignment vertical="center"/>
    </xf>
    <xf numFmtId="185" fontId="22" fillId="0" borderId="25" xfId="0" applyNumberFormat="1" applyFont="1" applyFill="1" applyBorder="1" applyAlignment="1" applyProtection="1">
      <alignment horizontal="center" vertical="center"/>
    </xf>
    <xf numFmtId="0" fontId="20" fillId="0" borderId="25" xfId="0" applyNumberFormat="1" applyFont="1" applyFill="1" applyBorder="1" applyAlignment="1" applyProtection="1">
      <alignment horizontal="left" vertical="center"/>
    </xf>
    <xf numFmtId="0" fontId="22" fillId="0" borderId="25" xfId="0" applyNumberFormat="1" applyFont="1" applyFill="1" applyBorder="1" applyAlignment="1" applyProtection="1">
      <alignment vertical="center"/>
    </xf>
    <xf numFmtId="182" fontId="22" fillId="0" borderId="25" xfId="0" applyNumberFormat="1" applyFont="1" applyFill="1" applyBorder="1" applyAlignment="1" applyProtection="1">
      <alignment vertical="center"/>
    </xf>
    <xf numFmtId="186" fontId="22" fillId="0" borderId="25" xfId="0" applyNumberFormat="1" applyFont="1" applyFill="1" applyBorder="1" applyAlignment="1" applyProtection="1">
      <alignment vertical="center"/>
    </xf>
    <xf numFmtId="188" fontId="22" fillId="6" borderId="7" xfId="0" applyNumberFormat="1" applyFont="1" applyFill="1" applyBorder="1" applyAlignment="1" applyProtection="1">
      <alignment vertical="center" shrinkToFit="1"/>
    </xf>
    <xf numFmtId="188" fontId="22" fillId="6" borderId="7" xfId="0" applyNumberFormat="1" applyFont="1" applyFill="1" applyBorder="1" applyAlignment="1" applyProtection="1">
      <alignment horizontal="center" vertical="center"/>
    </xf>
    <xf numFmtId="38" fontId="22" fillId="0" borderId="0" xfId="0" applyNumberFormat="1" applyFont="1" applyFill="1" applyAlignment="1" applyProtection="1">
      <alignment horizontal="center" vertical="center"/>
    </xf>
    <xf numFmtId="188" fontId="22" fillId="0" borderId="0" xfId="0" applyNumberFormat="1" applyFont="1" applyFill="1" applyAlignment="1" applyProtection="1">
      <alignment horizontal="center" vertical="center" wrapText="1"/>
    </xf>
    <xf numFmtId="0" fontId="22" fillId="0" borderId="2" xfId="0" applyNumberFormat="1" applyFont="1" applyFill="1" applyBorder="1" applyAlignment="1" applyProtection="1">
      <alignment horizontal="center" vertical="center"/>
    </xf>
    <xf numFmtId="188" fontId="30" fillId="0" borderId="0" xfId="0" applyNumberFormat="1" applyFont="1" applyFill="1" applyAlignment="1" applyProtection="1">
      <alignment horizontal="center" vertical="center"/>
    </xf>
    <xf numFmtId="0" fontId="27" fillId="0" borderId="0" xfId="0" applyNumberFormat="1" applyFont="1" applyFill="1" applyAlignment="1" applyProtection="1">
      <alignment vertical="center"/>
    </xf>
    <xf numFmtId="0" fontId="23" fillId="0" borderId="0" xfId="0" applyNumberFormat="1" applyFont="1" applyFill="1" applyAlignment="1" applyProtection="1">
      <alignment vertical="center"/>
    </xf>
    <xf numFmtId="38" fontId="23" fillId="0" borderId="0" xfId="0" applyNumberFormat="1" applyFont="1" applyFill="1" applyAlignment="1" applyProtection="1">
      <alignment horizontal="left" vertical="center"/>
    </xf>
    <xf numFmtId="0" fontId="22" fillId="0" borderId="4" xfId="0" applyNumberFormat="1" applyFont="1" applyFill="1" applyBorder="1" applyAlignment="1" applyProtection="1">
      <alignment horizontal="center" vertical="center"/>
    </xf>
    <xf numFmtId="0" fontId="0" fillId="0" borderId="0" xfId="0" applyNumberFormat="1" applyFill="1" applyAlignment="1" applyProtection="1">
      <alignment vertical="center" shrinkToFit="1"/>
    </xf>
    <xf numFmtId="0" fontId="27" fillId="0" borderId="0" xfId="0" applyNumberFormat="1" applyFont="1" applyFill="1" applyAlignment="1" applyProtection="1">
      <alignment vertical="center" shrinkToFit="1"/>
    </xf>
    <xf numFmtId="38" fontId="27" fillId="0" borderId="0" xfId="0" applyNumberFormat="1" applyFont="1" applyFill="1" applyAlignment="1" applyProtection="1">
      <alignment vertical="center"/>
    </xf>
    <xf numFmtId="0" fontId="32" fillId="0" borderId="0" xfId="0" applyNumberFormat="1" applyFont="1" applyFill="1" applyAlignment="1" applyProtection="1">
      <alignment horizontal="right" vertical="center"/>
    </xf>
    <xf numFmtId="0" fontId="22" fillId="0" borderId="0" xfId="0" applyNumberFormat="1" applyFont="1" applyFill="1" applyAlignment="1" applyProtection="1">
      <alignment vertical="center" shrinkToFit="1"/>
    </xf>
    <xf numFmtId="38" fontId="30" fillId="0" borderId="1" xfId="0" applyNumberFormat="1" applyFont="1" applyFill="1" applyBorder="1" applyAlignment="1" applyProtection="1">
      <alignment horizontal="centerContinuous" vertical="center"/>
    </xf>
    <xf numFmtId="0" fontId="30" fillId="0" borderId="45" xfId="0" applyNumberFormat="1" applyFont="1" applyFill="1" applyBorder="1" applyAlignment="1" applyProtection="1">
      <alignment horizontal="center" vertical="center" wrapText="1"/>
    </xf>
    <xf numFmtId="0" fontId="30" fillId="0" borderId="45" xfId="0" applyNumberFormat="1" applyFont="1" applyFill="1" applyBorder="1" applyAlignment="1" applyProtection="1">
      <alignment horizontal="center" vertical="center"/>
    </xf>
    <xf numFmtId="38" fontId="30" fillId="0" borderId="45" xfId="0" applyNumberFormat="1" applyFont="1" applyFill="1" applyBorder="1" applyAlignment="1" applyProtection="1">
      <alignment horizontal="center" vertical="center"/>
    </xf>
    <xf numFmtId="38" fontId="30" fillId="0" borderId="45" xfId="0" applyNumberFormat="1" applyFont="1" applyFill="1" applyBorder="1" applyAlignment="1" applyProtection="1">
      <alignment horizontal="center" vertical="center" wrapText="1"/>
    </xf>
    <xf numFmtId="184" fontId="30" fillId="0" borderId="25" xfId="0" applyNumberFormat="1" applyFont="1" applyFill="1" applyBorder="1" applyAlignment="1" applyProtection="1">
      <alignment horizontal="center" vertical="center"/>
    </xf>
    <xf numFmtId="0" fontId="30" fillId="0" borderId="25" xfId="0" applyNumberFormat="1" applyFont="1" applyFill="1" applyBorder="1" applyAlignment="1" applyProtection="1">
      <alignment horizontal="center" vertical="center"/>
    </xf>
    <xf numFmtId="184" fontId="30" fillId="0" borderId="25" xfId="0" applyNumberFormat="1" applyFont="1" applyFill="1" applyBorder="1" applyAlignment="1" applyProtection="1">
      <alignment horizontal="center" vertical="center" shrinkToFit="1"/>
    </xf>
    <xf numFmtId="0" fontId="30" fillId="0" borderId="25" xfId="0" applyNumberFormat="1" applyFont="1" applyFill="1" applyBorder="1" applyAlignment="1" applyProtection="1">
      <alignment horizontal="center" vertical="center" wrapText="1"/>
    </xf>
    <xf numFmtId="0" fontId="22" fillId="2" borderId="34" xfId="0" applyNumberFormat="1" applyFont="1" applyFill="1" applyBorder="1" applyAlignment="1" applyProtection="1">
      <alignment horizontal="center" vertical="center" shrinkToFit="1"/>
      <protection locked="0"/>
    </xf>
    <xf numFmtId="38" fontId="22" fillId="0" borderId="34" xfId="0" applyNumberFormat="1" applyFont="1" applyFill="1" applyBorder="1" applyAlignment="1" applyProtection="1">
      <alignment horizontal="center" vertical="center" shrinkToFit="1"/>
      <protection locked="0"/>
    </xf>
    <xf numFmtId="0" fontId="22" fillId="0" borderId="34" xfId="0" applyNumberFormat="1" applyFont="1" applyFill="1" applyBorder="1" applyAlignment="1" applyProtection="1">
      <alignment horizontal="center" vertical="center" shrinkToFit="1"/>
    </xf>
    <xf numFmtId="40" fontId="22" fillId="2" borderId="34" xfId="0" applyNumberFormat="1" applyFont="1" applyFill="1" applyBorder="1" applyAlignment="1" applyProtection="1">
      <alignment horizontal="center" vertical="center" shrinkToFit="1"/>
      <protection locked="0"/>
    </xf>
    <xf numFmtId="189" fontId="22" fillId="0" borderId="34" xfId="0" applyNumberFormat="1" applyFont="1" applyFill="1" applyBorder="1" applyAlignment="1" applyProtection="1">
      <alignment horizontal="center" vertical="center" shrinkToFit="1"/>
    </xf>
    <xf numFmtId="190" fontId="22" fillId="0" borderId="34" xfId="0" applyNumberFormat="1" applyFont="1" applyFill="1" applyBorder="1" applyAlignment="1" applyProtection="1">
      <alignment horizontal="center" vertical="center" shrinkToFit="1"/>
    </xf>
    <xf numFmtId="189" fontId="22" fillId="0" borderId="35" xfId="0" applyNumberFormat="1" applyFont="1" applyFill="1" applyBorder="1" applyAlignment="1" applyProtection="1">
      <alignment horizontal="center" vertical="center" shrinkToFit="1"/>
    </xf>
    <xf numFmtId="0" fontId="22" fillId="2" borderId="29" xfId="0" applyNumberFormat="1" applyFont="1" applyFill="1" applyBorder="1" applyAlignment="1" applyProtection="1">
      <alignment horizontal="center" vertical="center" shrinkToFit="1"/>
      <protection locked="0"/>
    </xf>
    <xf numFmtId="38" fontId="22" fillId="0" borderId="29" xfId="0" applyNumberFormat="1" applyFont="1" applyFill="1" applyBorder="1" applyAlignment="1" applyProtection="1">
      <alignment horizontal="center" vertical="center"/>
      <protection locked="0"/>
    </xf>
    <xf numFmtId="40" fontId="22" fillId="2" borderId="29" xfId="0" applyNumberFormat="1" applyFont="1" applyFill="1" applyBorder="1" applyAlignment="1" applyProtection="1">
      <alignment vertical="center"/>
      <protection locked="0"/>
    </xf>
    <xf numFmtId="38" fontId="22" fillId="0" borderId="29" xfId="0" applyNumberFormat="1" applyFont="1" applyFill="1" applyBorder="1" applyAlignment="1" applyProtection="1">
      <alignment horizontal="right" vertical="center"/>
    </xf>
    <xf numFmtId="189" fontId="22" fillId="0" borderId="29" xfId="0" applyNumberFormat="1" applyFont="1" applyFill="1" applyBorder="1" applyAlignment="1" applyProtection="1">
      <alignment vertical="center"/>
    </xf>
    <xf numFmtId="190" fontId="22" fillId="0" borderId="29" xfId="0" applyNumberFormat="1" applyFont="1" applyFill="1" applyBorder="1" applyAlignment="1" applyProtection="1">
      <alignment vertical="center"/>
    </xf>
    <xf numFmtId="38" fontId="22" fillId="2" borderId="10" xfId="0" applyNumberFormat="1" applyFont="1" applyFill="1" applyBorder="1" applyAlignment="1" applyProtection="1">
      <alignment horizontal="center" vertical="center"/>
      <protection locked="0"/>
    </xf>
    <xf numFmtId="38" fontId="22" fillId="0" borderId="10" xfId="0" applyNumberFormat="1" applyFont="1" applyFill="1" applyBorder="1" applyAlignment="1" applyProtection="1">
      <alignment horizontal="center" vertical="center"/>
      <protection locked="0"/>
    </xf>
    <xf numFmtId="38" fontId="22" fillId="2" borderId="10" xfId="0" applyNumberFormat="1" applyFont="1" applyFill="1" applyBorder="1" applyAlignment="1" applyProtection="1">
      <alignment vertical="center"/>
      <protection locked="0"/>
    </xf>
    <xf numFmtId="40" fontId="22" fillId="2" borderId="10" xfId="0" applyNumberFormat="1" applyFont="1" applyFill="1" applyBorder="1" applyAlignment="1" applyProtection="1">
      <alignment vertical="center"/>
      <protection locked="0"/>
    </xf>
    <xf numFmtId="38" fontId="22" fillId="0" borderId="10" xfId="0" applyNumberFormat="1" applyFont="1" applyFill="1" applyBorder="1" applyAlignment="1" applyProtection="1">
      <alignment horizontal="right" vertical="center"/>
    </xf>
    <xf numFmtId="189" fontId="22" fillId="0" borderId="10" xfId="0" applyNumberFormat="1" applyFont="1" applyFill="1" applyBorder="1" applyAlignment="1" applyProtection="1">
      <alignment vertical="center"/>
    </xf>
    <xf numFmtId="190" fontId="22" fillId="0" borderId="10" xfId="0" applyNumberFormat="1" applyFont="1" applyFill="1" applyBorder="1" applyAlignment="1" applyProtection="1">
      <alignment vertical="center"/>
    </xf>
    <xf numFmtId="185" fontId="22" fillId="2" borderId="1" xfId="0" applyNumberFormat="1" applyFont="1" applyFill="1" applyBorder="1" applyAlignment="1" applyProtection="1">
      <alignment horizontal="center" vertical="center" shrinkToFit="1"/>
      <protection locked="0"/>
    </xf>
    <xf numFmtId="0" fontId="22" fillId="2" borderId="1" xfId="0" applyNumberFormat="1" applyFont="1" applyFill="1" applyBorder="1" applyAlignment="1" applyProtection="1">
      <alignment vertical="center" shrinkToFit="1"/>
      <protection locked="0"/>
    </xf>
    <xf numFmtId="0" fontId="22" fillId="0" borderId="10" xfId="0" applyNumberFormat="1" applyFont="1" applyFill="1" applyBorder="1" applyAlignment="1" applyProtection="1">
      <alignment horizontal="center" vertical="center"/>
      <protection locked="0"/>
    </xf>
    <xf numFmtId="185" fontId="22" fillId="2" borderId="11" xfId="0" applyNumberFormat="1" applyFont="1" applyFill="1" applyBorder="1" applyAlignment="1" applyProtection="1">
      <alignment horizontal="center" vertical="center" shrinkToFit="1"/>
      <protection locked="0"/>
    </xf>
    <xf numFmtId="0" fontId="22" fillId="2" borderId="11" xfId="0" applyNumberFormat="1" applyFont="1" applyFill="1" applyBorder="1" applyAlignment="1" applyProtection="1">
      <alignment vertical="center" shrinkToFit="1"/>
      <protection locked="0"/>
    </xf>
    <xf numFmtId="38" fontId="22" fillId="2" borderId="32" xfId="0" applyNumberFormat="1" applyFont="1" applyFill="1" applyBorder="1" applyAlignment="1" applyProtection="1">
      <alignment horizontal="center" vertical="center"/>
      <protection locked="0"/>
    </xf>
    <xf numFmtId="0" fontId="22" fillId="0" borderId="32" xfId="0" applyNumberFormat="1" applyFont="1" applyFill="1" applyBorder="1" applyAlignment="1" applyProtection="1">
      <alignment horizontal="center" vertical="center"/>
      <protection locked="0"/>
    </xf>
    <xf numFmtId="38" fontId="22" fillId="2" borderId="32" xfId="0" applyNumberFormat="1" applyFont="1" applyFill="1" applyBorder="1" applyAlignment="1" applyProtection="1">
      <alignment vertical="center"/>
      <protection locked="0"/>
    </xf>
    <xf numFmtId="38" fontId="22" fillId="0" borderId="32" xfId="0" applyNumberFormat="1" applyFont="1" applyFill="1" applyBorder="1" applyAlignment="1" applyProtection="1">
      <alignment vertical="center"/>
    </xf>
    <xf numFmtId="40" fontId="22" fillId="2" borderId="32" xfId="0" applyNumberFormat="1" applyFont="1" applyFill="1" applyBorder="1" applyAlignment="1" applyProtection="1">
      <alignment vertical="center"/>
      <protection locked="0"/>
    </xf>
    <xf numFmtId="38" fontId="22" fillId="0" borderId="32" xfId="0" applyNumberFormat="1" applyFont="1" applyFill="1" applyBorder="1" applyAlignment="1" applyProtection="1">
      <alignment horizontal="right" vertical="center"/>
    </xf>
    <xf numFmtId="189" fontId="22" fillId="0" borderId="32" xfId="0" applyNumberFormat="1" applyFont="1" applyFill="1" applyBorder="1" applyAlignment="1" applyProtection="1">
      <alignment vertical="center"/>
    </xf>
    <xf numFmtId="190" fontId="22" fillId="0" borderId="32" xfId="0" applyNumberFormat="1" applyFont="1" applyFill="1" applyBorder="1" applyAlignment="1" applyProtection="1">
      <alignment vertical="center"/>
    </xf>
    <xf numFmtId="38" fontId="22" fillId="0" borderId="25" xfId="0" applyNumberFormat="1" applyFont="1" applyFill="1" applyBorder="1" applyAlignment="1" applyProtection="1">
      <alignment vertical="center"/>
    </xf>
    <xf numFmtId="40" fontId="22" fillId="0" borderId="25" xfId="0" applyNumberFormat="1" applyFont="1" applyFill="1" applyBorder="1" applyAlignment="1" applyProtection="1">
      <alignment vertical="center"/>
    </xf>
    <xf numFmtId="9" fontId="22" fillId="0" borderId="25" xfId="0" applyNumberFormat="1" applyFont="1" applyFill="1" applyBorder="1" applyAlignment="1" applyProtection="1">
      <alignment vertical="center"/>
    </xf>
    <xf numFmtId="40" fontId="22" fillId="0" borderId="29" xfId="0" applyNumberFormat="1" applyFont="1" applyFill="1" applyBorder="1" applyAlignment="1" applyProtection="1">
      <alignment vertical="center"/>
    </xf>
    <xf numFmtId="40" fontId="22" fillId="0" borderId="1" xfId="0" applyNumberFormat="1" applyFont="1" applyFill="1" applyBorder="1" applyAlignment="1" applyProtection="1">
      <alignment vertical="center" shrinkToFit="1"/>
    </xf>
    <xf numFmtId="186" fontId="22" fillId="0" borderId="1" xfId="0" applyNumberFormat="1" applyFont="1" applyFill="1" applyBorder="1" applyAlignment="1" applyProtection="1">
      <alignment vertical="center" shrinkToFit="1"/>
    </xf>
    <xf numFmtId="3" fontId="22" fillId="0" borderId="40" xfId="0" applyNumberFormat="1" applyFont="1" applyFill="1" applyBorder="1" applyAlignment="1" applyProtection="1">
      <alignment vertical="center"/>
    </xf>
    <xf numFmtId="3" fontId="22" fillId="0" borderId="0" xfId="0" applyNumberFormat="1" applyFont="1" applyFill="1" applyAlignment="1" applyProtection="1">
      <alignment vertical="center"/>
    </xf>
    <xf numFmtId="0" fontId="22" fillId="0" borderId="4" xfId="0" applyNumberFormat="1" applyFont="1" applyFill="1" applyBorder="1" applyAlignment="1" applyProtection="1">
      <alignment horizontal="centerContinuous" vertical="center"/>
    </xf>
    <xf numFmtId="38" fontId="22" fillId="0" borderId="2" xfId="0" applyNumberFormat="1" applyFont="1" applyFill="1" applyBorder="1" applyAlignment="1" applyProtection="1">
      <alignment horizontal="center" vertical="center"/>
    </xf>
    <xf numFmtId="191" fontId="22" fillId="0" borderId="1" xfId="0" applyNumberFormat="1" applyFont="1" applyFill="1" applyBorder="1" applyAlignment="1" applyProtection="1">
      <alignment horizontal="center" vertical="center"/>
    </xf>
    <xf numFmtId="0" fontId="22" fillId="0" borderId="6" xfId="0" applyNumberFormat="1" applyFont="1" applyFill="1" applyBorder="1" applyAlignment="1" applyProtection="1">
      <alignment horizontal="right" vertical="center"/>
    </xf>
    <xf numFmtId="0" fontId="22" fillId="0" borderId="2" xfId="0" applyNumberFormat="1" applyFont="1" applyFill="1" applyBorder="1" applyAlignment="1" applyProtection="1">
      <alignment horizontal="centerContinuous" vertical="center"/>
    </xf>
    <xf numFmtId="38" fontId="22" fillId="0" borderId="3" xfId="0" applyNumberFormat="1" applyFont="1" applyFill="1" applyBorder="1" applyAlignment="1" applyProtection="1">
      <alignment horizontal="centerContinuous" vertical="center"/>
    </xf>
    <xf numFmtId="38" fontId="22" fillId="0" borderId="6" xfId="0" applyNumberFormat="1" applyFont="1" applyFill="1" applyBorder="1" applyAlignment="1" applyProtection="1">
      <alignment vertical="center"/>
    </xf>
    <xf numFmtId="0" fontId="22" fillId="0" borderId="6" xfId="0" applyNumberFormat="1" applyFont="1" applyFill="1" applyBorder="1" applyAlignment="1" applyProtection="1">
      <alignment vertical="center"/>
    </xf>
    <xf numFmtId="38" fontId="22" fillId="0" borderId="2" xfId="0" applyNumberFormat="1" applyFont="1" applyFill="1" applyBorder="1" applyAlignment="1" applyProtection="1">
      <alignment horizontal="centerContinuous" vertical="center"/>
    </xf>
    <xf numFmtId="189" fontId="22" fillId="0" borderId="11" xfId="0" applyNumberFormat="1" applyFont="1" applyFill="1" applyBorder="1" applyAlignment="1" applyProtection="1">
      <alignment horizontal="center" vertical="center"/>
    </xf>
    <xf numFmtId="189" fontId="30" fillId="0" borderId="1" xfId="0" applyNumberFormat="1" applyFont="1" applyFill="1" applyBorder="1" applyAlignment="1" applyProtection="1">
      <alignment horizontal="center" vertical="center"/>
    </xf>
    <xf numFmtId="189" fontId="30" fillId="0" borderId="7" xfId="0" applyNumberFormat="1" applyFont="1" applyFill="1" applyBorder="1" applyAlignment="1" applyProtection="1">
      <alignment horizontal="center" vertical="center"/>
    </xf>
    <xf numFmtId="0" fontId="30" fillId="0" borderId="6" xfId="0" applyNumberFormat="1" applyFont="1" applyFill="1" applyBorder="1" applyAlignment="1" applyProtection="1">
      <alignment vertical="center"/>
    </xf>
    <xf numFmtId="0" fontId="22" fillId="0" borderId="3" xfId="0" applyNumberFormat="1" applyFont="1" applyFill="1" applyBorder="1" applyAlignment="1" applyProtection="1">
      <alignment horizontal="centerContinuous" vertical="center"/>
    </xf>
    <xf numFmtId="189" fontId="30" fillId="0" borderId="7" xfId="0" applyNumberFormat="1" applyFont="1" applyFill="1" applyBorder="1" applyAlignment="1" applyProtection="1">
      <alignment vertical="center"/>
    </xf>
    <xf numFmtId="0" fontId="30" fillId="0" borderId="32" xfId="0" applyNumberFormat="1" applyFont="1" applyFill="1" applyBorder="1" applyAlignment="1" applyProtection="1">
      <alignment horizontal="center" vertical="center" wrapText="1"/>
    </xf>
    <xf numFmtId="0" fontId="30" fillId="0" borderId="32" xfId="0" applyNumberFormat="1" applyFont="1" applyFill="1" applyBorder="1" applyAlignment="1" applyProtection="1">
      <alignment horizontal="center" vertical="center"/>
    </xf>
    <xf numFmtId="38" fontId="30" fillId="0" borderId="32" xfId="0" applyNumberFormat="1" applyFont="1" applyFill="1" applyBorder="1" applyAlignment="1" applyProtection="1">
      <alignment horizontal="center" vertical="center"/>
    </xf>
    <xf numFmtId="38" fontId="30" fillId="0" borderId="32" xfId="0" applyNumberFormat="1" applyFont="1" applyFill="1" applyBorder="1" applyAlignment="1" applyProtection="1">
      <alignment horizontal="center" vertical="center" wrapText="1"/>
    </xf>
    <xf numFmtId="184" fontId="30" fillId="0" borderId="11" xfId="0" applyNumberFormat="1" applyFont="1" applyFill="1" applyBorder="1" applyAlignment="1" applyProtection="1">
      <alignment horizontal="center" vertical="center"/>
    </xf>
    <xf numFmtId="0" fontId="30" fillId="0" borderId="11" xfId="0" applyNumberFormat="1" applyFont="1" applyFill="1" applyBorder="1" applyAlignment="1" applyProtection="1">
      <alignment horizontal="center" vertical="center"/>
    </xf>
    <xf numFmtId="191" fontId="22" fillId="2" borderId="10" xfId="0" applyNumberFormat="1" applyFont="1" applyFill="1" applyBorder="1" applyAlignment="1" applyProtection="1">
      <alignment vertical="center"/>
      <protection locked="0"/>
    </xf>
    <xf numFmtId="191" fontId="22" fillId="0" borderId="25" xfId="0" applyNumberFormat="1" applyFont="1" applyFill="1" applyBorder="1" applyAlignment="1" applyProtection="1">
      <alignment vertical="center"/>
    </xf>
    <xf numFmtId="184" fontId="22" fillId="0" borderId="10" xfId="0" applyNumberFormat="1" applyFont="1" applyFill="1" applyBorder="1" applyAlignment="1" applyProtection="1">
      <alignment horizontal="center" vertical="center"/>
    </xf>
    <xf numFmtId="40" fontId="22" fillId="0" borderId="10" xfId="0" applyNumberFormat="1" applyFont="1" applyFill="1" applyBorder="1" applyAlignment="1" applyProtection="1">
      <alignment vertical="center"/>
    </xf>
    <xf numFmtId="191" fontId="22" fillId="0" borderId="2" xfId="0" applyNumberFormat="1" applyFont="1" applyFill="1" applyBorder="1" applyAlignment="1" applyProtection="1">
      <alignment horizontal="center" vertical="center"/>
    </xf>
    <xf numFmtId="191" fontId="22" fillId="0" borderId="32" xfId="0" applyNumberFormat="1" applyFont="1" applyFill="1" applyBorder="1" applyAlignment="1" applyProtection="1">
      <alignment horizontal="center" vertical="center"/>
    </xf>
    <xf numFmtId="38" fontId="22" fillId="0" borderId="4" xfId="0" applyNumberFormat="1" applyFont="1" applyFill="1" applyBorder="1" applyAlignment="1" applyProtection="1">
      <alignment horizontal="centerContinuous" vertical="center"/>
    </xf>
    <xf numFmtId="189" fontId="22" fillId="0" borderId="15" xfId="0" applyNumberFormat="1" applyFont="1" applyFill="1" applyBorder="1" applyAlignment="1" applyProtection="1">
      <alignment horizontal="center" vertical="center"/>
    </xf>
    <xf numFmtId="189" fontId="22" fillId="0" borderId="32" xfId="0" applyNumberFormat="1" applyFont="1" applyFill="1" applyBorder="1" applyAlignment="1" applyProtection="1">
      <alignment horizontal="center" vertical="center"/>
    </xf>
    <xf numFmtId="189" fontId="30" fillId="0" borderId="8" xfId="0" applyNumberFormat="1" applyFont="1" applyFill="1" applyBorder="1" applyAlignment="1" applyProtection="1">
      <alignment horizontal="center" vertical="center"/>
    </xf>
    <xf numFmtId="189" fontId="30" fillId="0" borderId="46" xfId="0" applyNumberFormat="1" applyFont="1" applyFill="1" applyBorder="1" applyAlignment="1" applyProtection="1">
      <alignment horizontal="center" vertical="center"/>
    </xf>
    <xf numFmtId="38" fontId="22" fillId="2" borderId="43" xfId="0" applyNumberFormat="1" applyFont="1" applyFill="1" applyBorder="1" applyAlignment="1" applyProtection="1">
      <alignment horizontal="center" vertical="center"/>
      <protection locked="0"/>
    </xf>
    <xf numFmtId="0" fontId="30" fillId="0" borderId="0" xfId="0" applyNumberFormat="1" applyFont="1" applyFill="1" applyAlignment="1" applyProtection="1">
      <alignment horizontal="centerContinuous" vertical="center"/>
    </xf>
    <xf numFmtId="0" fontId="30" fillId="0" borderId="0" xfId="0" applyNumberFormat="1" applyFont="1" applyFill="1" applyAlignment="1" applyProtection="1">
      <alignment horizontal="center" vertical="center"/>
    </xf>
    <xf numFmtId="184" fontId="30" fillId="0" borderId="0" xfId="0" applyNumberFormat="1" applyFont="1" applyFill="1" applyAlignment="1" applyProtection="1">
      <alignment horizontal="center" vertical="center"/>
    </xf>
    <xf numFmtId="191" fontId="27" fillId="0" borderId="0" xfId="0" applyNumberFormat="1" applyFont="1" applyFill="1" applyAlignment="1" applyProtection="1">
      <alignment vertical="center"/>
    </xf>
    <xf numFmtId="0" fontId="18" fillId="0" borderId="0" xfId="0" applyNumberFormat="1" applyFont="1" applyFill="1" applyAlignment="1" applyProtection="1">
      <alignment vertical="center" shrinkToFit="1"/>
    </xf>
    <xf numFmtId="0" fontId="30" fillId="0" borderId="0" xfId="0" applyNumberFormat="1" applyFont="1" applyFill="1" applyAlignment="1" applyProtection="1">
      <alignment vertical="center"/>
    </xf>
    <xf numFmtId="0" fontId="22" fillId="0" borderId="0" xfId="0" applyNumberFormat="1" applyFont="1" applyFill="1" applyAlignment="1" applyProtection="1">
      <alignment horizontal="right" vertical="center"/>
    </xf>
    <xf numFmtId="191" fontId="22" fillId="0" borderId="0" xfId="0" applyNumberFormat="1" applyFont="1" applyFill="1" applyAlignment="1" applyProtection="1">
      <alignment vertical="center"/>
    </xf>
    <xf numFmtId="0" fontId="12" fillId="0" borderId="0" xfId="0" applyNumberFormat="1" applyFont="1" applyFill="1" applyAlignment="1" applyProtection="1">
      <alignment horizontal="center" vertical="center"/>
    </xf>
    <xf numFmtId="0" fontId="30" fillId="0" borderId="2" xfId="0" applyNumberFormat="1" applyFont="1" applyFill="1" applyBorder="1" applyAlignment="1" applyProtection="1">
      <alignment horizontal="centerContinuous" vertical="center"/>
    </xf>
    <xf numFmtId="0" fontId="22" fillId="0" borderId="40" xfId="0" applyNumberFormat="1" applyFont="1" applyFill="1" applyBorder="1" applyAlignment="1" applyProtection="1">
      <alignment vertical="center"/>
    </xf>
    <xf numFmtId="184" fontId="22" fillId="0" borderId="0" xfId="0" applyNumberFormat="1" applyFont="1" applyFill="1" applyAlignment="1" applyProtection="1">
      <alignment horizontal="center" vertical="center"/>
    </xf>
    <xf numFmtId="184" fontId="30" fillId="0" borderId="36" xfId="0" applyNumberFormat="1" applyFont="1" applyFill="1" applyBorder="1" applyAlignment="1" applyProtection="1">
      <alignment horizontal="center" vertical="center"/>
    </xf>
    <xf numFmtId="40" fontId="22" fillId="0" borderId="10" xfId="0" applyNumberFormat="1" applyFont="1" applyFill="1" applyBorder="1" applyAlignment="1" applyProtection="1">
      <alignment vertical="center" shrinkToFit="1"/>
    </xf>
    <xf numFmtId="186" fontId="22" fillId="0" borderId="10" xfId="0" applyNumberFormat="1" applyFont="1" applyFill="1" applyBorder="1" applyAlignment="1" applyProtection="1">
      <alignment vertical="center" shrinkToFit="1"/>
    </xf>
    <xf numFmtId="3" fontId="22" fillId="0" borderId="10" xfId="0" applyNumberFormat="1" applyFont="1" applyFill="1" applyBorder="1" applyAlignment="1" applyProtection="1">
      <alignment vertical="center"/>
    </xf>
    <xf numFmtId="0" fontId="22" fillId="0" borderId="37" xfId="0" applyNumberFormat="1" applyFont="1" applyFill="1" applyBorder="1" applyAlignment="1" applyProtection="1">
      <alignment horizontal="centerContinuous" vertical="center"/>
    </xf>
    <xf numFmtId="0" fontId="22" fillId="0" borderId="38" xfId="0" applyNumberFormat="1" applyFont="1" applyFill="1" applyBorder="1" applyAlignment="1" applyProtection="1">
      <alignment horizontal="centerContinuous" vertical="center"/>
    </xf>
    <xf numFmtId="176" fontId="22" fillId="0" borderId="2" xfId="0" applyNumberFormat="1" applyFont="1" applyFill="1" applyBorder="1" applyAlignment="1" applyProtection="1">
      <alignment horizontal="center" vertical="center"/>
    </xf>
    <xf numFmtId="191" fontId="22" fillId="0" borderId="0" xfId="0" applyNumberFormat="1" applyFont="1" applyFill="1" applyAlignment="1" applyProtection="1">
      <alignment horizontal="center" vertical="center"/>
    </xf>
    <xf numFmtId="0" fontId="22" fillId="0" borderId="36" xfId="0" applyNumberFormat="1" applyFont="1" applyFill="1" applyBorder="1" applyAlignment="1" applyProtection="1">
      <alignment horizontal="centerContinuous" vertical="center"/>
    </xf>
    <xf numFmtId="0" fontId="22" fillId="0" borderId="50" xfId="0" applyNumberFormat="1" applyFont="1" applyFill="1" applyBorder="1" applyAlignment="1" applyProtection="1">
      <alignment horizontal="centerContinuous" vertical="center"/>
    </xf>
    <xf numFmtId="38" fontId="22" fillId="0" borderId="51" xfId="0" applyNumberFormat="1" applyFont="1" applyFill="1" applyBorder="1" applyAlignment="1" applyProtection="1">
      <alignment horizontal="centerContinuous" vertical="center"/>
    </xf>
    <xf numFmtId="176" fontId="22" fillId="0" borderId="15" xfId="0" applyNumberFormat="1" applyFont="1" applyFill="1" applyBorder="1" applyAlignment="1" applyProtection="1">
      <alignment horizontal="center" vertical="center"/>
    </xf>
    <xf numFmtId="38" fontId="22" fillId="0" borderId="26" xfId="0" applyNumberFormat="1" applyFont="1" applyFill="1" applyBorder="1" applyAlignment="1" applyProtection="1">
      <alignment horizontal="centerContinuous" vertical="center"/>
    </xf>
    <xf numFmtId="0" fontId="22" fillId="0" borderId="37" xfId="0" applyNumberFormat="1" applyFont="1" applyFill="1" applyBorder="1" applyAlignment="1" applyProtection="1">
      <alignment vertical="center"/>
    </xf>
    <xf numFmtId="38" fontId="22" fillId="0" borderId="27" xfId="0" applyNumberFormat="1" applyFont="1" applyFill="1" applyBorder="1" applyAlignment="1" applyProtection="1">
      <alignment vertical="center"/>
    </xf>
    <xf numFmtId="9" fontId="22" fillId="0" borderId="0" xfId="0" applyNumberFormat="1" applyFont="1" applyFill="1" applyAlignment="1" applyProtection="1">
      <alignment vertical="center"/>
    </xf>
    <xf numFmtId="9" fontId="27" fillId="0" borderId="0" xfId="0" applyNumberFormat="1" applyFont="1" applyFill="1" applyAlignment="1" applyProtection="1">
      <alignment vertical="center"/>
    </xf>
    <xf numFmtId="0" fontId="27" fillId="0" borderId="0" xfId="0" applyNumberFormat="1" applyFont="1" applyFill="1" applyAlignment="1" applyProtection="1">
      <alignment horizontal="right" vertical="center"/>
    </xf>
    <xf numFmtId="189" fontId="32" fillId="0" borderId="0" xfId="0" applyNumberFormat="1" applyFont="1" applyFill="1" applyAlignment="1" applyProtection="1">
      <alignment vertical="center"/>
    </xf>
    <xf numFmtId="189" fontId="22" fillId="0" borderId="0" xfId="0" applyNumberFormat="1" applyFont="1" applyFill="1" applyAlignment="1" applyProtection="1">
      <alignment horizontal="center" vertical="center"/>
    </xf>
    <xf numFmtId="189" fontId="22" fillId="0" borderId="1" xfId="0" applyNumberFormat="1" applyFont="1" applyFill="1" applyBorder="1" applyAlignment="1" applyProtection="1">
      <alignment horizontal="center" vertical="center"/>
    </xf>
    <xf numFmtId="189" fontId="30" fillId="0" borderId="0" xfId="0" applyNumberFormat="1" applyFont="1" applyFill="1" applyAlignment="1" applyProtection="1">
      <alignment horizontal="center" vertical="center"/>
    </xf>
    <xf numFmtId="38" fontId="12" fillId="0" borderId="32" xfId="0" applyNumberFormat="1" applyFont="1" applyFill="1" applyBorder="1" applyAlignment="1" applyProtection="1">
      <alignment vertical="center"/>
    </xf>
    <xf numFmtId="38" fontId="77" fillId="3" borderId="0" xfId="0" applyNumberFormat="1" applyFont="1" applyFill="1" applyAlignment="1" applyProtection="1">
      <alignment horizontal="center" vertical="center"/>
    </xf>
    <xf numFmtId="0" fontId="77" fillId="0" borderId="0" xfId="0" applyNumberFormat="1" applyFont="1" applyFill="1" applyAlignment="1" applyProtection="1">
      <alignment horizontal="center" vertical="center"/>
    </xf>
    <xf numFmtId="38" fontId="77" fillId="0" borderId="0" xfId="0" applyNumberFormat="1" applyFont="1" applyFill="1" applyAlignment="1" applyProtection="1">
      <alignment horizontal="center" vertical="center"/>
    </xf>
    <xf numFmtId="38" fontId="77" fillId="4" borderId="0" xfId="0" applyNumberFormat="1" applyFont="1" applyFill="1" applyAlignment="1" applyProtection="1">
      <alignment horizontal="center" vertical="center"/>
    </xf>
    <xf numFmtId="49" fontId="77" fillId="0" borderId="0" xfId="0" applyNumberFormat="1" applyFont="1" applyFill="1" applyAlignment="1" applyProtection="1">
      <alignment horizontal="center" vertical="center"/>
    </xf>
    <xf numFmtId="0" fontId="0" fillId="0" borderId="0" xfId="0" applyNumberFormat="1" applyFill="1" applyAlignment="1" applyProtection="1">
      <alignment horizontal="left" vertical="center"/>
    </xf>
    <xf numFmtId="0" fontId="0" fillId="0" borderId="0" xfId="0" applyNumberFormat="1" applyFill="1" applyAlignment="1" applyProtection="1">
      <alignment horizontal="center" vertical="center"/>
    </xf>
    <xf numFmtId="0" fontId="22" fillId="0" borderId="0" xfId="0" applyNumberFormat="1" applyFont="1" applyFill="1" applyAlignment="1" applyProtection="1">
      <alignment vertical="center" wrapText="1"/>
    </xf>
    <xf numFmtId="0" fontId="24" fillId="0" borderId="0" xfId="0" applyNumberFormat="1" applyFont="1" applyFill="1" applyAlignment="1" applyProtection="1">
      <alignment horizontal="left" vertical="center"/>
    </xf>
    <xf numFmtId="0" fontId="24" fillId="0" borderId="0" xfId="0" applyNumberFormat="1" applyFont="1" applyFill="1" applyAlignment="1" applyProtection="1">
      <alignment horizontal="center" vertical="center"/>
    </xf>
    <xf numFmtId="0" fontId="22" fillId="0" borderId="0" xfId="0" applyNumberFormat="1" applyFont="1" applyFill="1" applyAlignment="1" applyProtection="1">
      <alignment horizontal="left" vertical="center"/>
    </xf>
    <xf numFmtId="192" fontId="30" fillId="0" borderId="24" xfId="0" applyNumberFormat="1" applyFont="1" applyFill="1" applyBorder="1" applyAlignment="1" applyProtection="1">
      <alignment horizontal="left" vertical="center"/>
    </xf>
    <xf numFmtId="0" fontId="30" fillId="0" borderId="0" xfId="0" applyNumberFormat="1" applyFont="1" applyFill="1" applyAlignment="1" applyProtection="1">
      <alignment horizontal="left" vertical="center"/>
    </xf>
    <xf numFmtId="0" fontId="30" fillId="0" borderId="2" xfId="0" applyNumberFormat="1" applyFont="1" applyFill="1" applyBorder="1" applyAlignment="1" applyProtection="1">
      <alignment horizontal="center" vertical="center"/>
    </xf>
    <xf numFmtId="0" fontId="30" fillId="0" borderId="4" xfId="0" applyNumberFormat="1" applyFont="1" applyFill="1" applyBorder="1" applyAlignment="1" applyProtection="1">
      <alignment horizontal="center" vertical="center"/>
    </xf>
    <xf numFmtId="0" fontId="22" fillId="0" borderId="6" xfId="0" applyNumberFormat="1" applyFont="1" applyFill="1" applyBorder="1" applyAlignment="1" applyProtection="1">
      <alignment horizontal="center" vertical="center"/>
    </xf>
    <xf numFmtId="0" fontId="22" fillId="0" borderId="32" xfId="0" applyNumberFormat="1" applyFont="1" applyFill="1" applyBorder="1" applyAlignment="1" applyProtection="1">
      <alignment horizontal="center" vertical="center"/>
    </xf>
    <xf numFmtId="0" fontId="22" fillId="0" borderId="27" xfId="0" applyNumberFormat="1" applyFont="1" applyFill="1" applyBorder="1" applyAlignment="1" applyProtection="1">
      <alignment horizontal="left" vertical="center"/>
    </xf>
    <xf numFmtId="0" fontId="22" fillId="0" borderId="26" xfId="0" applyNumberFormat="1" applyFont="1" applyFill="1" applyBorder="1" applyAlignment="1" applyProtection="1">
      <alignment horizontal="left" vertical="center"/>
    </xf>
    <xf numFmtId="193" fontId="22" fillId="0" borderId="10" xfId="0" applyNumberFormat="1" applyFont="1" applyFill="1" applyBorder="1" applyAlignment="1" applyProtection="1">
      <alignment horizontal="left" vertical="center"/>
    </xf>
    <xf numFmtId="193" fontId="22" fillId="0" borderId="10" xfId="0" applyNumberFormat="1" applyFont="1" applyFill="1" applyBorder="1" applyAlignment="1" applyProtection="1">
      <alignment vertical="center"/>
    </xf>
    <xf numFmtId="193" fontId="22" fillId="0" borderId="10" xfId="0" applyNumberFormat="1" applyFont="1" applyFill="1" applyBorder="1" applyAlignment="1" applyProtection="1">
      <alignment horizontal="center" vertical="center"/>
    </xf>
    <xf numFmtId="0" fontId="22" fillId="2" borderId="2" xfId="0" applyNumberFormat="1" applyFont="1" applyFill="1" applyBorder="1" applyAlignment="1" applyProtection="1">
      <alignment horizontal="left" vertical="center"/>
      <protection locked="0"/>
    </xf>
    <xf numFmtId="0" fontId="22" fillId="2" borderId="4" xfId="0" applyNumberFormat="1" applyFont="1" applyFill="1" applyBorder="1" applyAlignment="1" applyProtection="1">
      <alignment horizontal="left" vertical="center"/>
      <protection locked="0"/>
    </xf>
    <xf numFmtId="193" fontId="22" fillId="2" borderId="1" xfId="0" applyNumberFormat="1" applyFont="1" applyFill="1" applyBorder="1" applyAlignment="1" applyProtection="1">
      <alignment horizontal="left" vertical="center"/>
      <protection locked="0"/>
    </xf>
    <xf numFmtId="193" fontId="22" fillId="2" borderId="10" xfId="0" applyNumberFormat="1" applyFont="1" applyFill="1" applyBorder="1" applyAlignment="1" applyProtection="1">
      <alignment vertical="center"/>
      <protection locked="0"/>
    </xf>
    <xf numFmtId="193" fontId="22" fillId="2" borderId="1" xfId="0" applyNumberFormat="1" applyFont="1" applyFill="1" applyBorder="1" applyAlignment="1" applyProtection="1">
      <alignment horizontal="center" vertical="center"/>
      <protection locked="0"/>
    </xf>
    <xf numFmtId="193" fontId="21" fillId="2" borderId="1" xfId="0" applyNumberFormat="1" applyFont="1" applyFill="1" applyBorder="1" applyAlignment="1" applyProtection="1">
      <alignment horizontal="center" vertical="center"/>
      <protection locked="0"/>
    </xf>
    <xf numFmtId="191" fontId="22" fillId="2" borderId="1" xfId="0" applyNumberFormat="1" applyFont="1" applyFill="1" applyBorder="1" applyAlignment="1" applyProtection="1">
      <alignment vertical="center" shrinkToFit="1"/>
      <protection locked="0"/>
    </xf>
    <xf numFmtId="193" fontId="22" fillId="2" borderId="1" xfId="0" applyNumberFormat="1" applyFont="1" applyFill="1" applyBorder="1" applyAlignment="1" applyProtection="1">
      <alignment vertical="center"/>
      <protection locked="0"/>
    </xf>
    <xf numFmtId="193" fontId="22" fillId="2" borderId="1" xfId="0" applyNumberFormat="1" applyFont="1" applyFill="1" applyBorder="1" applyAlignment="1" applyProtection="1">
      <alignment horizontal="left" vertical="center" shrinkToFit="1"/>
      <protection locked="0"/>
    </xf>
    <xf numFmtId="0" fontId="22" fillId="0" borderId="2" xfId="0" applyNumberFormat="1" applyFont="1" applyFill="1" applyBorder="1" applyAlignment="1" applyProtection="1">
      <alignment horizontal="left" vertical="center"/>
    </xf>
    <xf numFmtId="0" fontId="22" fillId="0" borderId="4" xfId="0" applyNumberFormat="1" applyFont="1" applyFill="1" applyBorder="1" applyAlignment="1" applyProtection="1">
      <alignment horizontal="left" vertical="center"/>
    </xf>
    <xf numFmtId="185" fontId="20" fillId="0" borderId="1" xfId="0" applyNumberFormat="1" applyFont="1" applyFill="1" applyBorder="1" applyAlignment="1" applyProtection="1">
      <alignment horizontal="left" vertical="center"/>
    </xf>
    <xf numFmtId="193" fontId="22" fillId="0" borderId="1" xfId="0" applyNumberFormat="1" applyFont="1" applyFill="1" applyBorder="1" applyAlignment="1" applyProtection="1">
      <alignment vertical="center"/>
    </xf>
    <xf numFmtId="193" fontId="22" fillId="0" borderId="1" xfId="0" applyNumberFormat="1" applyFont="1" applyFill="1" applyBorder="1" applyAlignment="1" applyProtection="1">
      <alignment horizontal="center" vertical="center"/>
    </xf>
    <xf numFmtId="193" fontId="21" fillId="0" borderId="1" xfId="0" applyNumberFormat="1" applyFont="1" applyFill="1" applyBorder="1" applyAlignment="1" applyProtection="1">
      <alignment horizontal="center" vertical="center"/>
    </xf>
    <xf numFmtId="0" fontId="22" fillId="0" borderId="36" xfId="0" applyNumberFormat="1" applyFont="1" applyFill="1" applyBorder="1" applyAlignment="1" applyProtection="1">
      <alignment horizontal="left" vertical="center"/>
    </xf>
    <xf numFmtId="0" fontId="22" fillId="0" borderId="51" xfId="0" applyNumberFormat="1" applyFont="1" applyFill="1" applyBorder="1" applyAlignment="1" applyProtection="1">
      <alignment horizontal="left" vertical="center"/>
    </xf>
    <xf numFmtId="185" fontId="20" fillId="0" borderId="11" xfId="0" applyNumberFormat="1" applyFont="1" applyFill="1" applyBorder="1" applyAlignment="1" applyProtection="1">
      <alignment horizontal="left" vertical="center"/>
    </xf>
    <xf numFmtId="193" fontId="22" fillId="0" borderId="11" xfId="0" applyNumberFormat="1" applyFont="1" applyFill="1" applyBorder="1" applyAlignment="1" applyProtection="1">
      <alignment vertical="center"/>
    </xf>
    <xf numFmtId="193" fontId="22" fillId="0" borderId="11" xfId="0" applyNumberFormat="1" applyFont="1" applyFill="1" applyBorder="1" applyAlignment="1" applyProtection="1">
      <alignment horizontal="center" vertical="center"/>
    </xf>
    <xf numFmtId="193" fontId="21" fillId="0" borderId="11" xfId="0" applyNumberFormat="1" applyFont="1" applyFill="1" applyBorder="1" applyAlignment="1" applyProtection="1">
      <alignment horizontal="center" vertical="center"/>
    </xf>
    <xf numFmtId="0" fontId="22" fillId="0" borderId="37" xfId="0" applyNumberFormat="1" applyFont="1" applyFill="1" applyBorder="1" applyAlignment="1" applyProtection="1">
      <alignment horizontal="left" vertical="center"/>
    </xf>
    <xf numFmtId="0" fontId="22" fillId="0" borderId="39" xfId="0" applyNumberFormat="1" applyFont="1" applyFill="1" applyBorder="1" applyAlignment="1" applyProtection="1">
      <alignment horizontal="left" vertical="center"/>
    </xf>
    <xf numFmtId="193" fontId="30" fillId="0" borderId="29" xfId="0" applyNumberFormat="1" applyFont="1" applyFill="1" applyBorder="1" applyAlignment="1" applyProtection="1">
      <alignment horizontal="center" vertical="center"/>
    </xf>
    <xf numFmtId="193" fontId="22" fillId="0" borderId="29" xfId="0" applyNumberFormat="1" applyFont="1" applyFill="1" applyBorder="1" applyAlignment="1" applyProtection="1">
      <alignment horizontal="center" vertical="center"/>
    </xf>
    <xf numFmtId="193" fontId="30" fillId="0" borderId="1" xfId="0" applyNumberFormat="1" applyFont="1" applyFill="1" applyBorder="1" applyAlignment="1" applyProtection="1">
      <alignment horizontal="center" vertical="center"/>
    </xf>
    <xf numFmtId="193" fontId="22" fillId="0" borderId="1" xfId="0" applyNumberFormat="1" applyFont="1" applyFill="1" applyBorder="1" applyAlignment="1" applyProtection="1">
      <alignment horizontal="left" vertical="center"/>
    </xf>
    <xf numFmtId="193" fontId="21" fillId="0" borderId="1" xfId="0" applyNumberFormat="1" applyFont="1" applyFill="1" applyBorder="1" applyAlignment="1" applyProtection="1">
      <alignment horizontal="center" vertical="center"/>
      <protection locked="0"/>
    </xf>
    <xf numFmtId="0" fontId="22" fillId="0" borderId="1" xfId="0" applyNumberFormat="1" applyFont="1" applyFill="1" applyBorder="1" applyAlignment="1" applyProtection="1">
      <alignment horizontal="left" vertical="center"/>
    </xf>
    <xf numFmtId="0" fontId="22" fillId="0" borderId="5" xfId="0" applyNumberFormat="1" applyFont="1" applyFill="1" applyBorder="1" applyAlignment="1" applyProtection="1">
      <alignment horizontal="left" vertical="center"/>
    </xf>
    <xf numFmtId="0" fontId="22" fillId="0" borderId="5" xfId="0" applyNumberFormat="1" applyFont="1" applyFill="1" applyBorder="1" applyAlignment="1" applyProtection="1">
      <alignment vertical="center"/>
    </xf>
    <xf numFmtId="0" fontId="22" fillId="0" borderId="5" xfId="0" applyNumberFormat="1" applyFont="1" applyFill="1" applyBorder="1" applyAlignment="1" applyProtection="1">
      <alignment horizontal="center" vertical="center"/>
    </xf>
    <xf numFmtId="192" fontId="30" fillId="0" borderId="0" xfId="0" applyNumberFormat="1" applyFont="1" applyFill="1" applyAlignment="1" applyProtection="1">
      <alignment horizontal="left" vertical="center"/>
    </xf>
    <xf numFmtId="0" fontId="22" fillId="2" borderId="27" xfId="0" applyNumberFormat="1" applyFont="1" applyFill="1" applyBorder="1" applyAlignment="1" applyProtection="1">
      <alignment horizontal="left" vertical="center"/>
      <protection locked="0"/>
    </xf>
    <xf numFmtId="0" fontId="26" fillId="2" borderId="52" xfId="0" applyNumberFormat="1" applyFont="1" applyFill="1" applyBorder="1" applyAlignment="1" applyProtection="1">
      <alignment horizontal="left" vertical="center" shrinkToFit="1"/>
      <protection locked="0"/>
    </xf>
    <xf numFmtId="0" fontId="26" fillId="0" borderId="40" xfId="0" applyNumberFormat="1" applyFont="1" applyFill="1" applyBorder="1" applyAlignment="1" applyProtection="1">
      <alignment vertical="center"/>
    </xf>
    <xf numFmtId="0" fontId="26" fillId="0" borderId="32" xfId="0" applyNumberFormat="1" applyFont="1" applyFill="1" applyBorder="1" applyAlignment="1" applyProtection="1">
      <alignment vertical="center"/>
    </xf>
    <xf numFmtId="0" fontId="22" fillId="5" borderId="27" xfId="0" applyNumberFormat="1" applyFont="1" applyFill="1" applyBorder="1" applyAlignment="1" applyProtection="1">
      <alignment horizontal="left" vertical="center"/>
    </xf>
    <xf numFmtId="0" fontId="22" fillId="5" borderId="26" xfId="0" applyNumberFormat="1" applyFont="1" applyFill="1" applyBorder="1" applyAlignment="1" applyProtection="1">
      <alignment horizontal="left" vertical="center"/>
    </xf>
    <xf numFmtId="193" fontId="22" fillId="5" borderId="10" xfId="0" applyNumberFormat="1" applyFont="1" applyFill="1" applyBorder="1" applyAlignment="1" applyProtection="1">
      <alignment horizontal="left" vertical="center"/>
    </xf>
    <xf numFmtId="193" fontId="22" fillId="5" borderId="10" xfId="0" applyNumberFormat="1" applyFont="1" applyFill="1" applyBorder="1" applyAlignment="1" applyProtection="1">
      <alignment vertical="center"/>
    </xf>
    <xf numFmtId="193" fontId="22" fillId="5" borderId="10" xfId="0" applyNumberFormat="1" applyFont="1" applyFill="1" applyBorder="1" applyAlignment="1" applyProtection="1">
      <alignment horizontal="center" vertical="center"/>
    </xf>
    <xf numFmtId="38" fontId="22" fillId="5" borderId="10" xfId="0" applyNumberFormat="1" applyFont="1" applyFill="1" applyBorder="1" applyAlignment="1" applyProtection="1">
      <alignment vertical="center"/>
    </xf>
    <xf numFmtId="191" fontId="22" fillId="5" borderId="10" xfId="0" applyNumberFormat="1" applyFont="1" applyFill="1" applyBorder="1" applyAlignment="1" applyProtection="1">
      <alignment vertical="center"/>
    </xf>
    <xf numFmtId="191" fontId="22" fillId="5" borderId="10" xfId="0" applyNumberFormat="1" applyFont="1" applyFill="1" applyBorder="1" applyAlignment="1" applyProtection="1">
      <alignment vertical="center" shrinkToFit="1"/>
    </xf>
    <xf numFmtId="193" fontId="22" fillId="5" borderId="1" xfId="0" applyNumberFormat="1" applyFont="1" applyFill="1" applyBorder="1" applyAlignment="1" applyProtection="1">
      <alignment horizontal="left" vertical="center"/>
    </xf>
    <xf numFmtId="192" fontId="22" fillId="0" borderId="2" xfId="0" applyNumberFormat="1" applyFont="1" applyFill="1" applyBorder="1" applyAlignment="1" applyProtection="1">
      <alignment horizontal="left" vertical="center"/>
    </xf>
    <xf numFmtId="192" fontId="22" fillId="0" borderId="4" xfId="0" applyNumberFormat="1" applyFont="1" applyFill="1" applyBorder="1" applyAlignment="1" applyProtection="1">
      <alignment horizontal="left" vertical="center"/>
    </xf>
    <xf numFmtId="0" fontId="22" fillId="0" borderId="4" xfId="0" applyNumberFormat="1" applyFont="1" applyFill="1" applyBorder="1" applyAlignment="1" applyProtection="1">
      <alignment vertical="center"/>
    </xf>
    <xf numFmtId="0" fontId="22" fillId="0" borderId="2" xfId="0" applyNumberFormat="1" applyFont="1" applyFill="1" applyBorder="1" applyAlignment="1" applyProtection="1">
      <alignment vertical="center" shrinkToFit="1"/>
    </xf>
    <xf numFmtId="0" fontId="22" fillId="0" borderId="3" xfId="0" applyNumberFormat="1" applyFont="1" applyFill="1" applyBorder="1" applyAlignment="1" applyProtection="1">
      <alignment vertical="center" shrinkToFit="1"/>
    </xf>
    <xf numFmtId="38" fontId="22" fillId="0" borderId="4" xfId="0" applyNumberFormat="1" applyFont="1" applyFill="1" applyBorder="1" applyAlignment="1" applyProtection="1">
      <alignment vertical="center" shrinkToFit="1"/>
    </xf>
    <xf numFmtId="192" fontId="30" fillId="0" borderId="2" xfId="0" applyNumberFormat="1" applyFont="1" applyFill="1" applyBorder="1" applyAlignment="1" applyProtection="1">
      <alignment horizontal="left" vertical="center"/>
    </xf>
    <xf numFmtId="192" fontId="30" fillId="0" borderId="4" xfId="0" applyNumberFormat="1" applyFont="1" applyFill="1" applyBorder="1" applyAlignment="1" applyProtection="1">
      <alignment horizontal="left" vertical="center"/>
    </xf>
    <xf numFmtId="0" fontId="30" fillId="0" borderId="2" xfId="0" applyNumberFormat="1" applyFont="1" applyFill="1" applyBorder="1" applyAlignment="1" applyProtection="1">
      <alignment vertical="center" shrinkToFit="1"/>
    </xf>
    <xf numFmtId="0" fontId="30" fillId="0" borderId="3" xfId="0" applyNumberFormat="1" applyFont="1" applyFill="1" applyBorder="1" applyAlignment="1" applyProtection="1">
      <alignment vertical="center" shrinkToFit="1"/>
    </xf>
    <xf numFmtId="38" fontId="30" fillId="0" borderId="4" xfId="0" applyNumberFormat="1" applyFont="1" applyFill="1" applyBorder="1" applyAlignment="1" applyProtection="1">
      <alignment vertical="center" shrinkToFit="1"/>
    </xf>
    <xf numFmtId="192" fontId="22" fillId="0" borderId="2" xfId="0" applyNumberFormat="1" applyFont="1" applyFill="1" applyBorder="1" applyAlignment="1" applyProtection="1">
      <alignment horizontal="center" vertical="center"/>
    </xf>
    <xf numFmtId="192" fontId="22" fillId="0" borderId="4" xfId="0" applyNumberFormat="1" applyFont="1" applyFill="1" applyBorder="1" applyAlignment="1" applyProtection="1">
      <alignment horizontal="center" vertical="center"/>
    </xf>
    <xf numFmtId="0" fontId="11" fillId="0" borderId="1" xfId="0" applyNumberFormat="1" applyFont="1" applyFill="1" applyBorder="1" applyAlignment="1" applyProtection="1">
      <alignment horizontal="center" vertical="center"/>
    </xf>
    <xf numFmtId="38" fontId="0" fillId="0" borderId="0" xfId="0" applyNumberFormat="1" applyFill="1" applyAlignment="1" applyProtection="1">
      <alignment horizontal="center" vertical="center"/>
    </xf>
    <xf numFmtId="38" fontId="0" fillId="0" borderId="6" xfId="0" applyNumberFormat="1" applyFill="1" applyBorder="1" applyAlignment="1" applyProtection="1">
      <alignment horizontal="center" vertical="center"/>
    </xf>
    <xf numFmtId="0" fontId="24" fillId="0" borderId="24" xfId="0" applyNumberFormat="1" applyFont="1" applyFill="1" applyBorder="1" applyAlignment="1" applyProtection="1">
      <alignment horizontal="center" vertical="center"/>
    </xf>
    <xf numFmtId="0" fontId="24" fillId="0" borderId="24" xfId="0" applyNumberFormat="1" applyFont="1" applyFill="1" applyBorder="1" applyAlignment="1" applyProtection="1">
      <alignment vertical="center"/>
    </xf>
    <xf numFmtId="38" fontId="24" fillId="0" borderId="3" xfId="0" applyNumberFormat="1" applyFont="1" applyFill="1" applyBorder="1" applyAlignment="1" applyProtection="1">
      <alignment vertical="center"/>
    </xf>
    <xf numFmtId="38" fontId="4" fillId="0" borderId="1" xfId="0" applyNumberFormat="1" applyFont="1" applyFill="1" applyBorder="1" applyAlignment="1" applyProtection="1">
      <alignment horizontal="left" vertical="center"/>
    </xf>
    <xf numFmtId="0" fontId="0" fillId="0" borderId="1" xfId="0" applyNumberFormat="1" applyFill="1" applyBorder="1" applyAlignment="1" applyProtection="1">
      <alignment horizontal="right" vertical="center"/>
    </xf>
    <xf numFmtId="0" fontId="27" fillId="0" borderId="1" xfId="0" applyNumberFormat="1" applyFont="1" applyFill="1" applyBorder="1" applyAlignment="1" applyProtection="1">
      <alignment horizontal="center" vertical="center"/>
    </xf>
    <xf numFmtId="0" fontId="27" fillId="0" borderId="1" xfId="0" applyNumberFormat="1" applyFont="1" applyFill="1" applyBorder="1" applyAlignment="1" applyProtection="1">
      <alignment vertical="center"/>
    </xf>
    <xf numFmtId="0" fontId="4" fillId="0" borderId="1" xfId="0" applyNumberFormat="1" applyFont="1" applyFill="1" applyBorder="1" applyAlignment="1" applyProtection="1">
      <alignment horizontal="left" vertical="center"/>
    </xf>
    <xf numFmtId="38" fontId="27" fillId="0" borderId="1" xfId="0" applyNumberFormat="1" applyFont="1" applyFill="1" applyBorder="1" applyAlignment="1" applyProtection="1">
      <alignment horizontal="center" vertical="center"/>
    </xf>
    <xf numFmtId="38" fontId="27" fillId="0" borderId="1" xfId="0" applyNumberFormat="1" applyFont="1" applyFill="1" applyBorder="1" applyAlignment="1" applyProtection="1">
      <alignment horizontal="right" vertical="center"/>
    </xf>
    <xf numFmtId="38" fontId="0" fillId="0" borderId="1" xfId="0" applyNumberFormat="1" applyFill="1" applyBorder="1" applyAlignment="1" applyProtection="1">
      <alignment horizontal="right" vertical="center"/>
    </xf>
    <xf numFmtId="0" fontId="36" fillId="0" borderId="0" xfId="0" applyNumberFormat="1" applyFont="1" applyFill="1" applyAlignment="1" applyProtection="1">
      <alignment vertical="center"/>
    </xf>
    <xf numFmtId="0" fontId="14" fillId="0" borderId="0" xfId="0" applyNumberFormat="1" applyFont="1" applyFill="1" applyAlignment="1" applyProtection="1">
      <alignment vertical="center"/>
    </xf>
    <xf numFmtId="38" fontId="14" fillId="0" borderId="0" xfId="0" applyNumberFormat="1" applyFont="1" applyFill="1" applyAlignment="1" applyProtection="1">
      <alignment vertical="center"/>
    </xf>
    <xf numFmtId="9" fontId="14" fillId="0" borderId="0" xfId="0" applyNumberFormat="1" applyFont="1" applyFill="1" applyAlignment="1" applyProtection="1">
      <alignment horizontal="right" vertical="center"/>
    </xf>
    <xf numFmtId="0" fontId="35" fillId="0" borderId="0" xfId="0" applyNumberFormat="1" applyFont="1" applyFill="1" applyAlignment="1" applyProtection="1">
      <alignment vertical="center"/>
    </xf>
    <xf numFmtId="0" fontId="80" fillId="0" borderId="0" xfId="0" applyNumberFormat="1" applyFont="1" applyFill="1" applyAlignment="1" applyProtection="1">
      <alignment vertical="center"/>
    </xf>
    <xf numFmtId="0" fontId="40" fillId="0" borderId="0" xfId="0" applyNumberFormat="1" applyFont="1" applyFill="1" applyAlignment="1" applyProtection="1">
      <alignment vertical="center"/>
    </xf>
    <xf numFmtId="0" fontId="12" fillId="0" borderId="0" xfId="0" applyNumberFormat="1" applyFont="1" applyFill="1" applyAlignment="1" applyProtection="1">
      <alignment horizontal="right" vertical="center"/>
    </xf>
    <xf numFmtId="0" fontId="37" fillId="0" borderId="0" xfId="0" applyNumberFormat="1" applyFont="1" applyFill="1" applyAlignment="1" applyProtection="1">
      <alignment horizontal="left" vertical="center"/>
    </xf>
    <xf numFmtId="0" fontId="81" fillId="0" borderId="0" xfId="0" applyNumberFormat="1" applyFont="1" applyFill="1" applyAlignment="1" applyProtection="1">
      <alignment vertical="center"/>
    </xf>
    <xf numFmtId="0" fontId="38" fillId="0" borderId="0" xfId="0" applyNumberFormat="1" applyFont="1" applyFill="1" applyAlignment="1" applyProtection="1">
      <alignment vertical="center"/>
    </xf>
    <xf numFmtId="38" fontId="38" fillId="0" borderId="0" xfId="0" applyNumberFormat="1" applyFont="1" applyFill="1" applyAlignment="1" applyProtection="1">
      <alignment vertical="center"/>
    </xf>
    <xf numFmtId="9" fontId="38" fillId="0" borderId="0" xfId="0" applyNumberFormat="1" applyFont="1" applyFill="1" applyAlignment="1" applyProtection="1">
      <alignment horizontal="right" vertical="center"/>
    </xf>
    <xf numFmtId="0" fontId="82" fillId="0" borderId="0" xfId="0" applyNumberFormat="1" applyFont="1" applyFill="1" applyAlignment="1" applyProtection="1">
      <alignment vertical="center"/>
    </xf>
    <xf numFmtId="0" fontId="36" fillId="0" borderId="0" xfId="0" applyNumberFormat="1" applyFont="1" applyFill="1" applyAlignment="1" applyProtection="1">
      <alignment horizontal="right" vertical="center"/>
    </xf>
    <xf numFmtId="0" fontId="40" fillId="0" borderId="1" xfId="0" applyNumberFormat="1" applyFont="1" applyFill="1" applyBorder="1" applyAlignment="1" applyProtection="1">
      <alignment horizontal="center" vertical="center"/>
    </xf>
    <xf numFmtId="0" fontId="40" fillId="0" borderId="1" xfId="0" applyNumberFormat="1" applyFont="1" applyFill="1" applyBorder="1" applyAlignment="1" applyProtection="1">
      <alignment horizontal="centerContinuous" vertical="center"/>
    </xf>
    <xf numFmtId="38" fontId="40" fillId="0" borderId="1" xfId="0" applyNumberFormat="1" applyFont="1" applyFill="1" applyBorder="1" applyAlignment="1" applyProtection="1">
      <alignment horizontal="center" vertical="center"/>
    </xf>
    <xf numFmtId="9" fontId="41" fillId="0" borderId="1" xfId="0" applyNumberFormat="1" applyFont="1" applyFill="1" applyBorder="1" applyAlignment="1" applyProtection="1">
      <alignment horizontal="center" vertical="center" wrapText="1"/>
    </xf>
    <xf numFmtId="38" fontId="40" fillId="0" borderId="1" xfId="0" applyNumberFormat="1" applyFont="1" applyFill="1" applyBorder="1" applyAlignment="1" applyProtection="1">
      <alignment horizontal="center" vertical="center" shrinkToFit="1"/>
    </xf>
    <xf numFmtId="9" fontId="42" fillId="0" borderId="1" xfId="0" applyNumberFormat="1" applyFont="1" applyFill="1" applyBorder="1" applyAlignment="1" applyProtection="1">
      <alignment horizontal="center" vertical="center" wrapText="1"/>
    </xf>
    <xf numFmtId="0" fontId="36" fillId="0" borderId="1" xfId="0" applyNumberFormat="1" applyFont="1" applyFill="1" applyBorder="1" applyAlignment="1" applyProtection="1">
      <alignment vertical="center"/>
    </xf>
    <xf numFmtId="9" fontId="36" fillId="0" borderId="2" xfId="0" applyNumberFormat="1" applyFont="1" applyFill="1" applyBorder="1" applyAlignment="1" applyProtection="1">
      <alignment vertical="center" shrinkToFit="1"/>
    </xf>
    <xf numFmtId="9" fontId="36" fillId="0" borderId="4" xfId="0" applyNumberFormat="1" applyFont="1" applyFill="1" applyBorder="1" applyAlignment="1" applyProtection="1">
      <alignment vertical="center" shrinkToFit="1"/>
    </xf>
    <xf numFmtId="197" fontId="36" fillId="0" borderId="1" xfId="0" applyNumberFormat="1" applyFont="1" applyFill="1" applyBorder="1" applyAlignment="1" applyProtection="1">
      <alignment vertical="center" shrinkToFit="1"/>
    </xf>
    <xf numFmtId="198" fontId="36" fillId="0" borderId="1" xfId="0" applyNumberFormat="1" applyFont="1" applyFill="1" applyBorder="1" applyAlignment="1" applyProtection="1">
      <alignment horizontal="right" vertical="center" shrinkToFit="1"/>
    </xf>
    <xf numFmtId="199" fontId="36" fillId="0" borderId="1" xfId="0" applyNumberFormat="1" applyFont="1" applyFill="1" applyBorder="1" applyAlignment="1" applyProtection="1">
      <alignment vertical="center" shrinkToFit="1"/>
    </xf>
    <xf numFmtId="200" fontId="36" fillId="0" borderId="1" xfId="0" applyNumberFormat="1" applyFont="1" applyFill="1" applyBorder="1" applyAlignment="1" applyProtection="1">
      <alignment horizontal="right" vertical="center" shrinkToFit="1"/>
    </xf>
    <xf numFmtId="198" fontId="36" fillId="0" borderId="11" xfId="0" applyNumberFormat="1" applyFont="1" applyFill="1" applyBorder="1" applyAlignment="1" applyProtection="1">
      <alignment horizontal="right" vertical="center" shrinkToFit="1"/>
    </xf>
    <xf numFmtId="0" fontId="36" fillId="0" borderId="1" xfId="0" applyNumberFormat="1" applyFont="1" applyFill="1" applyBorder="1" applyAlignment="1" applyProtection="1">
      <alignment horizontal="right" vertical="center"/>
    </xf>
    <xf numFmtId="38" fontId="36" fillId="0" borderId="0" xfId="0" applyNumberFormat="1" applyFont="1" applyFill="1" applyAlignment="1" applyProtection="1">
      <alignment horizontal="center" vertical="center"/>
    </xf>
    <xf numFmtId="0" fontId="36" fillId="0" borderId="0" xfId="0" applyNumberFormat="1" applyFont="1" applyFill="1" applyAlignment="1" applyProtection="1">
      <alignment horizontal="center" vertical="center"/>
    </xf>
    <xf numFmtId="197" fontId="36" fillId="0" borderId="2" xfId="0" applyNumberFormat="1" applyFont="1" applyFill="1" applyBorder="1" applyAlignment="1" applyProtection="1">
      <alignment vertical="center" shrinkToFit="1"/>
    </xf>
    <xf numFmtId="198" fontId="36" fillId="0" borderId="7" xfId="0" applyNumberFormat="1" applyFont="1" applyFill="1" applyBorder="1" applyAlignment="1" applyProtection="1">
      <alignment horizontal="right" vertical="center" shrinkToFit="1"/>
    </xf>
    <xf numFmtId="198" fontId="36" fillId="0" borderId="10" xfId="0" applyNumberFormat="1" applyFont="1" applyFill="1" applyBorder="1" applyAlignment="1" applyProtection="1">
      <alignment horizontal="right" vertical="center" shrinkToFit="1"/>
    </xf>
    <xf numFmtId="38" fontId="36" fillId="0" borderId="0" xfId="0" applyNumberFormat="1" applyFont="1" applyFill="1" applyAlignment="1" applyProtection="1">
      <alignment vertical="center"/>
    </xf>
    <xf numFmtId="192" fontId="36" fillId="7" borderId="1" xfId="0" applyNumberFormat="1" applyFont="1" applyFill="1" applyBorder="1" applyAlignment="1" applyProtection="1">
      <alignment horizontal="right" vertical="center"/>
    </xf>
    <xf numFmtId="0" fontId="36" fillId="8" borderId="2" xfId="0" applyNumberFormat="1" applyFont="1" applyFill="1" applyBorder="1" applyAlignment="1" applyProtection="1">
      <alignment vertical="center"/>
    </xf>
    <xf numFmtId="0" fontId="36" fillId="8" borderId="4" xfId="0" applyNumberFormat="1" applyFont="1" applyFill="1" applyBorder="1" applyAlignment="1" applyProtection="1">
      <alignment vertical="center"/>
    </xf>
    <xf numFmtId="9" fontId="36" fillId="0" borderId="0" xfId="0" applyNumberFormat="1" applyFont="1" applyFill="1" applyAlignment="1" applyProtection="1">
      <alignment vertical="center" shrinkToFit="1"/>
    </xf>
    <xf numFmtId="191" fontId="36" fillId="0" borderId="5" xfId="0" applyNumberFormat="1" applyFont="1" applyFill="1" applyBorder="1" applyAlignment="1" applyProtection="1">
      <alignment vertical="center"/>
    </xf>
    <xf numFmtId="0" fontId="36" fillId="0" borderId="5" xfId="0" applyNumberFormat="1" applyFont="1" applyFill="1" applyBorder="1" applyAlignment="1" applyProtection="1">
      <alignment vertical="center"/>
    </xf>
    <xf numFmtId="38" fontId="40" fillId="0" borderId="0" xfId="0" applyNumberFormat="1" applyFont="1" applyFill="1" applyAlignment="1" applyProtection="1">
      <alignment horizontal="center" vertical="center"/>
    </xf>
    <xf numFmtId="9" fontId="40" fillId="0" borderId="0" xfId="0" applyNumberFormat="1" applyFont="1" applyFill="1" applyAlignment="1" applyProtection="1">
      <alignment horizontal="center" vertical="center" wrapText="1"/>
    </xf>
    <xf numFmtId="9" fontId="43" fillId="0" borderId="1" xfId="0" applyNumberFormat="1" applyFont="1" applyFill="1" applyBorder="1" applyAlignment="1" applyProtection="1">
      <alignment horizontal="center" vertical="center" wrapText="1"/>
    </xf>
    <xf numFmtId="0" fontId="40" fillId="0" borderId="1" xfId="0" applyNumberFormat="1" applyFont="1" applyFill="1" applyBorder="1" applyAlignment="1" applyProtection="1">
      <alignment vertical="center"/>
    </xf>
    <xf numFmtId="0" fontId="40" fillId="0" borderId="2" xfId="0" applyNumberFormat="1" applyFont="1" applyFill="1" applyBorder="1" applyAlignment="1" applyProtection="1">
      <alignment vertical="center"/>
    </xf>
    <xf numFmtId="0" fontId="40" fillId="0" borderId="4" xfId="0" applyNumberFormat="1" applyFont="1" applyFill="1" applyBorder="1" applyAlignment="1" applyProtection="1">
      <alignment vertical="center"/>
    </xf>
    <xf numFmtId="202" fontId="36" fillId="0" borderId="1" xfId="0" applyNumberFormat="1" applyFont="1" applyFill="1" applyBorder="1" applyAlignment="1" applyProtection="1">
      <alignment vertical="center" shrinkToFit="1"/>
    </xf>
    <xf numFmtId="198" fontId="36" fillId="0" borderId="1" xfId="0" applyNumberFormat="1" applyFont="1" applyFill="1" applyBorder="1" applyAlignment="1" applyProtection="1">
      <alignment vertical="center" shrinkToFit="1"/>
    </xf>
    <xf numFmtId="192" fontId="36" fillId="7" borderId="1" xfId="0" applyNumberFormat="1" applyFont="1" applyFill="1" applyBorder="1" applyAlignment="1" applyProtection="1">
      <alignment horizontal="left" vertical="center" shrinkToFit="1"/>
    </xf>
    <xf numFmtId="203" fontId="36" fillId="0" borderId="1" xfId="0" applyNumberFormat="1" applyFont="1" applyFill="1" applyBorder="1" applyAlignment="1" applyProtection="1">
      <alignment vertical="center" shrinkToFit="1"/>
    </xf>
    <xf numFmtId="204" fontId="36" fillId="0" borderId="1" xfId="0" applyNumberFormat="1" applyFont="1" applyFill="1" applyBorder="1" applyAlignment="1" applyProtection="1">
      <alignment horizontal="right" vertical="center" shrinkToFit="1"/>
    </xf>
    <xf numFmtId="0" fontId="40" fillId="0" borderId="1" xfId="0" applyNumberFormat="1" applyFont="1" applyFill="1" applyBorder="1" applyAlignment="1" applyProtection="1">
      <alignment horizontal="left" vertical="center"/>
    </xf>
    <xf numFmtId="0" fontId="40" fillId="0" borderId="2" xfId="0" applyNumberFormat="1" applyFont="1" applyFill="1" applyBorder="1" applyAlignment="1" applyProtection="1">
      <alignment horizontal="left" vertical="center"/>
    </xf>
    <xf numFmtId="0" fontId="40" fillId="0" borderId="4" xfId="0" applyNumberFormat="1" applyFont="1" applyFill="1" applyBorder="1" applyAlignment="1" applyProtection="1">
      <alignment horizontal="left" vertical="center"/>
    </xf>
    <xf numFmtId="202" fontId="36" fillId="0" borderId="1" xfId="0" applyNumberFormat="1" applyFont="1" applyFill="1" applyBorder="1" applyAlignment="1" applyProtection="1">
      <alignment vertical="center"/>
    </xf>
    <xf numFmtId="0" fontId="36" fillId="0" borderId="2" xfId="0" applyNumberFormat="1" applyFont="1" applyFill="1" applyBorder="1" applyAlignment="1" applyProtection="1">
      <alignment horizontal="left" vertical="center"/>
    </xf>
    <xf numFmtId="0" fontId="36" fillId="0" borderId="4" xfId="0" applyNumberFormat="1" applyFont="1" applyFill="1" applyBorder="1" applyAlignment="1" applyProtection="1">
      <alignment horizontal="left" vertical="center"/>
    </xf>
    <xf numFmtId="202" fontId="36" fillId="0" borderId="11" xfId="0" applyNumberFormat="1" applyFont="1" applyFill="1" applyBorder="1" applyAlignment="1" applyProtection="1">
      <alignment vertical="center"/>
    </xf>
    <xf numFmtId="199" fontId="36" fillId="0" borderId="10" xfId="0" applyNumberFormat="1" applyFont="1" applyFill="1" applyBorder="1" applyAlignment="1" applyProtection="1">
      <alignment vertical="center" shrinkToFit="1"/>
    </xf>
    <xf numFmtId="205" fontId="36" fillId="0" borderId="7" xfId="0" applyNumberFormat="1" applyFont="1" applyFill="1" applyBorder="1" applyAlignment="1" applyProtection="1">
      <alignment horizontal="right" vertical="center" shrinkToFit="1"/>
    </xf>
    <xf numFmtId="199" fontId="36" fillId="0" borderId="4" xfId="0" applyNumberFormat="1" applyFont="1" applyFill="1" applyBorder="1" applyAlignment="1" applyProtection="1">
      <alignment vertical="center" shrinkToFit="1"/>
    </xf>
    <xf numFmtId="205" fontId="36" fillId="0" borderId="1" xfId="0" applyNumberFormat="1" applyFont="1" applyFill="1" applyBorder="1" applyAlignment="1" applyProtection="1">
      <alignment horizontal="right" vertical="center" shrinkToFit="1"/>
    </xf>
    <xf numFmtId="38" fontId="44" fillId="0" borderId="0" xfId="0" applyNumberFormat="1" applyFont="1" applyFill="1" applyAlignment="1" applyProtection="1">
      <alignment horizontal="right" vertical="center"/>
    </xf>
    <xf numFmtId="9" fontId="36" fillId="0" borderId="0" xfId="0" applyNumberFormat="1" applyFont="1" applyFill="1" applyAlignment="1" applyProtection="1">
      <alignment horizontal="right" vertical="center"/>
    </xf>
    <xf numFmtId="0" fontId="36" fillId="0" borderId="3" xfId="0" applyNumberFormat="1" applyFont="1" applyFill="1" applyBorder="1" applyAlignment="1" applyProtection="1">
      <alignment vertical="center"/>
    </xf>
    <xf numFmtId="199" fontId="36" fillId="0" borderId="7" xfId="0" applyNumberFormat="1" applyFont="1" applyFill="1" applyBorder="1" applyAlignment="1" applyProtection="1">
      <alignment vertical="center" shrinkToFit="1"/>
    </xf>
    <xf numFmtId="0" fontId="42" fillId="0" borderId="1" xfId="0" applyNumberFormat="1" applyFont="1" applyFill="1" applyBorder="1" applyAlignment="1" applyProtection="1">
      <alignment horizontal="center" vertical="center"/>
    </xf>
    <xf numFmtId="199" fontId="36" fillId="0" borderId="11" xfId="0" applyNumberFormat="1" applyFont="1" applyFill="1" applyBorder="1" applyAlignment="1" applyProtection="1">
      <alignment vertical="center" shrinkToFit="1"/>
    </xf>
    <xf numFmtId="198" fontId="36" fillId="0" borderId="40" xfId="0" applyNumberFormat="1" applyFont="1" applyFill="1" applyBorder="1" applyAlignment="1" applyProtection="1">
      <alignment horizontal="right" vertical="center" shrinkToFit="1"/>
    </xf>
    <xf numFmtId="9" fontId="36" fillId="0" borderId="2" xfId="0" applyNumberFormat="1" applyFont="1" applyFill="1" applyBorder="1" applyAlignment="1" applyProtection="1">
      <alignment vertical="center"/>
    </xf>
    <xf numFmtId="9" fontId="36" fillId="0" borderId="4" xfId="0" applyNumberFormat="1" applyFont="1" applyFill="1" applyBorder="1" applyAlignment="1" applyProtection="1">
      <alignment vertical="center"/>
    </xf>
    <xf numFmtId="0" fontId="36" fillId="0" borderId="1" xfId="0" applyNumberFormat="1" applyFont="1" applyFill="1" applyBorder="1" applyAlignment="1" applyProtection="1">
      <alignment horizontal="center" vertical="center" shrinkToFit="1"/>
    </xf>
    <xf numFmtId="0" fontId="44" fillId="0" borderId="0" xfId="0" applyNumberFormat="1" applyFont="1" applyFill="1" applyAlignment="1" applyProtection="1">
      <alignment horizontal="right" vertical="center"/>
    </xf>
    <xf numFmtId="198" fontId="36" fillId="0" borderId="2" xfId="0" applyNumberFormat="1" applyFont="1" applyFill="1" applyBorder="1" applyAlignment="1" applyProtection="1">
      <alignment horizontal="right" vertical="center" shrinkToFit="1"/>
    </xf>
    <xf numFmtId="198" fontId="36" fillId="0" borderId="15" xfId="0" applyNumberFormat="1" applyFont="1" applyFill="1" applyBorder="1" applyAlignment="1" applyProtection="1">
      <alignment horizontal="right" vertical="center" shrinkToFit="1"/>
    </xf>
    <xf numFmtId="206" fontId="36" fillId="0" borderId="1" xfId="0" applyNumberFormat="1" applyFont="1" applyFill="1" applyBorder="1" applyAlignment="1" applyProtection="1">
      <alignment horizontal="right" vertical="center" shrinkToFit="1"/>
    </xf>
    <xf numFmtId="199" fontId="36" fillId="0" borderId="32" xfId="0" applyNumberFormat="1" applyFont="1" applyFill="1" applyBorder="1" applyAlignment="1" applyProtection="1">
      <alignment vertical="center" shrinkToFit="1"/>
    </xf>
    <xf numFmtId="198" fontId="36" fillId="0" borderId="8" xfId="0" applyNumberFormat="1" applyFont="1" applyFill="1" applyBorder="1" applyAlignment="1" applyProtection="1">
      <alignment horizontal="right" vertical="center" shrinkToFit="1"/>
    </xf>
    <xf numFmtId="38" fontId="36" fillId="0" borderId="10" xfId="0" applyNumberFormat="1" applyFont="1" applyFill="1" applyBorder="1" applyAlignment="1" applyProtection="1">
      <alignment vertical="center" shrinkToFit="1"/>
    </xf>
    <xf numFmtId="198" fontId="36" fillId="0" borderId="24" xfId="0" applyNumberFormat="1" applyFont="1" applyFill="1" applyBorder="1" applyAlignment="1" applyProtection="1">
      <alignment horizontal="right" vertical="center" shrinkToFit="1"/>
    </xf>
    <xf numFmtId="38" fontId="36" fillId="0" borderId="1" xfId="0" applyNumberFormat="1" applyFont="1" applyFill="1" applyBorder="1" applyAlignment="1" applyProtection="1">
      <alignment vertical="center" shrinkToFit="1"/>
    </xf>
    <xf numFmtId="189" fontId="36" fillId="0" borderId="1" xfId="0" applyNumberFormat="1" applyFont="1" applyFill="1" applyBorder="1" applyAlignment="1" applyProtection="1">
      <alignment vertical="center" shrinkToFit="1"/>
    </xf>
    <xf numFmtId="0" fontId="40" fillId="0" borderId="0" xfId="0" applyNumberFormat="1" applyFont="1" applyFill="1" applyAlignment="1" applyProtection="1">
      <alignment horizontal="left" vertical="top"/>
    </xf>
    <xf numFmtId="0" fontId="36" fillId="0" borderId="0" xfId="0" applyNumberFormat="1" applyFont="1" applyFill="1" applyAlignment="1" applyProtection="1">
      <alignment horizontal="left" vertical="top"/>
    </xf>
    <xf numFmtId="0" fontId="36" fillId="0" borderId="5" xfId="0" applyNumberFormat="1" applyFont="1" applyFill="1" applyBorder="1" applyAlignment="1" applyProtection="1">
      <alignment horizontal="left" vertical="top"/>
    </xf>
    <xf numFmtId="0" fontId="39" fillId="0" borderId="0" xfId="0" applyNumberFormat="1" applyFont="1" applyFill="1" applyAlignment="1" applyProtection="1">
      <alignment vertical="center"/>
    </xf>
    <xf numFmtId="207" fontId="0" fillId="2" borderId="56" xfId="0" applyNumberFormat="1" applyFill="1" applyBorder="1" applyAlignment="1" applyProtection="1">
      <alignment horizontal="center" vertical="center"/>
      <protection locked="0"/>
    </xf>
    <xf numFmtId="207" fontId="0" fillId="2" borderId="60" xfId="0" applyNumberFormat="1" applyFill="1" applyBorder="1" applyAlignment="1" applyProtection="1">
      <alignment horizontal="center" vertical="center"/>
      <protection locked="0"/>
    </xf>
    <xf numFmtId="0" fontId="7" fillId="0" borderId="0" xfId="0" applyNumberFormat="1" applyFont="1" applyFill="1" applyAlignment="1" applyProtection="1">
      <alignment horizontal="right" vertical="center"/>
    </xf>
    <xf numFmtId="207" fontId="0" fillId="2" borderId="66" xfId="0" applyNumberFormat="1" applyFill="1" applyBorder="1" applyAlignment="1" applyProtection="1">
      <alignment horizontal="center" vertical="center"/>
      <protection locked="0"/>
    </xf>
    <xf numFmtId="207" fontId="0" fillId="2" borderId="63" xfId="0" applyNumberFormat="1" applyFill="1" applyBorder="1" applyAlignment="1" applyProtection="1">
      <alignment horizontal="center" vertical="center"/>
      <protection locked="0"/>
    </xf>
    <xf numFmtId="0" fontId="47" fillId="0" borderId="0" xfId="0" applyNumberFormat="1" applyFont="1" applyFill="1" applyAlignment="1" applyProtection="1">
      <alignment vertical="center"/>
    </xf>
    <xf numFmtId="0" fontId="4" fillId="0" borderId="0" xfId="0" applyNumberFormat="1" applyFont="1" applyFill="1" applyAlignment="1" applyProtection="1">
      <alignment horizontal="left" vertical="center"/>
    </xf>
    <xf numFmtId="0" fontId="0" fillId="9" borderId="69" xfId="0" applyNumberFormat="1" applyFill="1" applyBorder="1" applyAlignment="1" applyProtection="1">
      <alignment vertical="center"/>
    </xf>
    <xf numFmtId="0" fontId="0" fillId="9" borderId="70" xfId="0" applyNumberFormat="1" applyFill="1" applyBorder="1" applyAlignment="1" applyProtection="1">
      <alignment vertical="center"/>
    </xf>
    <xf numFmtId="0" fontId="61" fillId="9" borderId="70" xfId="0" applyNumberFormat="1" applyFont="1" applyFill="1" applyBorder="1" applyAlignment="1" applyProtection="1">
      <alignment vertical="center"/>
    </xf>
    <xf numFmtId="0" fontId="0" fillId="9" borderId="70" xfId="0" applyNumberFormat="1" applyFill="1" applyBorder="1" applyAlignment="1" applyProtection="1">
      <alignment horizontal="center" vertical="center"/>
    </xf>
    <xf numFmtId="0" fontId="0" fillId="9" borderId="71" xfId="0" applyNumberFormat="1" applyFill="1" applyBorder="1" applyAlignment="1" applyProtection="1">
      <alignment vertical="center"/>
    </xf>
    <xf numFmtId="207" fontId="0" fillId="2" borderId="114" xfId="0" applyNumberFormat="1" applyFill="1" applyBorder="1" applyAlignment="1" applyProtection="1">
      <alignment horizontal="center" vertical="center"/>
      <protection locked="0"/>
    </xf>
    <xf numFmtId="207" fontId="0" fillId="2" borderId="115" xfId="0" applyNumberFormat="1" applyFill="1" applyBorder="1" applyAlignment="1" applyProtection="1">
      <alignment horizontal="center" vertical="center"/>
      <protection locked="0"/>
    </xf>
    <xf numFmtId="207" fontId="0" fillId="2" borderId="104" xfId="0" applyNumberFormat="1" applyFill="1" applyBorder="1" applyAlignment="1" applyProtection="1">
      <alignment horizontal="center" vertical="center"/>
      <protection locked="0"/>
    </xf>
    <xf numFmtId="0" fontId="0" fillId="9" borderId="86" xfId="0" applyNumberFormat="1" applyFill="1" applyBorder="1" applyAlignment="1" applyProtection="1">
      <alignment vertical="center"/>
    </xf>
    <xf numFmtId="0" fontId="0" fillId="9" borderId="0" xfId="0" applyNumberFormat="1" applyFill="1" applyAlignment="1" applyProtection="1">
      <alignment vertical="center"/>
    </xf>
    <xf numFmtId="0" fontId="0" fillId="9" borderId="0" xfId="0" applyNumberFormat="1" applyFill="1" applyAlignment="1" applyProtection="1">
      <alignment horizontal="right" vertical="center"/>
    </xf>
    <xf numFmtId="0" fontId="0" fillId="9" borderId="0" xfId="0" applyNumberFormat="1" applyFill="1" applyAlignment="1" applyProtection="1">
      <alignment horizontal="left" vertical="center"/>
    </xf>
    <xf numFmtId="0" fontId="0" fillId="9" borderId="55" xfId="0" applyNumberFormat="1" applyFill="1" applyBorder="1" applyAlignment="1" applyProtection="1">
      <alignment vertical="center"/>
    </xf>
    <xf numFmtId="0" fontId="0" fillId="9" borderId="70" xfId="0" applyNumberFormat="1" applyFill="1" applyBorder="1" applyAlignment="1" applyProtection="1">
      <alignment horizontal="right" vertical="center"/>
    </xf>
    <xf numFmtId="0" fontId="0" fillId="9" borderId="70" xfId="0" applyNumberFormat="1" applyFill="1" applyBorder="1" applyAlignment="1" applyProtection="1">
      <alignment horizontal="left" vertical="center"/>
    </xf>
    <xf numFmtId="0" fontId="51" fillId="9" borderId="0" xfId="0" applyNumberFormat="1" applyFont="1" applyFill="1" applyAlignment="1" applyProtection="1">
      <alignment vertical="center"/>
    </xf>
    <xf numFmtId="0" fontId="0" fillId="10" borderId="92" xfId="0" applyNumberFormat="1" applyFill="1" applyBorder="1" applyAlignment="1" applyProtection="1">
      <alignment vertical="center"/>
    </xf>
    <xf numFmtId="0" fontId="0" fillId="10" borderId="24" xfId="0" applyNumberFormat="1" applyFill="1" applyBorder="1" applyAlignment="1" applyProtection="1">
      <alignment vertical="center"/>
    </xf>
    <xf numFmtId="0" fontId="51" fillId="10" borderId="24" xfId="0" applyNumberFormat="1" applyFont="1" applyFill="1" applyBorder="1" applyAlignment="1" applyProtection="1">
      <alignment vertical="center"/>
    </xf>
    <xf numFmtId="0" fontId="0" fillId="10" borderId="24" xfId="0" applyNumberFormat="1" applyFill="1" applyBorder="1" applyAlignment="1" applyProtection="1">
      <alignment horizontal="right" vertical="center"/>
    </xf>
    <xf numFmtId="0" fontId="0" fillId="10" borderId="24" xfId="0" applyNumberFormat="1" applyFill="1" applyBorder="1" applyAlignment="1" applyProtection="1">
      <alignment horizontal="left" vertical="center"/>
    </xf>
    <xf numFmtId="0" fontId="0" fillId="10" borderId="93" xfId="0" applyNumberFormat="1" applyFill="1" applyBorder="1" applyAlignment="1" applyProtection="1">
      <alignment vertical="center"/>
    </xf>
    <xf numFmtId="207" fontId="0" fillId="2" borderId="84" xfId="0" applyNumberFormat="1" applyFill="1" applyBorder="1" applyAlignment="1" applyProtection="1">
      <alignment horizontal="center" vertical="center"/>
      <protection locked="0"/>
    </xf>
    <xf numFmtId="0" fontId="0" fillId="10" borderId="24" xfId="0" applyNumberFormat="1" applyFill="1" applyBorder="1" applyAlignment="1" applyProtection="1">
      <alignment horizontal="center" vertical="center"/>
    </xf>
    <xf numFmtId="0" fontId="51" fillId="0" borderId="0" xfId="0" applyNumberFormat="1" applyFont="1" applyFill="1" applyAlignment="1" applyProtection="1">
      <alignment vertical="center"/>
    </xf>
    <xf numFmtId="0" fontId="0" fillId="9" borderId="79" xfId="0" applyNumberFormat="1" applyFill="1" applyBorder="1" applyAlignment="1" applyProtection="1">
      <alignment vertical="center"/>
    </xf>
    <xf numFmtId="0" fontId="0" fillId="9" borderId="80" xfId="0" applyNumberFormat="1" applyFill="1" applyBorder="1" applyAlignment="1" applyProtection="1">
      <alignment vertical="center"/>
    </xf>
    <xf numFmtId="0" fontId="51" fillId="9" borderId="80" xfId="0" applyNumberFormat="1" applyFont="1" applyFill="1" applyBorder="1" applyAlignment="1" applyProtection="1">
      <alignment vertical="center"/>
    </xf>
    <xf numFmtId="0" fontId="0" fillId="9" borderId="79" xfId="0" applyNumberFormat="1" applyFill="1" applyBorder="1" applyAlignment="1" applyProtection="1">
      <alignment horizontal="center" vertical="center"/>
    </xf>
    <xf numFmtId="0" fontId="0" fillId="9" borderId="81" xfId="0" applyNumberFormat="1" applyFill="1" applyBorder="1" applyAlignment="1" applyProtection="1">
      <alignment vertical="center"/>
    </xf>
    <xf numFmtId="0" fontId="0" fillId="9" borderId="80" xfId="0" applyNumberFormat="1" applyFill="1" applyBorder="1" applyAlignment="1" applyProtection="1">
      <alignment horizontal="center" vertical="center"/>
    </xf>
    <xf numFmtId="0" fontId="0" fillId="9" borderId="81" xfId="0" applyNumberFormat="1" applyFill="1" applyBorder="1" applyAlignment="1" applyProtection="1">
      <alignment horizontal="center" vertical="center"/>
    </xf>
    <xf numFmtId="0" fontId="52" fillId="0" borderId="0" xfId="0" applyNumberFormat="1" applyFont="1" applyFill="1" applyAlignment="1" applyProtection="1">
      <alignment vertical="center"/>
    </xf>
    <xf numFmtId="0" fontId="30" fillId="0" borderId="0" xfId="0" applyNumberFormat="1" applyFont="1" applyFill="1" applyAlignment="1" applyProtection="1">
      <alignment horizontal="right" vertical="center"/>
    </xf>
    <xf numFmtId="0" fontId="15" fillId="0" borderId="0" xfId="0" applyNumberFormat="1" applyFont="1" applyFill="1" applyAlignment="1" applyProtection="1">
      <alignment vertical="center"/>
    </xf>
    <xf numFmtId="0" fontId="53" fillId="0" borderId="0" xfId="0" applyNumberFormat="1" applyFont="1" applyFill="1" applyAlignment="1" applyProtection="1">
      <alignment horizontal="centerContinuous" vertical="center"/>
    </xf>
    <xf numFmtId="0" fontId="54" fillId="0" borderId="0" xfId="0" applyNumberFormat="1" applyFont="1" applyFill="1" applyAlignment="1" applyProtection="1">
      <alignment horizontal="centerContinuous" vertical="center"/>
    </xf>
    <xf numFmtId="0" fontId="55" fillId="0" borderId="0" xfId="0" applyNumberFormat="1" applyFont="1" applyFill="1" applyAlignment="1" applyProtection="1">
      <alignment horizontal="right" vertical="center" wrapText="1" indent="2"/>
    </xf>
    <xf numFmtId="0" fontId="15" fillId="0" borderId="111" xfId="0" applyNumberFormat="1" applyFont="1" applyFill="1" applyBorder="1" applyAlignment="1" applyProtection="1">
      <alignment vertical="center"/>
    </xf>
    <xf numFmtId="49" fontId="15" fillId="0" borderId="112" xfId="0" applyNumberFormat="1" applyFont="1" applyFill="1" applyBorder="1" applyAlignment="1" applyProtection="1">
      <alignment vertical="center"/>
    </xf>
    <xf numFmtId="0" fontId="15" fillId="11" borderId="11" xfId="0" applyNumberFormat="1" applyFont="1" applyFill="1" applyBorder="1" applyAlignment="1" applyProtection="1">
      <alignment vertical="center"/>
    </xf>
    <xf numFmtId="0" fontId="15" fillId="11" borderId="11" xfId="0" applyNumberFormat="1" applyFont="1" applyFill="1" applyBorder="1" applyAlignment="1" applyProtection="1">
      <alignment horizontal="center" vertical="center"/>
    </xf>
    <xf numFmtId="49" fontId="15" fillId="12" borderId="53" xfId="0" applyNumberFormat="1" applyFont="1" applyFill="1" applyBorder="1" applyAlignment="1" applyProtection="1">
      <alignment vertical="center"/>
    </xf>
    <xf numFmtId="0" fontId="15" fillId="12" borderId="111" xfId="0" applyNumberFormat="1" applyFont="1" applyFill="1" applyBorder="1" applyAlignment="1" applyProtection="1">
      <alignment vertical="center"/>
    </xf>
    <xf numFmtId="0" fontId="15" fillId="12" borderId="111" xfId="0" applyNumberFormat="1" applyFont="1" applyFill="1" applyBorder="1" applyAlignment="1" applyProtection="1">
      <alignment horizontal="center" vertical="center"/>
    </xf>
    <xf numFmtId="0" fontId="15" fillId="0" borderId="52" xfId="0" applyNumberFormat="1" applyFont="1" applyFill="1" applyBorder="1" applyAlignment="1" applyProtection="1">
      <alignment vertical="center"/>
    </xf>
    <xf numFmtId="0" fontId="15" fillId="0" borderId="52" xfId="0" applyNumberFormat="1" applyFont="1" applyFill="1" applyBorder="1" applyAlignment="1" applyProtection="1">
      <alignment horizontal="center" vertical="center"/>
    </xf>
    <xf numFmtId="0" fontId="56" fillId="0" borderId="53" xfId="0" applyNumberFormat="1" applyFont="1" applyFill="1" applyBorder="1" applyAlignment="1" applyProtection="1">
      <alignment vertical="center"/>
    </xf>
    <xf numFmtId="0" fontId="15" fillId="13" borderId="53" xfId="0" applyNumberFormat="1" applyFont="1" applyFill="1" applyBorder="1" applyAlignment="1" applyProtection="1">
      <alignment vertical="center"/>
    </xf>
    <xf numFmtId="0" fontId="15" fillId="12" borderId="112" xfId="0" applyNumberFormat="1" applyFont="1" applyFill="1" applyBorder="1" applyAlignment="1" applyProtection="1">
      <alignment vertical="center"/>
    </xf>
    <xf numFmtId="0" fontId="15" fillId="12" borderId="53" xfId="0" applyNumberFormat="1" applyFont="1" applyFill="1" applyBorder="1" applyAlignment="1" applyProtection="1">
      <alignment vertical="center"/>
    </xf>
    <xf numFmtId="0" fontId="15" fillId="12" borderId="53" xfId="0" applyNumberFormat="1" applyFont="1" applyFill="1" applyBorder="1" applyAlignment="1" applyProtection="1">
      <alignment horizontal="center" vertical="center"/>
    </xf>
    <xf numFmtId="0" fontId="15" fillId="0" borderId="54" xfId="0" applyNumberFormat="1" applyFont="1" applyFill="1" applyBorder="1" applyAlignment="1" applyProtection="1">
      <alignment vertical="center" wrapText="1"/>
    </xf>
    <xf numFmtId="0" fontId="15" fillId="0" borderId="1" xfId="0" applyNumberFormat="1" applyFont="1" applyFill="1" applyBorder="1" applyAlignment="1" applyProtection="1">
      <alignment vertical="center"/>
    </xf>
    <xf numFmtId="0" fontId="15" fillId="0" borderId="68" xfId="0" applyNumberFormat="1" applyFont="1" applyFill="1" applyBorder="1" applyAlignment="1" applyProtection="1">
      <alignment vertical="center"/>
    </xf>
    <xf numFmtId="49" fontId="15" fillId="0" borderId="52" xfId="0" applyNumberFormat="1" applyFont="1" applyFill="1" applyBorder="1" applyAlignment="1" applyProtection="1">
      <alignment vertical="center"/>
    </xf>
    <xf numFmtId="0" fontId="15" fillId="0" borderId="54" xfId="0" applyNumberFormat="1" applyFont="1" applyFill="1" applyBorder="1" applyAlignment="1" applyProtection="1">
      <alignment horizontal="center" vertical="center"/>
    </xf>
    <xf numFmtId="49" fontId="15" fillId="0" borderId="32" xfId="0" applyNumberFormat="1" applyFont="1" applyFill="1" applyBorder="1" applyAlignment="1" applyProtection="1">
      <alignment vertical="center"/>
    </xf>
    <xf numFmtId="0" fontId="15" fillId="0" borderId="0" xfId="0" applyNumberFormat="1" applyFont="1" applyFill="1" applyAlignment="1" applyProtection="1">
      <alignment horizontal="center" vertical="center"/>
    </xf>
    <xf numFmtId="0" fontId="0" fillId="2" borderId="0" xfId="0" applyNumberFormat="1" applyFill="1" applyAlignment="1" applyProtection="1">
      <alignment vertical="center"/>
    </xf>
    <xf numFmtId="0" fontId="77" fillId="0" borderId="0" xfId="0" applyNumberFormat="1" applyFont="1" applyFill="1" applyAlignment="1" applyProtection="1">
      <alignment vertical="center"/>
    </xf>
    <xf numFmtId="38" fontId="77" fillId="0" borderId="0" xfId="0" applyNumberFormat="1" applyFont="1" applyFill="1" applyAlignment="1" applyProtection="1">
      <alignment vertical="center"/>
    </xf>
    <xf numFmtId="0" fontId="77" fillId="0" borderId="0" xfId="0" applyNumberFormat="1" applyFont="1" applyFill="1" applyAlignment="1" applyProtection="1">
      <alignment horizontal="center" vertical="center" wrapText="1"/>
    </xf>
    <xf numFmtId="0" fontId="77" fillId="0" borderId="0" xfId="0" applyNumberFormat="1" applyFont="1" applyFill="1" applyAlignment="1" applyProtection="1">
      <alignment vertical="center" wrapText="1"/>
    </xf>
    <xf numFmtId="0" fontId="77" fillId="0" borderId="0" xfId="0" applyNumberFormat="1" applyFont="1" applyFill="1" applyAlignment="1" applyProtection="1">
      <alignment vertical="center" shrinkToFit="1"/>
    </xf>
    <xf numFmtId="0" fontId="77" fillId="0" borderId="0" xfId="0" applyNumberFormat="1" applyFont="1" applyFill="1" applyAlignment="1" applyProtection="1">
      <alignment horizontal="right" vertical="center"/>
    </xf>
    <xf numFmtId="191" fontId="77" fillId="0" borderId="0" xfId="0" applyNumberFormat="1" applyFont="1" applyFill="1" applyAlignment="1" applyProtection="1">
      <alignment vertical="center"/>
    </xf>
    <xf numFmtId="0" fontId="77" fillId="0" borderId="68" xfId="0" applyNumberFormat="1" applyFont="1" applyFill="1" applyBorder="1" applyAlignment="1" applyProtection="1">
      <alignment horizontal="center" vertical="center"/>
    </xf>
    <xf numFmtId="208" fontId="77" fillId="0" borderId="68" xfId="0" applyNumberFormat="1" applyFont="1" applyFill="1" applyBorder="1" applyAlignment="1" applyProtection="1">
      <alignment vertical="center"/>
    </xf>
    <xf numFmtId="0" fontId="77" fillId="0" borderId="66" xfId="0" applyNumberFormat="1" applyFont="1" applyFill="1" applyBorder="1" applyAlignment="1" applyProtection="1">
      <alignment vertical="center"/>
    </xf>
    <xf numFmtId="0" fontId="77" fillId="0" borderId="53" xfId="0" applyNumberFormat="1" applyFont="1" applyFill="1" applyBorder="1" applyAlignment="1" applyProtection="1">
      <alignment vertical="center"/>
    </xf>
    <xf numFmtId="0" fontId="77" fillId="0" borderId="26" xfId="0" applyNumberFormat="1" applyFont="1" applyFill="1" applyBorder="1" applyAlignment="1" applyProtection="1">
      <alignment horizontal="center" vertical="center"/>
    </xf>
    <xf numFmtId="0" fontId="77" fillId="0" borderId="27" xfId="0" applyNumberFormat="1" applyFont="1" applyFill="1" applyBorder="1" applyAlignment="1" applyProtection="1">
      <alignment horizontal="center" vertical="center"/>
    </xf>
    <xf numFmtId="0" fontId="77" fillId="0" borderId="10" xfId="0" applyNumberFormat="1" applyFont="1" applyFill="1" applyBorder="1" applyAlignment="1" applyProtection="1">
      <alignment horizontal="center" vertical="center"/>
    </xf>
    <xf numFmtId="0" fontId="77" fillId="0" borderId="28" xfId="0" applyNumberFormat="1" applyFont="1" applyFill="1" applyBorder="1" applyAlignment="1" applyProtection="1">
      <alignment horizontal="center" vertical="center"/>
    </xf>
    <xf numFmtId="208" fontId="77" fillId="0" borderId="113" xfId="0" applyNumberFormat="1" applyFont="1" applyFill="1" applyBorder="1" applyAlignment="1" applyProtection="1">
      <alignment vertical="center"/>
    </xf>
    <xf numFmtId="0" fontId="77" fillId="0" borderId="15" xfId="0" applyNumberFormat="1" applyFont="1" applyFill="1" applyBorder="1" applyAlignment="1" applyProtection="1">
      <alignment vertical="center"/>
    </xf>
    <xf numFmtId="0" fontId="77" fillId="0" borderId="11" xfId="0" applyNumberFormat="1" applyFont="1" applyFill="1" applyBorder="1" applyAlignment="1" applyProtection="1">
      <alignment vertical="center"/>
    </xf>
    <xf numFmtId="49" fontId="77" fillId="0" borderId="68" xfId="0" applyNumberFormat="1" applyFont="1" applyFill="1" applyBorder="1" applyAlignment="1" applyProtection="1">
      <alignment horizontal="center" vertical="center"/>
    </xf>
    <xf numFmtId="0" fontId="77" fillId="0" borderId="52" xfId="0" applyNumberFormat="1" applyFont="1" applyFill="1" applyBorder="1" applyAlignment="1" applyProtection="1">
      <alignment vertical="center"/>
    </xf>
    <xf numFmtId="0" fontId="77" fillId="0" borderId="65" xfId="0" applyNumberFormat="1" applyFont="1" applyFill="1" applyBorder="1" applyAlignment="1" applyProtection="1">
      <alignment horizontal="center" vertical="center"/>
    </xf>
    <xf numFmtId="208" fontId="77" fillId="0" borderId="65" xfId="0" applyNumberFormat="1" applyFont="1" applyFill="1" applyBorder="1" applyAlignment="1" applyProtection="1">
      <alignment vertical="center"/>
    </xf>
    <xf numFmtId="0" fontId="77" fillId="0" borderId="63" xfId="0" applyNumberFormat="1" applyFont="1" applyFill="1" applyBorder="1" applyAlignment="1" applyProtection="1">
      <alignment vertical="center"/>
    </xf>
    <xf numFmtId="0" fontId="0" fillId="0" borderId="2" xfId="0" applyFill="1" applyBorder="1" applyAlignment="1" applyProtection="1">
      <alignment horizontal="left" vertical="center" wrapText="1"/>
    </xf>
    <xf numFmtId="0" fontId="0" fillId="0" borderId="3" xfId="0" applyFill="1" applyBorder="1" applyAlignment="1" applyProtection="1">
      <alignment horizontal="left" vertical="center" wrapText="1"/>
    </xf>
    <xf numFmtId="0" fontId="0" fillId="0" borderId="4" xfId="0" applyFill="1" applyBorder="1" applyAlignment="1" applyProtection="1">
      <alignment horizontal="left" vertical="center" wrapText="1"/>
    </xf>
    <xf numFmtId="0" fontId="28" fillId="0" borderId="5" xfId="0" applyFont="1" applyFill="1" applyBorder="1" applyAlignment="1">
      <alignment horizontal="left" vertical="center" wrapText="1"/>
    </xf>
    <xf numFmtId="0" fontId="28" fillId="0" borderId="5" xfId="16" applyFont="1" applyFill="1" applyBorder="1" applyAlignment="1" applyProtection="1">
      <alignment horizontal="left" vertical="center"/>
    </xf>
    <xf numFmtId="0" fontId="0" fillId="0" borderId="1" xfId="0" applyNumberFormat="1" applyFill="1" applyBorder="1" applyAlignment="1" applyProtection="1">
      <alignment horizontal="center" vertical="center" wrapText="1"/>
      <protection locked="0"/>
    </xf>
    <xf numFmtId="0" fontId="21" fillId="0" borderId="0" xfId="0" applyNumberFormat="1" applyFont="1" applyFill="1" applyAlignment="1" applyProtection="1">
      <alignment horizontal="left" vertical="center" wrapText="1"/>
    </xf>
    <xf numFmtId="0" fontId="21" fillId="0" borderId="0" xfId="0" applyNumberFormat="1" applyFont="1" applyFill="1" applyAlignment="1" applyProtection="1">
      <alignment horizontal="left" vertical="center"/>
    </xf>
    <xf numFmtId="0" fontId="0" fillId="0" borderId="16" xfId="0" applyNumberFormat="1" applyFill="1" applyBorder="1" applyAlignment="1" applyProtection="1">
      <alignment horizontal="center" vertical="center" wrapText="1"/>
    </xf>
    <xf numFmtId="0" fontId="0" fillId="0" borderId="19" xfId="0" applyNumberFormat="1" applyFill="1" applyBorder="1" applyAlignment="1" applyProtection="1">
      <alignment horizontal="center" vertical="center" wrapText="1"/>
    </xf>
    <xf numFmtId="0" fontId="0" fillId="0" borderId="21" xfId="0" applyNumberFormat="1" applyFill="1" applyBorder="1" applyAlignment="1" applyProtection="1">
      <alignment horizontal="center" vertical="center" wrapText="1"/>
    </xf>
    <xf numFmtId="0" fontId="1" fillId="0" borderId="0" xfId="0" applyNumberFormat="1" applyFont="1" applyFill="1" applyAlignment="1" applyProtection="1">
      <alignment horizontal="left" vertical="center" wrapText="1"/>
    </xf>
    <xf numFmtId="0" fontId="19" fillId="0" borderId="6" xfId="0" applyNumberFormat="1" applyFont="1" applyFill="1" applyBorder="1" applyAlignment="1" applyProtection="1">
      <alignment horizontal="left" vertical="center"/>
    </xf>
    <xf numFmtId="0" fontId="19" fillId="0" borderId="0" xfId="0" applyNumberFormat="1" applyFont="1" applyFill="1" applyAlignment="1" applyProtection="1">
      <alignment horizontal="left" vertical="center"/>
    </xf>
    <xf numFmtId="176" fontId="0" fillId="0" borderId="8" xfId="0" applyNumberFormat="1" applyFill="1" applyBorder="1" applyAlignment="1" applyProtection="1">
      <alignment horizontal="center" vertical="center" shrinkToFit="1"/>
    </xf>
    <xf numFmtId="176" fontId="0" fillId="0" borderId="9" xfId="0" applyNumberFormat="1" applyFill="1" applyBorder="1" applyAlignment="1" applyProtection="1">
      <alignment horizontal="center" vertical="center" shrinkToFit="1"/>
    </xf>
    <xf numFmtId="176" fontId="0" fillId="0" borderId="10" xfId="0" applyNumberFormat="1" applyFill="1" applyBorder="1" applyAlignment="1" applyProtection="1">
      <alignment vertical="center" wrapText="1"/>
    </xf>
    <xf numFmtId="176" fontId="0" fillId="0" borderId="1" xfId="0" applyNumberFormat="1" applyFill="1" applyBorder="1" applyAlignment="1" applyProtection="1">
      <alignment vertical="center" wrapText="1"/>
    </xf>
    <xf numFmtId="0" fontId="20" fillId="0" borderId="69" xfId="0" applyNumberFormat="1" applyFont="1" applyFill="1" applyBorder="1" applyAlignment="1" applyProtection="1">
      <alignment vertical="center" wrapText="1"/>
    </xf>
    <xf numFmtId="0" fontId="20" fillId="0" borderId="70" xfId="0" applyNumberFormat="1" applyFont="1" applyFill="1" applyBorder="1" applyAlignment="1" applyProtection="1">
      <alignment vertical="center" wrapText="1"/>
    </xf>
    <xf numFmtId="0" fontId="20" fillId="0" borderId="86" xfId="0" applyNumberFormat="1" applyFont="1" applyFill="1" applyBorder="1" applyAlignment="1" applyProtection="1">
      <alignment vertical="center" wrapText="1"/>
    </xf>
    <xf numFmtId="0" fontId="20" fillId="0" borderId="0" xfId="0" applyNumberFormat="1" applyFont="1" applyFill="1" applyAlignment="1" applyProtection="1">
      <alignment vertical="center" wrapText="1"/>
    </xf>
    <xf numFmtId="0" fontId="20" fillId="0" borderId="92" xfId="0" applyNumberFormat="1" applyFont="1" applyFill="1" applyBorder="1" applyAlignment="1" applyProtection="1">
      <alignment vertical="center" wrapText="1"/>
    </xf>
    <xf numFmtId="0" fontId="20" fillId="0" borderId="24" xfId="0" applyNumberFormat="1" applyFont="1" applyFill="1" applyBorder="1" applyAlignment="1" applyProtection="1">
      <alignment vertical="center" wrapText="1"/>
    </xf>
    <xf numFmtId="0" fontId="33" fillId="0" borderId="86" xfId="0" applyNumberFormat="1" applyFont="1" applyFill="1" applyBorder="1" applyAlignment="1" applyProtection="1">
      <alignment vertical="center" wrapText="1"/>
    </xf>
    <xf numFmtId="0" fontId="20" fillId="0" borderId="0" xfId="0" applyNumberFormat="1" applyFont="1" applyFill="1" applyAlignment="1" applyProtection="1">
      <alignment horizontal="left" vertical="center" wrapText="1"/>
    </xf>
    <xf numFmtId="0" fontId="20" fillId="0" borderId="6" xfId="0" applyNumberFormat="1" applyFont="1" applyFill="1" applyBorder="1" applyAlignment="1" applyProtection="1">
      <alignment horizontal="left" vertical="center"/>
    </xf>
    <xf numFmtId="0" fontId="20" fillId="0" borderId="0" xfId="0" applyNumberFormat="1" applyFont="1" applyFill="1" applyAlignment="1" applyProtection="1">
      <alignment horizontal="left" vertical="center"/>
    </xf>
    <xf numFmtId="0" fontId="21" fillId="0" borderId="86" xfId="0" applyNumberFormat="1" applyFont="1" applyFill="1" applyBorder="1" applyAlignment="1" applyProtection="1">
      <alignment vertical="center" wrapText="1"/>
    </xf>
    <xf numFmtId="0" fontId="23" fillId="0" borderId="0" xfId="0" applyNumberFormat="1" applyFont="1" applyFill="1" applyAlignment="1" applyProtection="1">
      <alignment horizontal="left" vertical="center"/>
    </xf>
    <xf numFmtId="0" fontId="23" fillId="0" borderId="6" xfId="0" applyNumberFormat="1" applyFont="1" applyFill="1" applyBorder="1" applyAlignment="1" applyProtection="1">
      <alignment horizontal="left" vertical="center"/>
    </xf>
    <xf numFmtId="176" fontId="0" fillId="0" borderId="2" xfId="0" applyNumberFormat="1" applyFont="1" applyFill="1" applyBorder="1" applyAlignment="1" applyProtection="1">
      <alignment horizontal="center" vertical="center" shrinkToFit="1"/>
    </xf>
    <xf numFmtId="176" fontId="0" fillId="0" borderId="4" xfId="0" applyNumberFormat="1" applyFont="1" applyFill="1" applyBorder="1" applyAlignment="1" applyProtection="1">
      <alignment horizontal="center" vertical="center" shrinkToFit="1"/>
    </xf>
    <xf numFmtId="38" fontId="6" fillId="0" borderId="0" xfId="0" applyNumberFormat="1" applyFont="1" applyFill="1" applyAlignment="1" applyProtection="1">
      <alignment horizontal="left" vertical="top" wrapText="1"/>
    </xf>
    <xf numFmtId="38" fontId="6" fillId="0" borderId="6" xfId="0" applyNumberFormat="1" applyFont="1" applyFill="1" applyBorder="1" applyAlignment="1" applyProtection="1">
      <alignment horizontal="left" vertical="top" wrapText="1"/>
    </xf>
    <xf numFmtId="0" fontId="21" fillId="0" borderId="1" xfId="0" applyNumberFormat="1" applyFont="1" applyFill="1" applyBorder="1" applyAlignment="1" applyProtection="1">
      <alignment horizontal="center" vertical="center" wrapText="1"/>
    </xf>
    <xf numFmtId="176" fontId="22" fillId="0" borderId="1" xfId="0" applyNumberFormat="1" applyFont="1" applyFill="1" applyBorder="1" applyAlignment="1" applyProtection="1">
      <alignment horizontal="center" vertical="center" shrinkToFit="1"/>
    </xf>
    <xf numFmtId="0" fontId="22" fillId="0" borderId="1" xfId="0" applyNumberFormat="1" applyFont="1" applyFill="1" applyBorder="1" applyAlignment="1" applyProtection="1">
      <alignment horizontal="center" vertical="center"/>
    </xf>
    <xf numFmtId="176" fontId="22" fillId="0" borderId="1" xfId="0" applyNumberFormat="1" applyFont="1" applyFill="1" applyBorder="1" applyAlignment="1" applyProtection="1">
      <alignment vertical="center" wrapText="1"/>
    </xf>
    <xf numFmtId="0" fontId="30" fillId="0" borderId="2" xfId="0" applyNumberFormat="1" applyFont="1" applyFill="1" applyBorder="1" applyAlignment="1" applyProtection="1">
      <alignment horizontal="center" vertical="center" shrinkToFit="1"/>
    </xf>
    <xf numFmtId="0" fontId="30" fillId="0" borderId="4" xfId="0" applyNumberFormat="1" applyFont="1" applyFill="1" applyBorder="1" applyAlignment="1" applyProtection="1">
      <alignment horizontal="center" vertical="center" shrinkToFit="1"/>
    </xf>
    <xf numFmtId="0" fontId="23" fillId="0" borderId="0" xfId="0" applyNumberFormat="1" applyFont="1" applyFill="1" applyAlignment="1" applyProtection="1">
      <alignment horizontal="center" vertical="center"/>
    </xf>
    <xf numFmtId="0" fontId="30" fillId="0" borderId="1" xfId="0" applyNumberFormat="1" applyFont="1" applyFill="1" applyBorder="1" applyAlignment="1" applyProtection="1">
      <alignment horizontal="center" vertical="center"/>
    </xf>
    <xf numFmtId="176" fontId="22" fillId="0" borderId="1" xfId="0" applyNumberFormat="1" applyFont="1" applyFill="1" applyBorder="1" applyAlignment="1" applyProtection="1">
      <alignment horizontal="left" vertical="center" wrapText="1"/>
    </xf>
    <xf numFmtId="185" fontId="30" fillId="0" borderId="1" xfId="0" applyNumberFormat="1" applyFont="1" applyFill="1" applyBorder="1" applyAlignment="1" applyProtection="1">
      <alignment horizontal="center" vertical="center" shrinkToFit="1"/>
    </xf>
    <xf numFmtId="185" fontId="30" fillId="0" borderId="11" xfId="0" applyNumberFormat="1" applyFont="1" applyFill="1" applyBorder="1" applyAlignment="1" applyProtection="1">
      <alignment horizontal="center" vertical="center" shrinkToFit="1"/>
    </xf>
    <xf numFmtId="185" fontId="30" fillId="0" borderId="11" xfId="0" applyNumberFormat="1" applyFont="1" applyFill="1" applyBorder="1" applyAlignment="1" applyProtection="1">
      <alignment horizontal="center" vertical="center"/>
    </xf>
    <xf numFmtId="185" fontId="30" fillId="0" borderId="32" xfId="0" applyNumberFormat="1" applyFont="1" applyFill="1" applyBorder="1" applyAlignment="1" applyProtection="1">
      <alignment horizontal="center" vertical="center"/>
    </xf>
    <xf numFmtId="0" fontId="30" fillId="0" borderId="1" xfId="0" applyNumberFormat="1" applyFont="1" applyFill="1" applyBorder="1" applyAlignment="1" applyProtection="1">
      <alignment horizontal="center" vertical="center" shrinkToFit="1"/>
    </xf>
    <xf numFmtId="0" fontId="30" fillId="0" borderId="11" xfId="0" applyFont="1" applyFill="1" applyBorder="1" applyAlignment="1" applyProtection="1">
      <alignment horizontal="center" vertical="center" shrinkToFit="1"/>
    </xf>
    <xf numFmtId="184" fontId="30" fillId="0" borderId="1" xfId="0" applyNumberFormat="1" applyFont="1" applyFill="1" applyBorder="1" applyAlignment="1" applyProtection="1">
      <alignment horizontal="center" vertical="center" shrinkToFit="1"/>
    </xf>
    <xf numFmtId="184" fontId="30" fillId="0" borderId="11" xfId="0" applyNumberFormat="1" applyFont="1" applyFill="1" applyBorder="1" applyAlignment="1" applyProtection="1">
      <alignment horizontal="center" vertical="center" shrinkToFit="1"/>
    </xf>
    <xf numFmtId="188" fontId="22" fillId="6" borderId="11" xfId="0" applyNumberFormat="1" applyFont="1" applyFill="1" applyBorder="1" applyAlignment="1" applyProtection="1">
      <alignment horizontal="center" vertical="center" wrapText="1"/>
    </xf>
    <xf numFmtId="188" fontId="22" fillId="6" borderId="32" xfId="0" applyNumberFormat="1" applyFont="1" applyFill="1" applyBorder="1" applyAlignment="1" applyProtection="1">
      <alignment horizontal="center" vertical="center" wrapText="1"/>
    </xf>
    <xf numFmtId="188" fontId="22" fillId="6" borderId="41" xfId="0" applyNumberFormat="1" applyFont="1" applyFill="1" applyBorder="1" applyAlignment="1" applyProtection="1">
      <alignment horizontal="center" vertical="center" wrapText="1"/>
    </xf>
    <xf numFmtId="184" fontId="22" fillId="0" borderId="2" xfId="0" applyNumberFormat="1" applyFont="1" applyFill="1" applyBorder="1" applyAlignment="1" applyProtection="1">
      <alignment horizontal="center" vertical="center"/>
    </xf>
    <xf numFmtId="184" fontId="22" fillId="0" borderId="4" xfId="0" applyNumberFormat="1" applyFont="1" applyFill="1" applyBorder="1" applyAlignment="1" applyProtection="1">
      <alignment horizontal="center" vertical="center"/>
    </xf>
    <xf numFmtId="0" fontId="22" fillId="6" borderId="11" xfId="0" applyNumberFormat="1" applyFont="1" applyFill="1" applyBorder="1" applyAlignment="1" applyProtection="1">
      <alignment horizontal="center" vertical="center" wrapText="1"/>
    </xf>
    <xf numFmtId="0" fontId="22" fillId="6" borderId="32" xfId="0" applyNumberFormat="1" applyFont="1" applyFill="1" applyBorder="1" applyAlignment="1" applyProtection="1">
      <alignment horizontal="center" vertical="center"/>
    </xf>
    <xf numFmtId="184" fontId="26" fillId="0" borderId="2" xfId="0" applyNumberFormat="1" applyFont="1" applyFill="1" applyBorder="1" applyAlignment="1" applyProtection="1">
      <alignment horizontal="center" vertical="center"/>
    </xf>
    <xf numFmtId="184" fontId="26" fillId="0" borderId="4" xfId="0" applyNumberFormat="1" applyFont="1" applyFill="1" applyBorder="1" applyAlignment="1" applyProtection="1">
      <alignment horizontal="center" vertical="center"/>
    </xf>
    <xf numFmtId="0" fontId="26" fillId="0" borderId="28" xfId="0" applyNumberFormat="1" applyFont="1" applyFill="1" applyBorder="1" applyAlignment="1" applyProtection="1">
      <alignment horizontal="center" vertical="center"/>
    </xf>
    <xf numFmtId="0" fontId="26" fillId="0" borderId="6" xfId="0" applyNumberFormat="1" applyFont="1" applyFill="1" applyBorder="1" applyAlignment="1" applyProtection="1">
      <alignment horizontal="center" vertical="center"/>
    </xf>
    <xf numFmtId="0" fontId="26" fillId="0" borderId="26" xfId="0" applyNumberFormat="1" applyFont="1" applyFill="1" applyBorder="1" applyAlignment="1" applyProtection="1">
      <alignment horizontal="center" vertical="center"/>
    </xf>
    <xf numFmtId="184" fontId="26" fillId="0" borderId="3" xfId="0" applyNumberFormat="1" applyFont="1" applyFill="1" applyBorder="1" applyAlignment="1" applyProtection="1">
      <alignment horizontal="center" vertical="center"/>
    </xf>
    <xf numFmtId="0" fontId="30" fillId="0" borderId="11" xfId="0" applyNumberFormat="1" applyFont="1" applyFill="1" applyBorder="1" applyAlignment="1" applyProtection="1">
      <alignment horizontal="center" vertical="center" wrapText="1" shrinkToFit="1"/>
    </xf>
    <xf numFmtId="0" fontId="30" fillId="0" borderId="32" xfId="0" applyNumberFormat="1" applyFont="1" applyFill="1" applyBorder="1" applyAlignment="1" applyProtection="1">
      <alignment horizontal="center" vertical="center" wrapText="1" shrinkToFit="1"/>
    </xf>
    <xf numFmtId="184" fontId="30" fillId="0" borderId="1" xfId="0" applyNumberFormat="1" applyFont="1" applyFill="1" applyBorder="1" applyAlignment="1" applyProtection="1">
      <alignment horizontal="center" vertical="center" wrapText="1" shrinkToFit="1"/>
    </xf>
    <xf numFmtId="184" fontId="22" fillId="0" borderId="3" xfId="0" applyNumberFormat="1" applyFont="1" applyFill="1" applyBorder="1" applyAlignment="1" applyProtection="1">
      <alignment horizontal="center" vertical="center"/>
    </xf>
    <xf numFmtId="0" fontId="22" fillId="6" borderId="41" xfId="0" applyNumberFormat="1" applyFont="1" applyFill="1" applyBorder="1" applyAlignment="1" applyProtection="1">
      <alignment horizontal="center" vertical="center" wrapText="1"/>
    </xf>
    <xf numFmtId="0" fontId="20" fillId="0" borderId="36" xfId="0" applyNumberFormat="1" applyFont="1" applyFill="1" applyBorder="1" applyAlignment="1" applyProtection="1">
      <alignment horizontal="left" vertical="center" shrinkToFit="1"/>
    </xf>
    <xf numFmtId="0" fontId="0" fillId="0" borderId="50" xfId="0" applyNumberFormat="1" applyFill="1" applyBorder="1" applyAlignment="1" applyProtection="1">
      <alignment vertical="center" shrinkToFit="1"/>
    </xf>
    <xf numFmtId="0" fontId="0" fillId="0" borderId="51" xfId="0" applyNumberFormat="1" applyFill="1" applyBorder="1" applyAlignment="1" applyProtection="1">
      <alignment vertical="center"/>
    </xf>
    <xf numFmtId="176" fontId="22" fillId="0" borderId="2" xfId="0" applyNumberFormat="1" applyFont="1" applyFill="1" applyBorder="1" applyAlignment="1" applyProtection="1">
      <alignment horizontal="center" vertical="center" shrinkToFit="1"/>
    </xf>
    <xf numFmtId="176" fontId="22" fillId="0" borderId="4" xfId="0" applyNumberFormat="1" applyFont="1" applyFill="1" applyBorder="1" applyAlignment="1" applyProtection="1">
      <alignment horizontal="center" vertical="center" shrinkToFit="1"/>
    </xf>
    <xf numFmtId="185" fontId="30" fillId="0" borderId="1" xfId="0" applyNumberFormat="1" applyFont="1" applyFill="1" applyBorder="1" applyAlignment="1" applyProtection="1">
      <alignment horizontal="center" vertical="center"/>
    </xf>
    <xf numFmtId="185" fontId="30" fillId="0" borderId="25" xfId="0" applyNumberFormat="1" applyFont="1" applyFill="1" applyBorder="1" applyAlignment="1" applyProtection="1">
      <alignment horizontal="center" vertical="center"/>
    </xf>
    <xf numFmtId="0" fontId="30" fillId="0" borderId="25" xfId="0" applyFont="1" applyFill="1" applyBorder="1" applyAlignment="1" applyProtection="1">
      <alignment horizontal="center" vertical="center" shrinkToFit="1"/>
    </xf>
    <xf numFmtId="38" fontId="30" fillId="0" borderId="11" xfId="0" applyNumberFormat="1" applyFont="1" applyFill="1" applyBorder="1" applyAlignment="1" applyProtection="1">
      <alignment horizontal="center" vertical="center" wrapText="1"/>
    </xf>
    <xf numFmtId="38" fontId="30" fillId="0" borderId="45" xfId="0" applyNumberFormat="1" applyFont="1" applyFill="1" applyBorder="1" applyAlignment="1" applyProtection="1">
      <alignment horizontal="center" vertical="center" wrapText="1"/>
    </xf>
    <xf numFmtId="38" fontId="30" fillId="0" borderId="32" xfId="0" applyNumberFormat="1" applyFont="1" applyFill="1" applyBorder="1" applyAlignment="1" applyProtection="1">
      <alignment horizontal="center" vertical="center" wrapText="1"/>
    </xf>
    <xf numFmtId="0" fontId="30" fillId="0" borderId="1" xfId="0" applyNumberFormat="1" applyFont="1" applyFill="1" applyBorder="1" applyAlignment="1" applyProtection="1">
      <alignment horizontal="right" vertical="center"/>
    </xf>
    <xf numFmtId="0" fontId="30" fillId="0" borderId="2" xfId="0" applyNumberFormat="1" applyFont="1" applyFill="1" applyBorder="1" applyAlignment="1" applyProtection="1">
      <alignment horizontal="right" vertical="center"/>
    </xf>
    <xf numFmtId="0" fontId="30" fillId="0" borderId="4" xfId="0" applyFont="1" applyFill="1" applyBorder="1" applyAlignment="1">
      <alignment horizontal="right" vertical="center"/>
    </xf>
    <xf numFmtId="184" fontId="30" fillId="0" borderId="1" xfId="0" applyNumberFormat="1" applyFont="1" applyFill="1" applyBorder="1" applyAlignment="1" applyProtection="1">
      <alignment horizontal="center" vertical="center"/>
    </xf>
    <xf numFmtId="0" fontId="22" fillId="0" borderId="2" xfId="0" applyNumberFormat="1" applyFont="1" applyFill="1" applyBorder="1" applyAlignment="1" applyProtection="1">
      <alignment horizontal="center" vertical="center"/>
    </xf>
    <xf numFmtId="0" fontId="22" fillId="0" borderId="4" xfId="0" applyNumberFormat="1" applyFont="1" applyFill="1" applyBorder="1" applyAlignment="1" applyProtection="1">
      <alignment horizontal="center" vertical="center"/>
    </xf>
    <xf numFmtId="184" fontId="22" fillId="0" borderId="1" xfId="0" applyNumberFormat="1" applyFont="1" applyFill="1" applyBorder="1" applyAlignment="1" applyProtection="1">
      <alignment horizontal="center" vertical="center"/>
    </xf>
    <xf numFmtId="0" fontId="30" fillId="0" borderId="1" xfId="0" applyNumberFormat="1" applyFont="1" applyFill="1" applyBorder="1" applyAlignment="1" applyProtection="1">
      <alignment horizontal="right" vertical="center" shrinkToFit="1"/>
    </xf>
    <xf numFmtId="38" fontId="30" fillId="0" borderId="1" xfId="0" applyNumberFormat="1" applyFont="1" applyFill="1" applyBorder="1" applyAlignment="1" applyProtection="1">
      <alignment horizontal="center" vertical="center"/>
    </xf>
    <xf numFmtId="0" fontId="30" fillId="0" borderId="11" xfId="0" applyNumberFormat="1" applyFont="1" applyFill="1" applyBorder="1" applyAlignment="1" applyProtection="1">
      <alignment horizontal="center" vertical="center" wrapText="1"/>
    </xf>
    <xf numFmtId="0" fontId="30" fillId="0" borderId="45" xfId="0" applyNumberFormat="1" applyFont="1" applyFill="1" applyBorder="1" applyAlignment="1" applyProtection="1">
      <alignment horizontal="center" vertical="center" wrapText="1"/>
    </xf>
    <xf numFmtId="0" fontId="22" fillId="0" borderId="11" xfId="0" applyNumberFormat="1" applyFont="1" applyFill="1" applyBorder="1" applyAlignment="1" applyProtection="1">
      <alignment horizontal="center" vertical="center" wrapText="1"/>
    </xf>
    <xf numFmtId="0" fontId="22" fillId="0" borderId="45" xfId="0" applyNumberFormat="1" applyFont="1" applyFill="1" applyBorder="1" applyAlignment="1" applyProtection="1">
      <alignment horizontal="center" vertical="center" wrapText="1"/>
    </xf>
    <xf numFmtId="0" fontId="22" fillId="0" borderId="40" xfId="0" applyNumberFormat="1" applyFont="1" applyFill="1" applyBorder="1" applyAlignment="1" applyProtection="1">
      <alignment horizontal="center" vertical="center" wrapText="1"/>
    </xf>
    <xf numFmtId="0" fontId="22" fillId="0" borderId="15" xfId="0" applyNumberFormat="1" applyFont="1" applyFill="1" applyBorder="1" applyAlignment="1" applyProtection="1">
      <alignment horizontal="center" vertical="center" shrinkToFit="1"/>
    </xf>
    <xf numFmtId="0" fontId="22" fillId="0" borderId="5" xfId="0" applyNumberFormat="1" applyFont="1" applyFill="1" applyBorder="1" applyAlignment="1" applyProtection="1">
      <alignment horizontal="center" vertical="center" shrinkToFit="1"/>
    </xf>
    <xf numFmtId="0" fontId="22" fillId="0" borderId="28" xfId="0" applyNumberFormat="1" applyFont="1" applyFill="1" applyBorder="1" applyAlignment="1" applyProtection="1">
      <alignment horizontal="center" vertical="center" shrinkToFit="1"/>
    </xf>
    <xf numFmtId="0" fontId="22" fillId="0" borderId="47" xfId="0" applyNumberFormat="1" applyFont="1" applyFill="1" applyBorder="1" applyAlignment="1" applyProtection="1">
      <alignment horizontal="center" vertical="center" shrinkToFit="1"/>
    </xf>
    <xf numFmtId="0" fontId="22" fillId="0" borderId="48" xfId="0" applyNumberFormat="1" applyFont="1" applyFill="1" applyBorder="1" applyAlignment="1" applyProtection="1">
      <alignment horizontal="center" vertical="center" shrinkToFit="1"/>
    </xf>
    <xf numFmtId="0" fontId="22" fillId="0" borderId="49" xfId="0" applyNumberFormat="1" applyFont="1" applyFill="1" applyBorder="1" applyAlignment="1" applyProtection="1">
      <alignment horizontal="center" vertical="center" shrinkToFit="1"/>
    </xf>
    <xf numFmtId="176" fontId="22" fillId="0" borderId="15" xfId="0" applyNumberFormat="1" applyFont="1" applyFill="1" applyBorder="1" applyAlignment="1">
      <alignment horizontal="center" vertical="center" shrinkToFit="1"/>
    </xf>
    <xf numFmtId="176" fontId="22" fillId="0" borderId="28" xfId="0" applyNumberFormat="1" applyFont="1" applyFill="1" applyBorder="1" applyAlignment="1">
      <alignment horizontal="center" vertical="center" shrinkToFit="1"/>
    </xf>
    <xf numFmtId="0" fontId="22" fillId="0" borderId="15" xfId="0" applyNumberFormat="1" applyFont="1" applyFill="1" applyBorder="1" applyAlignment="1" applyProtection="1">
      <alignment horizontal="center" vertical="center"/>
    </xf>
    <xf numFmtId="0" fontId="22" fillId="0" borderId="28" xfId="0" applyNumberFormat="1" applyFont="1" applyFill="1" applyBorder="1" applyAlignment="1" applyProtection="1">
      <alignment horizontal="center" vertical="center"/>
    </xf>
    <xf numFmtId="176" fontId="22" fillId="0" borderId="2" xfId="0" applyNumberFormat="1" applyFont="1" applyFill="1" applyBorder="1" applyAlignment="1" applyProtection="1">
      <alignment horizontal="left" vertical="center" shrinkToFit="1"/>
    </xf>
    <xf numFmtId="176" fontId="22" fillId="0" borderId="3" xfId="0" applyNumberFormat="1" applyFont="1" applyFill="1" applyBorder="1" applyAlignment="1" applyProtection="1">
      <alignment horizontal="left" vertical="center" shrinkToFit="1"/>
    </xf>
    <xf numFmtId="176" fontId="22" fillId="0" borderId="4" xfId="0" applyNumberFormat="1" applyFont="1" applyFill="1" applyBorder="1" applyAlignment="1" applyProtection="1">
      <alignment horizontal="left" vertical="center" shrinkToFit="1"/>
    </xf>
    <xf numFmtId="0" fontId="30" fillId="0" borderId="2" xfId="0" applyNumberFormat="1" applyFont="1" applyFill="1" applyBorder="1" applyAlignment="1" applyProtection="1">
      <alignment horizontal="center" vertical="center"/>
    </xf>
    <xf numFmtId="0" fontId="30" fillId="0" borderId="4" xfId="0" applyNumberFormat="1" applyFont="1" applyFill="1" applyBorder="1" applyAlignment="1" applyProtection="1">
      <alignment horizontal="center" vertical="center"/>
    </xf>
    <xf numFmtId="0" fontId="30" fillId="0" borderId="15" xfId="0" applyFont="1" applyFill="1" applyBorder="1" applyAlignment="1">
      <alignment horizontal="center" vertical="center"/>
    </xf>
    <xf numFmtId="0" fontId="30" fillId="0" borderId="28" xfId="0" applyFont="1" applyFill="1" applyBorder="1" applyAlignment="1">
      <alignment horizontal="center" vertical="center"/>
    </xf>
    <xf numFmtId="0" fontId="30" fillId="0" borderId="11" xfId="0" applyNumberFormat="1" applyFont="1" applyFill="1" applyBorder="1" applyAlignment="1" applyProtection="1">
      <alignment horizontal="center" vertical="center"/>
    </xf>
    <xf numFmtId="0" fontId="79" fillId="0" borderId="11" xfId="0" applyNumberFormat="1" applyFont="1" applyFill="1" applyBorder="1" applyAlignment="1" applyProtection="1">
      <alignment horizontal="center" vertical="center" wrapText="1"/>
    </xf>
    <xf numFmtId="0" fontId="79" fillId="0" borderId="32" xfId="0" applyNumberFormat="1" applyFont="1" applyFill="1" applyBorder="1" applyAlignment="1" applyProtection="1">
      <alignment horizontal="center" vertical="center"/>
    </xf>
    <xf numFmtId="0" fontId="30" fillId="0" borderId="36" xfId="0" applyNumberFormat="1" applyFont="1" applyFill="1" applyBorder="1" applyAlignment="1" applyProtection="1">
      <alignment horizontal="center" vertical="center"/>
    </xf>
    <xf numFmtId="0" fontId="30" fillId="0" borderId="51" xfId="0" applyNumberFormat="1" applyFont="1" applyFill="1" applyBorder="1" applyAlignment="1" applyProtection="1">
      <alignment horizontal="center" vertical="center"/>
    </xf>
    <xf numFmtId="0" fontId="30" fillId="0" borderId="25" xfId="0" applyNumberFormat="1" applyFont="1" applyFill="1" applyBorder="1" applyAlignment="1" applyProtection="1">
      <alignment horizontal="center" vertical="center"/>
    </xf>
    <xf numFmtId="0" fontId="79" fillId="0" borderId="45" xfId="0" applyNumberFormat="1" applyFont="1" applyFill="1" applyBorder="1" applyAlignment="1" applyProtection="1">
      <alignment horizontal="center" vertical="center"/>
    </xf>
    <xf numFmtId="0" fontId="79" fillId="0" borderId="1" xfId="0" applyNumberFormat="1" applyFont="1" applyFill="1" applyBorder="1" applyAlignment="1" applyProtection="1">
      <alignment horizontal="center" vertical="center" wrapText="1"/>
    </xf>
    <xf numFmtId="0" fontId="79" fillId="0" borderId="1" xfId="0" applyNumberFormat="1" applyFont="1" applyFill="1" applyBorder="1" applyAlignment="1" applyProtection="1">
      <alignment horizontal="center" vertical="center"/>
    </xf>
    <xf numFmtId="0" fontId="30" fillId="0" borderId="27" xfId="0" applyFont="1" applyFill="1" applyBorder="1" applyAlignment="1">
      <alignment horizontal="center" vertical="center"/>
    </xf>
    <xf numFmtId="0" fontId="30" fillId="0" borderId="26" xfId="0" applyFont="1" applyFill="1" applyBorder="1" applyAlignment="1">
      <alignment horizontal="center" vertical="center"/>
    </xf>
    <xf numFmtId="192" fontId="22" fillId="0" borderId="2" xfId="0" applyNumberFormat="1" applyFont="1" applyFill="1" applyBorder="1" applyAlignment="1" applyProtection="1">
      <alignment horizontal="center" vertical="center"/>
    </xf>
    <xf numFmtId="192" fontId="22" fillId="0" borderId="4" xfId="0" applyNumberFormat="1" applyFont="1" applyFill="1" applyBorder="1" applyAlignment="1" applyProtection="1">
      <alignment horizontal="center" vertical="center"/>
    </xf>
    <xf numFmtId="0" fontId="30" fillId="0" borderId="10" xfId="0" applyFont="1" applyFill="1" applyBorder="1" applyAlignment="1" applyProtection="1">
      <alignment horizontal="center" vertical="center" shrinkToFit="1"/>
    </xf>
    <xf numFmtId="176" fontId="22" fillId="0" borderId="2" xfId="0" applyNumberFormat="1" applyFont="1" applyFill="1" applyBorder="1" applyAlignment="1" applyProtection="1">
      <alignment horizontal="left" vertical="center" wrapText="1"/>
    </xf>
    <xf numFmtId="176" fontId="22" fillId="0" borderId="3" xfId="0" applyNumberFormat="1" applyFont="1" applyFill="1" applyBorder="1" applyAlignment="1" applyProtection="1">
      <alignment horizontal="left" vertical="center" wrapText="1"/>
    </xf>
    <xf numFmtId="176" fontId="22" fillId="0" borderId="4" xfId="0" applyNumberFormat="1" applyFont="1" applyFill="1" applyBorder="1" applyAlignment="1" applyProtection="1">
      <alignment horizontal="left" vertical="center" wrapText="1"/>
    </xf>
    <xf numFmtId="38" fontId="0" fillId="0" borderId="11" xfId="0" applyNumberFormat="1" applyFill="1" applyBorder="1" applyAlignment="1" applyProtection="1">
      <alignment horizontal="center" vertical="center"/>
    </xf>
    <xf numFmtId="38" fontId="0" fillId="0" borderId="10" xfId="0" applyNumberFormat="1" applyFill="1" applyBorder="1" applyAlignment="1" applyProtection="1">
      <alignment horizontal="center" vertical="center"/>
    </xf>
    <xf numFmtId="0" fontId="36" fillId="0" borderId="2" xfId="7" applyFont="1" applyFill="1" applyBorder="1" applyAlignment="1" applyProtection="1">
      <alignment horizontal="center" vertical="center"/>
    </xf>
    <xf numFmtId="0" fontId="0" fillId="0" borderId="3" xfId="0" applyNumberFormat="1" applyFill="1" applyBorder="1" applyAlignment="1" applyProtection="1">
      <alignment vertical="center"/>
    </xf>
    <xf numFmtId="0" fontId="0" fillId="0" borderId="4" xfId="0" applyNumberFormat="1" applyFill="1" applyBorder="1" applyAlignment="1" applyProtection="1">
      <alignment vertical="center"/>
    </xf>
    <xf numFmtId="176" fontId="36" fillId="0" borderId="2" xfId="3" applyNumberFormat="1" applyFont="1" applyFill="1" applyBorder="1" applyAlignment="1" applyProtection="1">
      <alignment horizontal="left" vertical="center" shrinkToFit="1"/>
    </xf>
    <xf numFmtId="0" fontId="0" fillId="0" borderId="3" xfId="0" applyNumberFormat="1" applyFill="1" applyBorder="1" applyAlignment="1" applyProtection="1">
      <alignment horizontal="left" vertical="center" shrinkToFit="1"/>
    </xf>
    <xf numFmtId="0" fontId="0" fillId="0" borderId="4" xfId="0" applyNumberFormat="1" applyFill="1" applyBorder="1" applyAlignment="1" applyProtection="1">
      <alignment horizontal="left" vertical="center" shrinkToFit="1"/>
    </xf>
    <xf numFmtId="176" fontId="36" fillId="0" borderId="3" xfId="3" applyNumberFormat="1" applyFont="1" applyFill="1" applyBorder="1" applyAlignment="1" applyProtection="1">
      <alignment horizontal="left" vertical="center" shrinkToFit="1"/>
    </xf>
    <xf numFmtId="176" fontId="36" fillId="0" borderId="4" xfId="3" applyNumberFormat="1" applyFont="1" applyFill="1" applyBorder="1" applyAlignment="1" applyProtection="1">
      <alignment horizontal="left" vertical="center" shrinkToFit="1"/>
    </xf>
    <xf numFmtId="0" fontId="36" fillId="0" borderId="4" xfId="7" applyFont="1" applyFill="1" applyBorder="1" applyAlignment="1" applyProtection="1">
      <alignment horizontal="center" vertical="center"/>
    </xf>
    <xf numFmtId="196" fontId="36" fillId="0" borderId="2" xfId="3" applyNumberFormat="1" applyFont="1" applyFill="1" applyBorder="1" applyAlignment="1" applyProtection="1">
      <alignment horizontal="center" vertical="center" shrinkToFit="1"/>
    </xf>
    <xf numFmtId="196" fontId="36" fillId="0" borderId="4" xfId="3" applyNumberFormat="1" applyFont="1" applyFill="1" applyBorder="1" applyAlignment="1" applyProtection="1">
      <alignment horizontal="center" vertical="center" shrinkToFit="1"/>
    </xf>
    <xf numFmtId="195" fontId="36" fillId="0" borderId="1" xfId="3" applyNumberFormat="1" applyFont="1" applyFill="1" applyBorder="1" applyAlignment="1" applyProtection="1">
      <alignment horizontal="center" vertical="center"/>
    </xf>
    <xf numFmtId="195" fontId="36" fillId="0" borderId="2" xfId="3" applyNumberFormat="1" applyFont="1" applyFill="1" applyBorder="1" applyAlignment="1" applyProtection="1">
      <alignment horizontal="center" vertical="center"/>
    </xf>
    <xf numFmtId="195" fontId="36" fillId="0" borderId="4" xfId="3" applyNumberFormat="1" applyFont="1" applyFill="1" applyBorder="1" applyAlignment="1" applyProtection="1">
      <alignment horizontal="center" vertical="center"/>
    </xf>
    <xf numFmtId="176" fontId="36" fillId="0" borderId="1" xfId="7" applyNumberFormat="1" applyFont="1" applyFill="1" applyBorder="1" applyAlignment="1" applyProtection="1">
      <alignment horizontal="center" vertical="center" shrinkToFit="1"/>
    </xf>
    <xf numFmtId="209" fontId="36" fillId="0" borderId="0" xfId="0" applyNumberFormat="1" applyFont="1" applyFill="1" applyAlignment="1" applyProtection="1">
      <alignment horizontal="center" vertical="center" shrinkToFit="1"/>
    </xf>
    <xf numFmtId="209" fontId="0" fillId="0" borderId="0" xfId="0" applyNumberFormat="1" applyFill="1" applyAlignment="1" applyProtection="1">
      <alignment horizontal="center" vertical="center" shrinkToFit="1"/>
    </xf>
    <xf numFmtId="0" fontId="36" fillId="8" borderId="2" xfId="0" applyNumberFormat="1" applyFont="1" applyFill="1" applyBorder="1" applyAlignment="1" applyProtection="1">
      <alignment vertical="center" shrinkToFit="1"/>
    </xf>
    <xf numFmtId="0" fontId="36" fillId="8" borderId="4" xfId="0" applyNumberFormat="1" applyFont="1" applyFill="1" applyBorder="1" applyAlignment="1" applyProtection="1">
      <alignment vertical="center" shrinkToFit="1"/>
    </xf>
    <xf numFmtId="0" fontId="36" fillId="2" borderId="15" xfId="0" applyNumberFormat="1" applyFont="1" applyFill="1" applyBorder="1" applyAlignment="1" applyProtection="1">
      <alignment horizontal="left" vertical="top" wrapText="1"/>
      <protection locked="0"/>
    </xf>
    <xf numFmtId="0" fontId="36" fillId="2" borderId="5" xfId="0" applyNumberFormat="1" applyFont="1" applyFill="1" applyBorder="1" applyAlignment="1" applyProtection="1">
      <alignment horizontal="left" vertical="top" wrapText="1"/>
      <protection locked="0"/>
    </xf>
    <xf numFmtId="0" fontId="36" fillId="2" borderId="28" xfId="0" applyNumberFormat="1" applyFont="1" applyFill="1" applyBorder="1" applyAlignment="1" applyProtection="1">
      <alignment horizontal="left" vertical="top" wrapText="1"/>
      <protection locked="0"/>
    </xf>
    <xf numFmtId="0" fontId="36" fillId="2" borderId="40" xfId="0" applyNumberFormat="1" applyFont="1" applyFill="1" applyBorder="1" applyAlignment="1" applyProtection="1">
      <alignment horizontal="left" vertical="top" wrapText="1"/>
      <protection locked="0"/>
    </xf>
    <xf numFmtId="0" fontId="36" fillId="2" borderId="0" xfId="0" applyNumberFormat="1" applyFont="1" applyFill="1" applyAlignment="1" applyProtection="1">
      <alignment horizontal="left" vertical="top" wrapText="1"/>
      <protection locked="0"/>
    </xf>
    <xf numFmtId="0" fontId="36" fillId="2" borderId="6" xfId="0" applyNumberFormat="1" applyFont="1" applyFill="1" applyBorder="1" applyAlignment="1" applyProtection="1">
      <alignment horizontal="left" vertical="top" wrapText="1"/>
      <protection locked="0"/>
    </xf>
    <xf numFmtId="0" fontId="36" fillId="2" borderId="27" xfId="0" applyNumberFormat="1" applyFont="1" applyFill="1" applyBorder="1" applyAlignment="1" applyProtection="1">
      <alignment horizontal="left" vertical="top" wrapText="1"/>
      <protection locked="0"/>
    </xf>
    <xf numFmtId="0" fontId="36" fillId="2" borderId="24" xfId="0" applyNumberFormat="1" applyFont="1" applyFill="1" applyBorder="1" applyAlignment="1" applyProtection="1">
      <alignment horizontal="left" vertical="top" wrapText="1"/>
      <protection locked="0"/>
    </xf>
    <xf numFmtId="0" fontId="36" fillId="2" borderId="26" xfId="0" applyNumberFormat="1" applyFont="1" applyFill="1" applyBorder="1" applyAlignment="1" applyProtection="1">
      <alignment horizontal="left" vertical="top" wrapText="1"/>
      <protection locked="0"/>
    </xf>
    <xf numFmtId="38" fontId="36" fillId="0" borderId="0" xfId="0" applyNumberFormat="1" applyFont="1" applyFill="1" applyAlignment="1" applyProtection="1">
      <alignment horizontal="right" vertical="center"/>
    </xf>
    <xf numFmtId="0" fontId="0" fillId="0" borderId="0" xfId="0" applyNumberFormat="1" applyFill="1" applyAlignment="1" applyProtection="1">
      <alignment horizontal="right" vertical="center"/>
    </xf>
    <xf numFmtId="0" fontId="0" fillId="2" borderId="82" xfId="0" applyNumberFormat="1" applyFill="1" applyBorder="1" applyAlignment="1" applyProtection="1">
      <alignment horizontal="center" vertical="center"/>
      <protection locked="0"/>
    </xf>
    <xf numFmtId="0" fontId="0" fillId="2" borderId="5" xfId="0" applyNumberFormat="1" applyFill="1" applyBorder="1" applyAlignment="1" applyProtection="1">
      <alignment horizontal="center" vertical="center"/>
      <protection locked="0"/>
    </xf>
    <xf numFmtId="0" fontId="0" fillId="2" borderId="83" xfId="0" applyNumberFormat="1" applyFill="1" applyBorder="1" applyAlignment="1" applyProtection="1">
      <alignment horizontal="center" vertical="center"/>
      <protection locked="0"/>
    </xf>
    <xf numFmtId="0" fontId="0" fillId="2" borderId="75"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76" xfId="0" applyNumberFormat="1" applyFill="1" applyBorder="1" applyAlignment="1" applyProtection="1">
      <alignment horizontal="center" vertical="center"/>
      <protection locked="0"/>
    </xf>
    <xf numFmtId="0" fontId="0" fillId="2" borderId="87" xfId="0" applyNumberFormat="1" applyFill="1" applyBorder="1" applyAlignment="1" applyProtection="1">
      <alignment horizontal="center" vertical="center"/>
      <protection locked="0"/>
    </xf>
    <xf numFmtId="0" fontId="0" fillId="2" borderId="88" xfId="0" applyNumberFormat="1" applyFill="1" applyBorder="1" applyAlignment="1" applyProtection="1">
      <alignment horizontal="center" vertical="center"/>
      <protection locked="0"/>
    </xf>
    <xf numFmtId="0" fontId="0" fillId="2" borderId="109" xfId="0" applyNumberFormat="1" applyFill="1" applyBorder="1" applyAlignment="1" applyProtection="1">
      <alignment horizontal="center" vertical="center"/>
      <protection locked="0"/>
    </xf>
    <xf numFmtId="31" fontId="30" fillId="0" borderId="0" xfId="0" applyNumberFormat="1" applyFont="1" applyFill="1" applyAlignment="1" applyProtection="1">
      <alignment horizontal="center" vertical="center"/>
    </xf>
    <xf numFmtId="0" fontId="0" fillId="9" borderId="79" xfId="0" applyNumberFormat="1" applyFill="1" applyBorder="1" applyAlignment="1" applyProtection="1">
      <alignment horizontal="center" vertical="center"/>
    </xf>
    <xf numFmtId="0" fontId="0" fillId="9" borderId="80" xfId="0" applyNumberFormat="1" applyFill="1" applyBorder="1" applyAlignment="1" applyProtection="1">
      <alignment horizontal="center" vertical="center"/>
    </xf>
    <xf numFmtId="0" fontId="0" fillId="9" borderId="81" xfId="0" applyNumberFormat="1" applyFill="1" applyBorder="1" applyAlignment="1" applyProtection="1">
      <alignment horizontal="center" vertical="center"/>
    </xf>
    <xf numFmtId="0" fontId="48" fillId="0" borderId="5" xfId="12" applyFont="1" applyFill="1" applyBorder="1" applyAlignment="1" applyProtection="1">
      <alignment horizontal="left" vertical="center"/>
    </xf>
    <xf numFmtId="0" fontId="49" fillId="0" borderId="5" xfId="12" applyFont="1" applyFill="1" applyBorder="1" applyAlignment="1" applyProtection="1">
      <alignment horizontal="left" vertical="center"/>
    </xf>
    <xf numFmtId="0" fontId="49" fillId="0" borderId="83" xfId="12" applyFont="1" applyFill="1" applyBorder="1" applyAlignment="1" applyProtection="1">
      <alignment horizontal="left" vertical="center"/>
    </xf>
    <xf numFmtId="0" fontId="49" fillId="0" borderId="59" xfId="12" applyFont="1" applyFill="1" applyBorder="1" applyAlignment="1" applyProtection="1">
      <alignment horizontal="left" vertical="center"/>
    </xf>
    <xf numFmtId="0" fontId="49" fillId="0" borderId="76" xfId="12" applyFont="1" applyFill="1" applyBorder="1" applyAlignment="1" applyProtection="1">
      <alignment horizontal="left" vertical="center"/>
    </xf>
    <xf numFmtId="0" fontId="0" fillId="0" borderId="82" xfId="0" applyNumberFormat="1" applyFill="1" applyBorder="1" applyAlignment="1" applyProtection="1">
      <alignment horizontal="center" vertical="center"/>
    </xf>
    <xf numFmtId="0" fontId="0" fillId="0" borderId="75" xfId="0" applyNumberFormat="1" applyFill="1" applyBorder="1" applyAlignment="1" applyProtection="1">
      <alignment horizontal="center" vertical="center"/>
    </xf>
    <xf numFmtId="0" fontId="0" fillId="0" borderId="83" xfId="0" applyNumberFormat="1" applyFill="1" applyBorder="1" applyAlignment="1" applyProtection="1">
      <alignment horizontal="center" vertical="center"/>
    </xf>
    <xf numFmtId="0" fontId="0" fillId="0" borderId="76" xfId="0" applyNumberFormat="1" applyFill="1" applyBorder="1" applyAlignment="1" applyProtection="1">
      <alignment horizontal="center" vertical="center"/>
    </xf>
    <xf numFmtId="0" fontId="0" fillId="0" borderId="57" xfId="0" applyNumberFormat="1" applyFill="1" applyBorder="1" applyAlignment="1" applyProtection="1">
      <alignment horizontal="left" vertical="center" shrinkToFit="1"/>
    </xf>
    <xf numFmtId="0" fontId="0" fillId="0" borderId="58" xfId="0" applyNumberFormat="1" applyFill="1" applyBorder="1" applyAlignment="1" applyProtection="1">
      <alignment horizontal="left" vertical="center" shrinkToFit="1"/>
    </xf>
    <xf numFmtId="0" fontId="50" fillId="0" borderId="15" xfId="12" applyFont="1" applyFill="1" applyBorder="1" applyAlignment="1" applyProtection="1">
      <alignment horizontal="center" vertical="center"/>
    </xf>
    <xf numFmtId="0" fontId="50" fillId="0" borderId="5" xfId="12" applyFont="1" applyFill="1" applyBorder="1" applyAlignment="1" applyProtection="1">
      <alignment horizontal="center" vertical="center"/>
    </xf>
    <xf numFmtId="0" fontId="50" fillId="0" borderId="83" xfId="12" applyFont="1" applyFill="1" applyBorder="1" applyAlignment="1" applyProtection="1">
      <alignment horizontal="center" vertical="center"/>
    </xf>
    <xf numFmtId="0" fontId="50" fillId="0" borderId="110" xfId="12" applyFont="1" applyFill="1" applyBorder="1" applyAlignment="1" applyProtection="1">
      <alignment horizontal="center" vertical="center"/>
    </xf>
    <xf numFmtId="0" fontId="50" fillId="0" borderId="59" xfId="12" applyFont="1" applyFill="1" applyBorder="1" applyAlignment="1" applyProtection="1">
      <alignment horizontal="center" vertical="center"/>
    </xf>
    <xf numFmtId="0" fontId="50" fillId="0" borderId="76" xfId="12" applyFont="1" applyFill="1" applyBorder="1" applyAlignment="1" applyProtection="1">
      <alignment horizontal="center" vertical="center"/>
    </xf>
    <xf numFmtId="0" fontId="49" fillId="0" borderId="64" xfId="12" applyFont="1" applyFill="1" applyBorder="1" applyAlignment="1" applyProtection="1">
      <alignment horizontal="left" vertical="center"/>
    </xf>
    <xf numFmtId="0" fontId="49" fillId="0" borderId="103" xfId="12" applyFont="1" applyFill="1" applyBorder="1" applyAlignment="1" applyProtection="1">
      <alignment horizontal="left" vertical="center"/>
    </xf>
    <xf numFmtId="0" fontId="0" fillId="0" borderId="102" xfId="0" applyNumberFormat="1" applyFill="1" applyBorder="1" applyAlignment="1" applyProtection="1">
      <alignment horizontal="center" vertical="center"/>
    </xf>
    <xf numFmtId="0" fontId="0" fillId="0" borderId="131" xfId="0" applyNumberFormat="1" applyFill="1" applyBorder="1" applyAlignment="1" applyProtection="1">
      <alignment horizontal="center" vertical="center"/>
    </xf>
    <xf numFmtId="0" fontId="0" fillId="0" borderId="132" xfId="0" applyNumberFormat="1" applyFill="1" applyBorder="1" applyAlignment="1" applyProtection="1">
      <alignment horizontal="center" vertical="center"/>
    </xf>
    <xf numFmtId="0" fontId="0" fillId="0" borderId="139" xfId="0" applyNumberFormat="1" applyFill="1" applyBorder="1" applyAlignment="1" applyProtection="1">
      <alignment horizontal="center" vertical="center"/>
    </xf>
    <xf numFmtId="0" fontId="0" fillId="0" borderId="140" xfId="0" applyNumberFormat="1" applyFill="1" applyBorder="1" applyAlignment="1" applyProtection="1">
      <alignment horizontal="center" vertical="center"/>
    </xf>
    <xf numFmtId="0" fontId="0" fillId="0" borderId="137" xfId="0" applyNumberFormat="1" applyFill="1" applyBorder="1" applyAlignment="1" applyProtection="1">
      <alignment horizontal="center" vertical="center"/>
    </xf>
    <xf numFmtId="0" fontId="0" fillId="0" borderId="138" xfId="0" applyNumberFormat="1" applyFill="1" applyBorder="1" applyAlignment="1" applyProtection="1">
      <alignment horizontal="center" vertical="center"/>
    </xf>
    <xf numFmtId="0" fontId="0" fillId="0" borderId="141" xfId="0" applyNumberFormat="1" applyFill="1" applyBorder="1" applyAlignment="1" applyProtection="1">
      <alignment horizontal="center" vertical="center"/>
    </xf>
    <xf numFmtId="0" fontId="50" fillId="0" borderId="86" xfId="12" applyFont="1" applyFill="1" applyBorder="1" applyAlignment="1" applyProtection="1">
      <alignment horizontal="center" vertical="center"/>
    </xf>
    <xf numFmtId="0" fontId="50" fillId="0" borderId="0" xfId="0" applyNumberFormat="1" applyFont="1" applyFill="1" applyAlignment="1" applyProtection="1">
      <alignment horizontal="center" vertical="center"/>
    </xf>
    <xf numFmtId="0" fontId="50" fillId="0" borderId="55" xfId="12" applyFont="1" applyFill="1" applyBorder="1" applyAlignment="1" applyProtection="1">
      <alignment horizontal="center" vertical="center"/>
    </xf>
    <xf numFmtId="0" fontId="50" fillId="0" borderId="75" xfId="12" applyFont="1" applyFill="1" applyBorder="1" applyAlignment="1" applyProtection="1">
      <alignment horizontal="center" vertical="center"/>
    </xf>
    <xf numFmtId="0" fontId="0" fillId="2" borderId="102" xfId="0" applyNumberFormat="1" applyFill="1" applyBorder="1" applyAlignment="1" applyProtection="1">
      <alignment horizontal="left" vertical="top"/>
      <protection locked="0"/>
    </xf>
    <xf numFmtId="0" fontId="0" fillId="2" borderId="64" xfId="0" applyNumberFormat="1" applyFill="1" applyBorder="1" applyAlignment="1" applyProtection="1">
      <alignment horizontal="left" vertical="top"/>
      <protection locked="0"/>
    </xf>
    <xf numFmtId="0" fontId="0" fillId="2" borderId="103" xfId="0" applyNumberFormat="1" applyFill="1" applyBorder="1" applyAlignment="1" applyProtection="1">
      <alignment horizontal="left" vertical="top"/>
      <protection locked="0"/>
    </xf>
    <xf numFmtId="0" fontId="0" fillId="2" borderId="75" xfId="0" applyNumberFormat="1" applyFill="1" applyBorder="1" applyAlignment="1" applyProtection="1">
      <alignment horizontal="left" vertical="top"/>
      <protection locked="0"/>
    </xf>
    <xf numFmtId="0" fontId="0" fillId="2" borderId="59" xfId="0" applyNumberFormat="1" applyFill="1" applyBorder="1" applyAlignment="1" applyProtection="1">
      <alignment horizontal="left" vertical="top"/>
      <protection locked="0"/>
    </xf>
    <xf numFmtId="0" fontId="0" fillId="2" borderId="76" xfId="0" applyNumberFormat="1" applyFill="1" applyBorder="1" applyAlignment="1" applyProtection="1">
      <alignment horizontal="left" vertical="top"/>
      <protection locked="0"/>
    </xf>
    <xf numFmtId="0" fontId="36" fillId="0" borderId="5" xfId="12" applyFont="1" applyFill="1" applyBorder="1" applyAlignment="1" applyProtection="1">
      <alignment horizontal="left" vertical="center" wrapText="1"/>
    </xf>
    <xf numFmtId="0" fontId="25" fillId="0" borderId="5" xfId="0" applyNumberFormat="1" applyFont="1" applyFill="1" applyBorder="1" applyAlignment="1" applyProtection="1">
      <alignment vertical="center" wrapText="1"/>
    </xf>
    <xf numFmtId="0" fontId="25" fillId="0" borderId="83" xfId="0" applyNumberFormat="1" applyFont="1" applyFill="1" applyBorder="1" applyAlignment="1" applyProtection="1">
      <alignment vertical="center" wrapText="1"/>
    </xf>
    <xf numFmtId="0" fontId="25" fillId="0" borderId="96" xfId="0" applyNumberFormat="1" applyFont="1" applyFill="1" applyBorder="1" applyAlignment="1" applyProtection="1">
      <alignment vertical="center" wrapText="1"/>
    </xf>
    <xf numFmtId="0" fontId="25" fillId="0" borderId="101" xfId="0" applyNumberFormat="1" applyFont="1" applyFill="1" applyBorder="1" applyAlignment="1" applyProtection="1">
      <alignment vertical="center" wrapText="1"/>
    </xf>
    <xf numFmtId="0" fontId="0" fillId="0" borderId="95" xfId="0" applyNumberFormat="1" applyFill="1" applyBorder="1" applyAlignment="1" applyProtection="1">
      <alignment horizontal="center" vertical="center"/>
    </xf>
    <xf numFmtId="0" fontId="0" fillId="0" borderId="127" xfId="0" applyNumberFormat="1" applyFill="1" applyBorder="1" applyAlignment="1" applyProtection="1">
      <alignment horizontal="center" vertical="center"/>
    </xf>
    <xf numFmtId="0" fontId="0" fillId="0" borderId="128" xfId="0" applyNumberFormat="1" applyFill="1" applyBorder="1" applyAlignment="1" applyProtection="1">
      <alignment horizontal="center" vertical="center"/>
    </xf>
    <xf numFmtId="0" fontId="0" fillId="0" borderId="129" xfId="0" applyNumberFormat="1" applyFill="1" applyBorder="1" applyAlignment="1" applyProtection="1">
      <alignment horizontal="center" vertical="center"/>
    </xf>
    <xf numFmtId="0" fontId="0" fillId="0" borderId="130" xfId="0" applyNumberFormat="1" applyFill="1" applyBorder="1" applyAlignment="1" applyProtection="1">
      <alignment horizontal="center" vertical="center"/>
    </xf>
    <xf numFmtId="0" fontId="0" fillId="0" borderId="135" xfId="0" applyNumberFormat="1" applyFill="1" applyBorder="1" applyAlignment="1" applyProtection="1">
      <alignment horizontal="center" vertical="center"/>
    </xf>
    <xf numFmtId="0" fontId="0" fillId="0" borderId="136" xfId="0" applyNumberFormat="1" applyFill="1" applyBorder="1" applyAlignment="1" applyProtection="1">
      <alignment horizontal="center" vertical="center"/>
    </xf>
    <xf numFmtId="0" fontId="50" fillId="0" borderId="82" xfId="12" applyFont="1" applyFill="1" applyBorder="1" applyAlignment="1" applyProtection="1">
      <alignment horizontal="center" vertical="center"/>
    </xf>
    <xf numFmtId="0" fontId="50" fillId="0" borderId="95" xfId="12" applyFont="1" applyFill="1" applyBorder="1" applyAlignment="1" applyProtection="1">
      <alignment horizontal="center" vertical="center"/>
    </xf>
    <xf numFmtId="0" fontId="50" fillId="0" borderId="96" xfId="12" applyFont="1" applyFill="1" applyBorder="1" applyAlignment="1" applyProtection="1">
      <alignment horizontal="center" vertical="center"/>
    </xf>
    <xf numFmtId="0" fontId="50" fillId="0" borderId="101" xfId="12" applyFont="1" applyFill="1" applyBorder="1" applyAlignment="1" applyProtection="1">
      <alignment horizontal="center" vertical="center"/>
    </xf>
    <xf numFmtId="0" fontId="0" fillId="2" borderId="82" xfId="0" applyNumberFormat="1" applyFill="1" applyBorder="1" applyAlignment="1" applyProtection="1">
      <alignment horizontal="left" vertical="top"/>
      <protection locked="0"/>
    </xf>
    <xf numFmtId="0" fontId="0" fillId="2" borderId="5" xfId="0" applyNumberFormat="1" applyFill="1" applyBorder="1" applyAlignment="1" applyProtection="1">
      <alignment horizontal="left" vertical="top"/>
      <protection locked="0"/>
    </xf>
    <xf numFmtId="0" fontId="0" fillId="2" borderId="83" xfId="0" applyNumberFormat="1" applyFill="1" applyBorder="1" applyAlignment="1" applyProtection="1">
      <alignment horizontal="left" vertical="top"/>
      <protection locked="0"/>
    </xf>
    <xf numFmtId="0" fontId="0" fillId="2" borderId="95" xfId="0" applyNumberFormat="1" applyFill="1" applyBorder="1" applyAlignment="1" applyProtection="1">
      <alignment horizontal="left" vertical="top"/>
      <protection locked="0"/>
    </xf>
    <xf numFmtId="0" fontId="0" fillId="2" borderId="96" xfId="0" applyNumberFormat="1" applyFill="1" applyBorder="1" applyAlignment="1" applyProtection="1">
      <alignment horizontal="left" vertical="top"/>
      <protection locked="0"/>
    </xf>
    <xf numFmtId="0" fontId="0" fillId="2" borderId="101" xfId="0" applyNumberFormat="1" applyFill="1" applyBorder="1" applyAlignment="1" applyProtection="1">
      <alignment horizontal="left" vertical="top"/>
      <protection locked="0"/>
    </xf>
    <xf numFmtId="0" fontId="49" fillId="0" borderId="24" xfId="12" applyFont="1" applyFill="1" applyBorder="1" applyAlignment="1" applyProtection="1">
      <alignment horizontal="left" vertical="center"/>
    </xf>
    <xf numFmtId="0" fontId="0" fillId="0" borderId="92" xfId="0" applyNumberFormat="1" applyFill="1" applyBorder="1" applyAlignment="1" applyProtection="1">
      <alignment horizontal="center" vertical="center"/>
    </xf>
    <xf numFmtId="0" fontId="0" fillId="0" borderId="133" xfId="0" applyNumberFormat="1" applyFill="1" applyBorder="1" applyAlignment="1" applyProtection="1">
      <alignment horizontal="center" vertical="center"/>
    </xf>
    <xf numFmtId="0" fontId="0" fillId="0" borderId="134" xfId="0" applyNumberFormat="1" applyFill="1" applyBorder="1" applyAlignment="1" applyProtection="1">
      <alignment horizontal="center" vertical="center"/>
    </xf>
    <xf numFmtId="0" fontId="14" fillId="0" borderId="67" xfId="12" applyFont="1" applyFill="1" applyBorder="1" applyAlignment="1" applyProtection="1">
      <alignment horizontal="left" vertical="center"/>
    </xf>
    <xf numFmtId="0" fontId="0" fillId="0" borderId="100" xfId="0" applyNumberFormat="1" applyFill="1" applyBorder="1" applyAlignment="1" applyProtection="1">
      <alignment horizontal="left" vertical="center"/>
    </xf>
    <xf numFmtId="0" fontId="50" fillId="0" borderId="102" xfId="12" applyFont="1" applyFill="1" applyBorder="1" applyAlignment="1" applyProtection="1">
      <alignment horizontal="center" vertical="center"/>
    </xf>
    <xf numFmtId="0" fontId="50" fillId="0" borderId="64" xfId="12" applyFont="1" applyFill="1" applyBorder="1" applyAlignment="1" applyProtection="1">
      <alignment horizontal="center" vertical="center"/>
    </xf>
    <xf numFmtId="0" fontId="50" fillId="0" borderId="103" xfId="12" applyFont="1" applyFill="1" applyBorder="1" applyAlignment="1" applyProtection="1">
      <alignment horizontal="center" vertical="center"/>
    </xf>
    <xf numFmtId="0" fontId="50" fillId="0" borderId="92" xfId="12" applyFont="1" applyFill="1" applyBorder="1" applyAlignment="1" applyProtection="1">
      <alignment horizontal="center" vertical="center"/>
    </xf>
    <xf numFmtId="0" fontId="50" fillId="0" borderId="24" xfId="12" applyFont="1" applyFill="1" applyBorder="1" applyAlignment="1" applyProtection="1">
      <alignment horizontal="center" vertical="center"/>
    </xf>
    <xf numFmtId="0" fontId="50" fillId="0" borderId="93" xfId="12" applyFont="1" applyFill="1" applyBorder="1" applyAlignment="1" applyProtection="1">
      <alignment horizontal="center" vertical="center"/>
    </xf>
    <xf numFmtId="0" fontId="0" fillId="2" borderId="92" xfId="0" applyNumberFormat="1" applyFill="1" applyBorder="1" applyAlignment="1" applyProtection="1">
      <alignment horizontal="left" vertical="top"/>
      <protection locked="0"/>
    </xf>
    <xf numFmtId="0" fontId="0" fillId="2" borderId="24" xfId="0" applyNumberFormat="1" applyFill="1" applyBorder="1" applyAlignment="1" applyProtection="1">
      <alignment horizontal="left" vertical="top"/>
      <protection locked="0"/>
    </xf>
    <xf numFmtId="0" fontId="0" fillId="2" borderId="93" xfId="0" applyNumberFormat="1" applyFill="1" applyBorder="1" applyAlignment="1" applyProtection="1">
      <alignment horizontal="left" vertical="top"/>
      <protection locked="0"/>
    </xf>
    <xf numFmtId="0" fontId="0" fillId="2" borderId="107" xfId="0" applyNumberFormat="1" applyFill="1" applyBorder="1" applyAlignment="1" applyProtection="1">
      <alignment horizontal="center" vertical="center"/>
      <protection locked="0"/>
    </xf>
    <xf numFmtId="0" fontId="0" fillId="2" borderId="61" xfId="0" applyNumberFormat="1" applyFill="1" applyBorder="1" applyAlignment="1" applyProtection="1">
      <alignment horizontal="center" vertical="center"/>
      <protection locked="0"/>
    </xf>
    <xf numFmtId="0" fontId="0" fillId="2" borderId="108" xfId="0" applyNumberFormat="1" applyFill="1" applyBorder="1" applyAlignment="1" applyProtection="1">
      <alignment horizontal="center" vertical="center"/>
      <protection locked="0"/>
    </xf>
    <xf numFmtId="0" fontId="0" fillId="2" borderId="105" xfId="0" applyNumberFormat="1" applyFill="1" applyBorder="1" applyAlignment="1" applyProtection="1">
      <alignment horizontal="center" vertical="center"/>
      <protection locked="0"/>
    </xf>
    <xf numFmtId="0" fontId="0" fillId="2" borderId="106" xfId="0" applyNumberFormat="1" applyFill="1" applyBorder="1" applyAlignment="1" applyProtection="1">
      <alignment horizontal="center" vertical="center"/>
      <protection locked="0"/>
    </xf>
    <xf numFmtId="0" fontId="49" fillId="0" borderId="96" xfId="12" applyFont="1" applyFill="1" applyBorder="1" applyAlignment="1" applyProtection="1">
      <alignment horizontal="left" vertical="center"/>
    </xf>
    <xf numFmtId="0" fontId="14" fillId="0" borderId="57" xfId="12" applyFont="1" applyFill="1" applyBorder="1" applyAlignment="1" applyProtection="1">
      <alignment horizontal="left" vertical="center"/>
    </xf>
    <xf numFmtId="0" fontId="0" fillId="0" borderId="85" xfId="0" applyNumberFormat="1" applyFill="1" applyBorder="1" applyAlignment="1" applyProtection="1">
      <alignment horizontal="left" vertical="center"/>
    </xf>
    <xf numFmtId="0" fontId="0" fillId="2" borderId="99" xfId="0" applyNumberFormat="1" applyFill="1" applyBorder="1" applyAlignment="1" applyProtection="1">
      <alignment horizontal="center" vertical="center"/>
      <protection locked="0"/>
    </xf>
    <xf numFmtId="0" fontId="0" fillId="2" borderId="67" xfId="0" applyNumberFormat="1" applyFill="1" applyBorder="1" applyAlignment="1" applyProtection="1">
      <alignment horizontal="center" vertical="center"/>
      <protection locked="0"/>
    </xf>
    <xf numFmtId="0" fontId="0" fillId="2" borderId="100" xfId="0" applyNumberFormat="1" applyFill="1" applyBorder="1" applyAlignment="1" applyProtection="1">
      <alignment horizontal="center" vertical="center"/>
      <protection locked="0"/>
    </xf>
    <xf numFmtId="0" fontId="0" fillId="2" borderId="69" xfId="0" applyNumberFormat="1" applyFill="1" applyBorder="1" applyAlignment="1" applyProtection="1">
      <alignment horizontal="left" vertical="top"/>
      <protection locked="0"/>
    </xf>
    <xf numFmtId="0" fontId="0" fillId="2" borderId="70" xfId="0" applyNumberFormat="1" applyFill="1" applyBorder="1" applyAlignment="1" applyProtection="1">
      <alignment horizontal="left" vertical="top"/>
      <protection locked="0"/>
    </xf>
    <xf numFmtId="0" fontId="0" fillId="2" borderId="71" xfId="0" applyNumberFormat="1" applyFill="1" applyBorder="1" applyAlignment="1" applyProtection="1">
      <alignment horizontal="left" vertical="top"/>
      <protection locked="0"/>
    </xf>
    <xf numFmtId="0" fontId="0" fillId="2" borderId="89" xfId="0" applyNumberFormat="1" applyFill="1" applyBorder="1" applyAlignment="1" applyProtection="1">
      <alignment horizontal="center" vertical="center"/>
      <protection locked="0"/>
    </xf>
    <xf numFmtId="0" fontId="0" fillId="2" borderId="90" xfId="0" applyNumberFormat="1" applyFill="1" applyBorder="1" applyAlignment="1" applyProtection="1">
      <alignment horizontal="center" vertical="center"/>
      <protection locked="0"/>
    </xf>
    <xf numFmtId="0" fontId="0" fillId="2" borderId="91" xfId="0" applyNumberFormat="1" applyFill="1" applyBorder="1" applyAlignment="1" applyProtection="1">
      <alignment horizontal="center" vertical="center"/>
      <protection locked="0"/>
    </xf>
    <xf numFmtId="0" fontId="49" fillId="0" borderId="93" xfId="12" applyFont="1" applyFill="1" applyBorder="1" applyAlignment="1" applyProtection="1">
      <alignment horizontal="left" vertical="center"/>
    </xf>
    <xf numFmtId="0" fontId="0" fillId="0" borderId="82" xfId="0" applyNumberFormat="1" applyFill="1" applyBorder="1" applyAlignment="1" applyProtection="1">
      <alignment horizontal="right" vertical="center"/>
    </xf>
    <xf numFmtId="0" fontId="0" fillId="0" borderId="92" xfId="0" applyNumberFormat="1" applyFill="1" applyBorder="1" applyAlignment="1" applyProtection="1">
      <alignment horizontal="right" vertical="center"/>
    </xf>
    <xf numFmtId="0" fontId="0" fillId="0" borderId="83" xfId="0" applyNumberFormat="1" applyFill="1" applyBorder="1" applyAlignment="1" applyProtection="1">
      <alignment horizontal="left" vertical="center"/>
    </xf>
    <xf numFmtId="0" fontId="0" fillId="0" borderId="93" xfId="0" applyNumberFormat="1" applyFill="1" applyBorder="1" applyAlignment="1" applyProtection="1">
      <alignment horizontal="left" vertical="center"/>
    </xf>
    <xf numFmtId="0" fontId="0" fillId="0" borderId="57" xfId="0" applyNumberFormat="1" applyFill="1" applyBorder="1" applyAlignment="1" applyProtection="1">
      <alignment horizontal="left" vertical="center"/>
    </xf>
    <xf numFmtId="0" fontId="0" fillId="0" borderId="94" xfId="0" applyNumberFormat="1" applyFill="1" applyBorder="1" applyAlignment="1" applyProtection="1">
      <alignment horizontal="left" vertical="center"/>
    </xf>
    <xf numFmtId="0" fontId="49" fillId="0" borderId="70" xfId="12" applyFont="1" applyFill="1" applyBorder="1" applyAlignment="1" applyProtection="1">
      <alignment horizontal="left" vertical="center"/>
    </xf>
    <xf numFmtId="0" fontId="49" fillId="0" borderId="71" xfId="12" applyFont="1" applyFill="1" applyBorder="1" applyAlignment="1" applyProtection="1">
      <alignment horizontal="left" vertical="center"/>
    </xf>
    <xf numFmtId="0" fontId="0" fillId="0" borderId="69" xfId="0" applyNumberFormat="1" applyFill="1" applyBorder="1" applyAlignment="1" applyProtection="1">
      <alignment horizontal="right" vertical="center"/>
    </xf>
    <xf numFmtId="0" fontId="0" fillId="0" borderId="75" xfId="0" applyNumberFormat="1" applyFill="1" applyBorder="1" applyAlignment="1" applyProtection="1">
      <alignment horizontal="right" vertical="center"/>
    </xf>
    <xf numFmtId="0" fontId="0" fillId="0" borderId="71" xfId="0" applyNumberFormat="1" applyFill="1" applyBorder="1" applyAlignment="1" applyProtection="1">
      <alignment horizontal="left" vertical="center"/>
    </xf>
    <xf numFmtId="0" fontId="0" fillId="0" borderId="76" xfId="0" applyNumberFormat="1" applyFill="1" applyBorder="1" applyAlignment="1" applyProtection="1">
      <alignment horizontal="left" vertical="center"/>
    </xf>
    <xf numFmtId="0" fontId="0" fillId="0" borderId="73" xfId="0" applyNumberFormat="1" applyFill="1" applyBorder="1" applyAlignment="1" applyProtection="1">
      <alignment horizontal="left" vertical="center"/>
    </xf>
    <xf numFmtId="0" fontId="0" fillId="0" borderId="116" xfId="0" applyNumberFormat="1" applyFill="1" applyBorder="1" applyAlignment="1" applyProtection="1">
      <alignment horizontal="left" vertical="center"/>
    </xf>
    <xf numFmtId="0" fontId="14" fillId="0" borderId="73" xfId="12" applyFont="1" applyFill="1" applyBorder="1" applyAlignment="1" applyProtection="1">
      <alignment horizontal="left" vertical="center"/>
    </xf>
    <xf numFmtId="0" fontId="0" fillId="0" borderId="74" xfId="0" applyNumberFormat="1" applyFill="1" applyBorder="1" applyAlignment="1" applyProtection="1">
      <alignment horizontal="left" vertical="center"/>
    </xf>
    <xf numFmtId="0" fontId="50" fillId="0" borderId="69" xfId="12" applyFont="1" applyFill="1" applyBorder="1" applyAlignment="1" applyProtection="1">
      <alignment horizontal="center" vertical="center"/>
    </xf>
    <xf numFmtId="0" fontId="50" fillId="0" borderId="70" xfId="12" applyFont="1" applyFill="1" applyBorder="1" applyAlignment="1" applyProtection="1">
      <alignment horizontal="center" vertical="center"/>
    </xf>
    <xf numFmtId="0" fontId="50" fillId="0" borderId="71" xfId="12" applyFont="1" applyFill="1" applyBorder="1" applyAlignment="1" applyProtection="1">
      <alignment horizontal="center" vertical="center"/>
    </xf>
    <xf numFmtId="0" fontId="0" fillId="0" borderId="69" xfId="0" applyNumberFormat="1" applyFill="1" applyBorder="1" applyAlignment="1" applyProtection="1">
      <alignment horizontal="center" vertical="center"/>
    </xf>
    <xf numFmtId="207" fontId="0" fillId="2" borderId="71" xfId="0" applyNumberFormat="1" applyFill="1" applyBorder="1" applyAlignment="1" applyProtection="1">
      <alignment horizontal="center" vertical="center"/>
      <protection locked="0"/>
    </xf>
    <xf numFmtId="207" fontId="0" fillId="2" borderId="76" xfId="0" applyNumberFormat="1" applyFill="1" applyBorder="1" applyAlignment="1" applyProtection="1">
      <alignment horizontal="center" vertical="center"/>
      <protection locked="0"/>
    </xf>
    <xf numFmtId="0" fontId="50" fillId="0" borderId="97" xfId="12" applyFont="1" applyFill="1" applyBorder="1" applyAlignment="1" applyProtection="1">
      <alignment horizontal="center" vertical="center"/>
    </xf>
    <xf numFmtId="0" fontId="50" fillId="0" borderId="67" xfId="12" applyFont="1" applyFill="1" applyBorder="1" applyAlignment="1" applyProtection="1">
      <alignment horizontal="center" vertical="center"/>
    </xf>
    <xf numFmtId="0" fontId="50" fillId="0" borderId="100" xfId="12" applyFont="1" applyFill="1" applyBorder="1" applyAlignment="1" applyProtection="1">
      <alignment horizontal="center" vertical="center"/>
    </xf>
    <xf numFmtId="0" fontId="0" fillId="2" borderId="97" xfId="0" applyNumberFormat="1" applyFill="1" applyBorder="1" applyAlignment="1" applyProtection="1">
      <alignment horizontal="center" vertical="center"/>
      <protection locked="0"/>
    </xf>
    <xf numFmtId="0" fontId="0" fillId="2" borderId="98" xfId="0" applyNumberFormat="1" applyFill="1" applyBorder="1" applyAlignment="1" applyProtection="1">
      <alignment horizontal="center" vertical="center"/>
      <protection locked="0"/>
    </xf>
    <xf numFmtId="0" fontId="0" fillId="2" borderId="104" xfId="0" applyNumberFormat="1" applyFill="1" applyBorder="1" applyAlignment="1" applyProtection="1">
      <alignment horizontal="center" vertical="center"/>
      <protection locked="0"/>
    </xf>
    <xf numFmtId="0" fontId="0" fillId="0" borderId="67" xfId="0" applyNumberFormat="1" applyFill="1" applyBorder="1" applyAlignment="1" applyProtection="1">
      <alignment horizontal="left" vertical="center"/>
    </xf>
    <xf numFmtId="0" fontId="0" fillId="0" borderId="98" xfId="0" applyNumberFormat="1" applyFill="1" applyBorder="1" applyAlignment="1" applyProtection="1">
      <alignment horizontal="left" vertical="center"/>
    </xf>
    <xf numFmtId="0" fontId="50" fillId="0" borderId="87" xfId="12" applyFont="1" applyFill="1" applyBorder="1" applyAlignment="1" applyProtection="1">
      <alignment horizontal="center" vertical="center"/>
    </xf>
    <xf numFmtId="0" fontId="50" fillId="0" borderId="88" xfId="12" applyFont="1" applyFill="1" applyBorder="1" applyAlignment="1" applyProtection="1">
      <alignment horizontal="center" vertical="center"/>
    </xf>
    <xf numFmtId="0" fontId="50" fillId="0" borderId="91" xfId="12" applyFont="1" applyFill="1" applyBorder="1" applyAlignment="1" applyProtection="1">
      <alignment horizontal="center" vertical="center"/>
    </xf>
    <xf numFmtId="0" fontId="0" fillId="0" borderId="86" xfId="0" applyNumberFormat="1" applyFill="1" applyBorder="1" applyAlignment="1" applyProtection="1">
      <alignment horizontal="center" vertical="center"/>
    </xf>
    <xf numFmtId="207" fontId="0" fillId="2" borderId="103" xfId="0" applyNumberFormat="1" applyFill="1" applyBorder="1" applyAlignment="1" applyProtection="1">
      <alignment horizontal="center" vertical="center"/>
      <protection locked="0"/>
    </xf>
    <xf numFmtId="207" fontId="0" fillId="2" borderId="55" xfId="0" applyNumberFormat="1" applyFill="1" applyBorder="1" applyAlignment="1" applyProtection="1">
      <alignment horizontal="center" vertical="center"/>
      <protection locked="0"/>
    </xf>
    <xf numFmtId="0" fontId="50" fillId="0" borderId="72" xfId="12" applyFont="1" applyFill="1" applyBorder="1" applyAlignment="1" applyProtection="1">
      <alignment horizontal="center" vertical="center"/>
    </xf>
    <xf numFmtId="0" fontId="50" fillId="0" borderId="73" xfId="12" applyFont="1" applyFill="1" applyBorder="1" applyAlignment="1" applyProtection="1">
      <alignment horizontal="center" vertical="center"/>
    </xf>
    <xf numFmtId="0" fontId="50" fillId="0" borderId="74" xfId="12" applyFont="1" applyFill="1" applyBorder="1" applyAlignment="1" applyProtection="1">
      <alignment horizontal="center" vertical="center"/>
    </xf>
    <xf numFmtId="0" fontId="48" fillId="0" borderId="70" xfId="12" applyFont="1" applyFill="1" applyBorder="1" applyAlignment="1" applyProtection="1">
      <alignment horizontal="left" vertical="center"/>
    </xf>
    <xf numFmtId="0" fontId="0" fillId="0" borderId="70" xfId="0" applyNumberFormat="1" applyFill="1" applyBorder="1" applyAlignment="1" applyProtection="1">
      <alignment horizontal="center" vertical="center"/>
    </xf>
    <xf numFmtId="0" fontId="0" fillId="0" borderId="71" xfId="0" applyNumberFormat="1" applyFill="1" applyBorder="1" applyAlignment="1" applyProtection="1">
      <alignment horizontal="center" vertical="center"/>
    </xf>
    <xf numFmtId="0" fontId="0" fillId="0" borderId="59" xfId="0" applyNumberFormat="1" applyFill="1" applyBorder="1" applyAlignment="1" applyProtection="1">
      <alignment horizontal="center" vertical="center"/>
    </xf>
    <xf numFmtId="0" fontId="0" fillId="0" borderId="69" xfId="0" applyNumberFormat="1" applyFill="1" applyBorder="1" applyAlignment="1" applyProtection="1">
      <alignment horizontal="center" vertical="center" wrapText="1"/>
    </xf>
    <xf numFmtId="0" fontId="0" fillId="0" borderId="71" xfId="0" applyNumberFormat="1" applyFill="1" applyBorder="1" applyAlignment="1" applyProtection="1">
      <alignment horizontal="center" vertical="center" wrapText="1"/>
    </xf>
    <xf numFmtId="0" fontId="0" fillId="0" borderId="75" xfId="0" applyNumberFormat="1" applyFill="1" applyBorder="1" applyAlignment="1" applyProtection="1">
      <alignment horizontal="center" vertical="center" wrapText="1"/>
    </xf>
    <xf numFmtId="0" fontId="0" fillId="0" borderId="76" xfId="0" applyNumberFormat="1" applyFill="1" applyBorder="1" applyAlignment="1" applyProtection="1">
      <alignment horizontal="center" vertical="center" wrapText="1"/>
    </xf>
    <xf numFmtId="0" fontId="0" fillId="0" borderId="72" xfId="0" applyNumberFormat="1" applyFill="1" applyBorder="1" applyAlignment="1" applyProtection="1">
      <alignment horizontal="center" vertical="center"/>
    </xf>
    <xf numFmtId="0" fontId="0" fillId="0" borderId="73" xfId="0" applyNumberFormat="1" applyFill="1" applyBorder="1" applyAlignment="1" applyProtection="1">
      <alignment horizontal="center" vertical="center"/>
    </xf>
    <xf numFmtId="0" fontId="0" fillId="0" borderId="74" xfId="0" applyNumberFormat="1" applyFill="1" applyBorder="1" applyAlignment="1" applyProtection="1">
      <alignment horizontal="center" vertical="center"/>
    </xf>
    <xf numFmtId="0" fontId="14" fillId="0" borderId="69" xfId="12" applyFont="1" applyFill="1" applyBorder="1" applyAlignment="1" applyProtection="1">
      <alignment horizontal="center" vertical="center" wrapText="1"/>
    </xf>
    <xf numFmtId="0" fontId="14" fillId="0" borderId="70" xfId="12" applyFont="1" applyFill="1" applyBorder="1" applyAlignment="1" applyProtection="1">
      <alignment horizontal="center" vertical="center" wrapText="1"/>
    </xf>
    <xf numFmtId="0" fontId="14" fillId="0" borderId="71" xfId="12" applyFont="1" applyFill="1" applyBorder="1" applyAlignment="1" applyProtection="1">
      <alignment horizontal="center" vertical="center" wrapText="1"/>
    </xf>
    <xf numFmtId="0" fontId="14" fillId="0" borderId="75" xfId="12" applyFont="1" applyFill="1" applyBorder="1" applyAlignment="1" applyProtection="1">
      <alignment horizontal="center" vertical="center" wrapText="1"/>
    </xf>
    <xf numFmtId="0" fontId="14" fillId="0" borderId="59" xfId="12" applyFont="1" applyFill="1" applyBorder="1" applyAlignment="1" applyProtection="1">
      <alignment horizontal="center" vertical="center" wrapText="1"/>
    </xf>
    <xf numFmtId="0" fontId="14" fillId="0" borderId="76" xfId="12" applyFont="1" applyFill="1" applyBorder="1" applyAlignment="1" applyProtection="1">
      <alignment horizontal="center" vertical="center" wrapText="1"/>
    </xf>
    <xf numFmtId="0" fontId="0" fillId="0" borderId="77" xfId="0" applyNumberFormat="1" applyFill="1" applyBorder="1" applyAlignment="1" applyProtection="1">
      <alignment horizontal="center" vertical="center"/>
    </xf>
    <xf numFmtId="0" fontId="0" fillId="0" borderId="78" xfId="0" applyNumberFormat="1" applyFill="1" applyBorder="1" applyAlignment="1" applyProtection="1">
      <alignment horizontal="center" vertical="center"/>
    </xf>
    <xf numFmtId="0" fontId="0" fillId="0" borderId="67" xfId="0" applyNumberFormat="1" applyFill="1" applyBorder="1" applyAlignment="1" applyProtection="1">
      <alignment horizontal="center" vertical="center" shrinkToFit="1"/>
    </xf>
    <xf numFmtId="0" fontId="0" fillId="0" borderId="68" xfId="0" applyNumberFormat="1" applyFill="1" applyBorder="1" applyAlignment="1" applyProtection="1">
      <alignment horizontal="center" vertical="center" shrinkToFit="1"/>
    </xf>
    <xf numFmtId="0" fontId="0" fillId="0" borderId="67" xfId="0" applyNumberFormat="1" applyFill="1" applyBorder="1" applyAlignment="1" applyProtection="1">
      <alignment horizontal="center" vertical="center"/>
    </xf>
    <xf numFmtId="0" fontId="0" fillId="0" borderId="68" xfId="0" applyNumberFormat="1" applyFill="1" applyBorder="1" applyAlignment="1" applyProtection="1">
      <alignment horizontal="center" vertical="center"/>
    </xf>
    <xf numFmtId="0" fontId="46" fillId="0" borderId="0" xfId="0" applyNumberFormat="1" applyFont="1" applyFill="1" applyAlignment="1" applyProtection="1">
      <alignment horizontal="left" vertical="center" wrapText="1"/>
    </xf>
    <xf numFmtId="0" fontId="14" fillId="0" borderId="61" xfId="12" applyFont="1" applyFill="1" applyBorder="1" applyAlignment="1" applyProtection="1">
      <alignment horizontal="left" vertical="center"/>
    </xf>
    <xf numFmtId="0" fontId="14" fillId="0" borderId="62" xfId="12" applyFont="1" applyFill="1" applyBorder="1" applyAlignment="1" applyProtection="1">
      <alignment horizontal="left" vertical="center"/>
    </xf>
    <xf numFmtId="0" fontId="14" fillId="0" borderId="2" xfId="0" applyNumberFormat="1" applyFont="1" applyFill="1" applyBorder="1" applyAlignment="1" applyProtection="1">
      <alignment horizontal="center" vertical="center"/>
    </xf>
    <xf numFmtId="0" fontId="0" fillId="0" borderId="4" xfId="0" applyNumberFormat="1" applyFill="1" applyBorder="1" applyAlignment="1" applyProtection="1">
      <alignment horizontal="center" vertical="center"/>
    </xf>
    <xf numFmtId="0" fontId="0" fillId="0" borderId="2" xfId="0" applyNumberFormat="1" applyFill="1" applyBorder="1" applyAlignment="1" applyProtection="1">
      <alignment horizontal="center" vertical="center"/>
    </xf>
    <xf numFmtId="0" fontId="0" fillId="0" borderId="57" xfId="0" applyNumberFormat="1" applyFill="1" applyBorder="1" applyAlignment="1" applyProtection="1">
      <alignment horizontal="center" vertical="center"/>
    </xf>
    <xf numFmtId="0" fontId="45" fillId="0" borderId="0" xfId="0" applyNumberFormat="1" applyFont="1" applyFill="1" applyAlignment="1" applyProtection="1">
      <alignment horizontal="center" vertical="center"/>
    </xf>
    <xf numFmtId="176" fontId="18" fillId="0" borderId="59" xfId="12" applyNumberFormat="1" applyFont="1" applyFill="1" applyBorder="1" applyAlignment="1" applyProtection="1">
      <alignment horizontal="left" vertical="center" shrinkToFit="1"/>
    </xf>
    <xf numFmtId="0" fontId="0" fillId="0" borderId="24" xfId="0" applyNumberFormat="1" applyFill="1" applyBorder="1" applyAlignment="1" applyProtection="1">
      <alignment horizontal="center" vertical="center" shrinkToFit="1"/>
    </xf>
    <xf numFmtId="0" fontId="0" fillId="0" borderId="24" xfId="0" applyNumberFormat="1" applyFill="1" applyBorder="1" applyAlignment="1" applyProtection="1">
      <alignment horizontal="center" vertical="center"/>
    </xf>
    <xf numFmtId="0" fontId="0" fillId="0" borderId="26" xfId="0" applyNumberFormat="1" applyFill="1" applyBorder="1" applyAlignment="1" applyProtection="1">
      <alignment horizontal="center" vertical="center"/>
    </xf>
    <xf numFmtId="176" fontId="18" fillId="0" borderId="59" xfId="12" applyNumberFormat="1" applyFont="1" applyFill="1" applyBorder="1" applyAlignment="1" applyProtection="1">
      <alignment horizontal="left" vertical="center" wrapText="1"/>
    </xf>
    <xf numFmtId="0" fontId="0" fillId="0" borderId="58" xfId="0" applyNumberFormat="1" applyFill="1" applyBorder="1" applyAlignment="1" applyProtection="1">
      <alignment horizontal="center" vertical="center"/>
    </xf>
    <xf numFmtId="0" fontId="14" fillId="0" borderId="58" xfId="12" applyFont="1" applyFill="1" applyBorder="1" applyAlignment="1" applyProtection="1">
      <alignment horizontal="left" vertical="center"/>
    </xf>
    <xf numFmtId="0" fontId="14" fillId="0" borderId="68" xfId="12" applyFont="1" applyFill="1" applyBorder="1" applyAlignment="1" applyProtection="1">
      <alignment horizontal="left" vertical="center"/>
    </xf>
  </cellXfs>
  <cellStyles count="19">
    <cellStyle name="パーセント 2" xfId="1"/>
    <cellStyle name="桁区切り [0.00] 2" xfId="2"/>
    <cellStyle name="桁区切り 2" xfId="3"/>
    <cellStyle name="桁区切り 3" xfId="4"/>
    <cellStyle name="桁区切り 4" xfId="5"/>
    <cellStyle name="桁区切り 5" xfId="6"/>
    <cellStyle name="桁区切り 6" xfId="17"/>
    <cellStyle name="標準" xfId="0" builtinId="0"/>
    <cellStyle name="標準 2" xfId="7"/>
    <cellStyle name="標準 2 2" xfId="8"/>
    <cellStyle name="標準 2 3" xfId="9"/>
    <cellStyle name="標準 3" xfId="10"/>
    <cellStyle name="標準 3 2" xfId="11"/>
    <cellStyle name="標準 4" xfId="12"/>
    <cellStyle name="標準 5" xfId="13"/>
    <cellStyle name="標準 6" xfId="14"/>
    <cellStyle name="標準 7" xfId="15"/>
    <cellStyle name="標準 8" xfId="18"/>
    <cellStyle name="標準_新予算書" xfId="16"/>
  </cellStyles>
  <dxfs count="156">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numFmt numFmtId="191" formatCode="#,##0.0;[Red]\-#,##0.0"/>
    </dxf>
    <dxf>
      <numFmt numFmtId="6" formatCode="#,##0;[Red]\-#,##0"/>
    </dxf>
    <dxf>
      <numFmt numFmtId="191" formatCode="#,##0.0;[Red]\-#,##0.0"/>
    </dxf>
    <dxf>
      <numFmt numFmtId="6" formatCode="#,##0;[Red]\-#,##0"/>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
      <fill>
        <patternFill patternType="solid">
          <bgColor indexed="10"/>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0</xdr:colOff>
      <xdr:row>26</xdr:row>
      <xdr:rowOff>252620</xdr:rowOff>
    </xdr:from>
    <xdr:to>
      <xdr:col>6</xdr:col>
      <xdr:colOff>0</xdr:colOff>
      <xdr:row>164</xdr:row>
      <xdr:rowOff>9525</xdr:rowOff>
    </xdr:to>
    <xdr:sp macro="" textlink="">
      <xdr:nvSpPr>
        <xdr:cNvPr id="2" name="テキスト ボックス 1"/>
        <xdr:cNvSpPr txBox="1"/>
      </xdr:nvSpPr>
      <xdr:spPr>
        <a:xfrm>
          <a:off x="114300" y="8129795"/>
          <a:ext cx="5219700" cy="18905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ja-JP" sz="1000">
              <a:solidFill>
                <a:sysClr val="windowText" lastClr="000000"/>
              </a:solidFill>
              <a:latin typeface="+mn-lt"/>
              <a:ea typeface="+mn-ea"/>
              <a:cs typeface="+mn-cs"/>
            </a:rPr>
            <a:t>総括実行予算と単年度実行予算</a:t>
          </a:r>
          <a:r>
            <a:rPr kumimoji="1" lang="ja-JP" altLang="en-US" sz="1000">
              <a:solidFill>
                <a:sysClr val="windowText" lastClr="000000"/>
              </a:solidFill>
              <a:latin typeface="+mn-lt"/>
              <a:ea typeface="+mn-ea"/>
              <a:cs typeface="+mn-cs"/>
            </a:rPr>
            <a:t>の</a:t>
          </a:r>
          <a:r>
            <a:rPr kumimoji="1" lang="ja-JP" altLang="ja-JP" sz="1000">
              <a:solidFill>
                <a:sysClr val="windowText" lastClr="000000"/>
              </a:solidFill>
              <a:latin typeface="+mn-lt"/>
              <a:ea typeface="+mn-ea"/>
              <a:cs typeface="+mn-cs"/>
            </a:rPr>
            <a:t>完成年度は、完成基準に</a:t>
          </a:r>
          <a:r>
            <a:rPr kumimoji="1" lang="ja-JP" altLang="en-US" sz="1000">
              <a:solidFill>
                <a:sysClr val="windowText" lastClr="000000"/>
              </a:solidFill>
              <a:latin typeface="+mn-lt"/>
              <a:ea typeface="+mn-ea"/>
              <a:cs typeface="+mn-cs"/>
            </a:rPr>
            <a:t>よって</a:t>
          </a:r>
          <a:r>
            <a:rPr kumimoji="1" lang="ja-JP" altLang="ja-JP" sz="1000">
              <a:solidFill>
                <a:sysClr val="windowText" lastClr="000000"/>
              </a:solidFill>
              <a:latin typeface="+mn-lt"/>
              <a:ea typeface="+mn-ea"/>
              <a:cs typeface="+mn-cs"/>
            </a:rPr>
            <a:t>、以下のとおりとなります。</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en-US" altLang="ja-JP"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完成基準</a:t>
          </a:r>
          <a:r>
            <a:rPr kumimoji="1" lang="en-US" altLang="ja-JP" sz="1000">
              <a:solidFill>
                <a:sysClr val="windowText" lastClr="000000"/>
              </a:solidFill>
              <a:latin typeface="+mn-lt"/>
              <a:ea typeface="+mn-ea"/>
              <a:cs typeface="+mn-cs"/>
            </a:rPr>
            <a:t>】</a:t>
          </a:r>
          <a:endParaRPr lang="ja-JP" altLang="ja-JP" sz="1000">
            <a:solidFill>
              <a:sysClr val="windowText" lastClr="000000"/>
            </a:solidFill>
          </a:endParaRPr>
        </a:p>
        <a:p>
          <a:r>
            <a:rPr kumimoji="1" lang="ja-JP" altLang="ja-JP" sz="1000">
              <a:solidFill>
                <a:sysClr val="windowText" lastClr="000000"/>
              </a:solidFill>
              <a:latin typeface="+mn-lt"/>
              <a:ea typeface="+mn-ea"/>
              <a:cs typeface="+mn-cs"/>
            </a:rPr>
            <a:t>総括・単年度ともにプロジェクト</a:t>
          </a:r>
          <a:r>
            <a:rPr kumimoji="1" lang="ja-JP" altLang="en-US" sz="1000">
              <a:solidFill>
                <a:sysClr val="windowText" lastClr="000000"/>
              </a:solidFill>
              <a:latin typeface="+mn-lt"/>
              <a:ea typeface="+mn-ea"/>
              <a:cs typeface="+mn-cs"/>
            </a:rPr>
            <a:t>の</a:t>
          </a:r>
          <a:r>
            <a:rPr kumimoji="1" lang="ja-JP" altLang="ja-JP" sz="1000">
              <a:solidFill>
                <a:sysClr val="windowText" lastClr="000000"/>
              </a:solidFill>
              <a:latin typeface="+mn-lt"/>
              <a:ea typeface="+mn-ea"/>
              <a:cs typeface="+mn-cs"/>
            </a:rPr>
            <a:t>完成年度。</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en-US" altLang="ja-JP"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部分完成基準</a:t>
          </a:r>
          <a:r>
            <a:rPr kumimoji="1" lang="en-US" altLang="ja-JP" sz="1000">
              <a:solidFill>
                <a:sysClr val="windowText" lastClr="000000"/>
              </a:solidFill>
              <a:latin typeface="+mn-lt"/>
              <a:ea typeface="+mn-ea"/>
              <a:cs typeface="+mn-cs"/>
            </a:rPr>
            <a:t>】</a:t>
          </a:r>
          <a:endParaRPr lang="ja-JP" altLang="ja-JP" sz="1000">
            <a:solidFill>
              <a:sysClr val="windowText" lastClr="000000"/>
            </a:solidFill>
          </a:endParaRPr>
        </a:p>
        <a:p>
          <a:r>
            <a:rPr kumimoji="1" lang="ja-JP" altLang="ja-JP" sz="1000">
              <a:solidFill>
                <a:sysClr val="windowText" lastClr="000000"/>
              </a:solidFill>
              <a:latin typeface="+mn-lt"/>
              <a:ea typeface="+mn-ea"/>
              <a:cs typeface="+mn-cs"/>
            </a:rPr>
            <a:t>総括はプロジェクト</a:t>
          </a:r>
          <a:r>
            <a:rPr kumimoji="1" lang="ja-JP" altLang="en-US" sz="1000">
              <a:solidFill>
                <a:sysClr val="windowText" lastClr="000000"/>
              </a:solidFill>
              <a:latin typeface="+mn-lt"/>
              <a:ea typeface="+mn-ea"/>
              <a:cs typeface="+mn-cs"/>
            </a:rPr>
            <a:t>の</a:t>
          </a:r>
          <a:r>
            <a:rPr kumimoji="1" lang="ja-JP" altLang="ja-JP" sz="1000">
              <a:solidFill>
                <a:sysClr val="windowText" lastClr="000000"/>
              </a:solidFill>
              <a:latin typeface="+mn-lt"/>
              <a:ea typeface="+mn-ea"/>
              <a:cs typeface="+mn-cs"/>
            </a:rPr>
            <a:t>完成年度、単年度は部分払い</a:t>
          </a:r>
          <a:r>
            <a:rPr kumimoji="1" lang="ja-JP" altLang="en-US" sz="1000">
              <a:solidFill>
                <a:sysClr val="windowText" lastClr="000000"/>
              </a:solidFill>
              <a:latin typeface="+mn-lt"/>
              <a:ea typeface="+mn-ea"/>
              <a:cs typeface="+mn-cs"/>
            </a:rPr>
            <a:t>で</a:t>
          </a:r>
          <a:r>
            <a:rPr kumimoji="1" lang="ja-JP" altLang="ja-JP" sz="1000">
              <a:solidFill>
                <a:sysClr val="windowText" lastClr="000000"/>
              </a:solidFill>
              <a:latin typeface="+mn-lt"/>
              <a:ea typeface="+mn-ea"/>
              <a:cs typeface="+mn-cs"/>
            </a:rPr>
            <a:t>売上</a:t>
          </a:r>
          <a:r>
            <a:rPr kumimoji="1" lang="ja-JP" altLang="en-US" sz="1000">
              <a:solidFill>
                <a:sysClr val="windowText" lastClr="000000"/>
              </a:solidFill>
              <a:latin typeface="+mn-lt"/>
              <a:ea typeface="+mn-ea"/>
              <a:cs typeface="+mn-cs"/>
            </a:rPr>
            <a:t>を</a:t>
          </a:r>
          <a:r>
            <a:rPr kumimoji="1" lang="ja-JP" altLang="ja-JP" sz="1000">
              <a:solidFill>
                <a:sysClr val="windowText" lastClr="000000"/>
              </a:solidFill>
              <a:latin typeface="+mn-lt"/>
              <a:ea typeface="+mn-ea"/>
              <a:cs typeface="+mn-cs"/>
            </a:rPr>
            <a:t>計上</a:t>
          </a:r>
          <a:r>
            <a:rPr kumimoji="1" lang="ja-JP" altLang="en-US" sz="1000">
              <a:solidFill>
                <a:sysClr val="windowText" lastClr="000000"/>
              </a:solidFill>
              <a:latin typeface="+mn-lt"/>
              <a:ea typeface="+mn-ea"/>
              <a:cs typeface="+mn-cs"/>
            </a:rPr>
            <a:t>する</a:t>
          </a:r>
          <a:r>
            <a:rPr kumimoji="1" lang="ja-JP" altLang="ja-JP" sz="1000">
              <a:solidFill>
                <a:sysClr val="windowText" lastClr="000000"/>
              </a:solidFill>
              <a:latin typeface="+mn-lt"/>
              <a:ea typeface="+mn-ea"/>
              <a:cs typeface="+mn-cs"/>
            </a:rPr>
            <a:t>年度。</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en-US" altLang="ja-JP"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出来高基準</a:t>
          </a:r>
          <a:r>
            <a:rPr kumimoji="1" lang="en-US" altLang="ja-JP" sz="1000">
              <a:solidFill>
                <a:sysClr val="windowText" lastClr="000000"/>
              </a:solidFill>
              <a:latin typeface="+mn-lt"/>
              <a:ea typeface="+mn-ea"/>
              <a:cs typeface="+mn-cs"/>
            </a:rPr>
            <a:t>】</a:t>
          </a:r>
          <a:endParaRPr lang="ja-JP" altLang="ja-JP" sz="1000">
            <a:solidFill>
              <a:sysClr val="windowText" lastClr="000000"/>
            </a:solidFill>
          </a:endParaRPr>
        </a:p>
        <a:p>
          <a:r>
            <a:rPr kumimoji="1" lang="ja-JP" altLang="ja-JP" sz="1000">
              <a:solidFill>
                <a:sysClr val="windowText" lastClr="000000"/>
              </a:solidFill>
              <a:latin typeface="+mn-lt"/>
              <a:ea typeface="+mn-ea"/>
              <a:cs typeface="+mn-cs"/>
            </a:rPr>
            <a:t>総括はプロジェクト</a:t>
          </a:r>
          <a:r>
            <a:rPr kumimoji="1" lang="ja-JP" altLang="en-US" sz="1000">
              <a:solidFill>
                <a:sysClr val="windowText" lastClr="000000"/>
              </a:solidFill>
              <a:latin typeface="+mn-lt"/>
              <a:ea typeface="+mn-ea"/>
              <a:cs typeface="+mn-cs"/>
            </a:rPr>
            <a:t>の</a:t>
          </a:r>
          <a:r>
            <a:rPr kumimoji="1" lang="ja-JP" altLang="ja-JP" sz="1000">
              <a:solidFill>
                <a:sysClr val="windowText" lastClr="000000"/>
              </a:solidFill>
              <a:latin typeface="+mn-lt"/>
              <a:ea typeface="+mn-ea"/>
              <a:cs typeface="+mn-cs"/>
            </a:rPr>
            <a:t>完成年度、単年度は該当する事業年度。</a:t>
          </a:r>
        </a:p>
        <a:p>
          <a:endParaRPr kumimoji="1" lang="ja-JP" altLang="en-US" sz="1000">
            <a:solidFill>
              <a:sysClr val="windowText" lastClr="000000"/>
            </a:solidFill>
          </a:endParaRPr>
        </a:p>
      </xdr:txBody>
    </xdr:sp>
    <xdr:clientData/>
  </xdr:twoCellAnchor>
  <xdr:twoCellAnchor>
    <xdr:from>
      <xdr:col>8</xdr:col>
      <xdr:colOff>192571</xdr:colOff>
      <xdr:row>1</xdr:row>
      <xdr:rowOff>0</xdr:rowOff>
    </xdr:from>
    <xdr:to>
      <xdr:col>17</xdr:col>
      <xdr:colOff>291962</xdr:colOff>
      <xdr:row>31</xdr:row>
      <xdr:rowOff>0</xdr:rowOff>
    </xdr:to>
    <xdr:sp macro="" textlink="">
      <xdr:nvSpPr>
        <xdr:cNvPr id="3" name="テキスト ボックス 2"/>
        <xdr:cNvSpPr txBox="1"/>
      </xdr:nvSpPr>
      <xdr:spPr>
        <a:xfrm>
          <a:off x="6955321" y="152400"/>
          <a:ext cx="5585791" cy="790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solidFill>
                <a:sysClr val="windowText" lastClr="000000"/>
              </a:solidFill>
            </a:rPr>
            <a:t>使用方法：</a:t>
          </a:r>
          <a:endParaRPr kumimoji="1" lang="en-US" altLang="ja-JP" sz="1000">
            <a:solidFill>
              <a:sysClr val="windowText" lastClr="000000"/>
            </a:solidFill>
          </a:endParaRPr>
        </a:p>
        <a:p>
          <a:r>
            <a:rPr kumimoji="1" lang="ja-JP" altLang="en-US" sz="1000">
              <a:solidFill>
                <a:sysClr val="windowText" lastClr="000000"/>
              </a:solidFill>
            </a:rPr>
            <a:t>次の手順で入力してください。</a:t>
          </a:r>
          <a:endParaRPr kumimoji="1" lang="en-US" altLang="ja-JP" sz="1000">
            <a:solidFill>
              <a:sysClr val="windowText" lastClr="000000"/>
            </a:solidFill>
          </a:endParaRPr>
        </a:p>
        <a:p>
          <a:endParaRPr kumimoji="1" lang="en-US" altLang="ja-JP" sz="1000">
            <a:solidFill>
              <a:sysClr val="windowText" lastClr="000000"/>
            </a:solidFill>
          </a:endParaRPr>
        </a:p>
        <a:p>
          <a:r>
            <a:rPr kumimoji="1" lang="ja-JP" altLang="en-US" sz="1000">
              <a:solidFill>
                <a:sysClr val="windowText" lastClr="000000"/>
              </a:solidFill>
            </a:rPr>
            <a:t>１）「①基本条件」シートの黄色いセルに必要事項を入力してください。通貨は使用する通貨種類を入力してください。</a:t>
          </a:r>
          <a:r>
            <a:rPr kumimoji="1" lang="en-US" altLang="ja-JP" sz="1000">
              <a:solidFill>
                <a:sysClr val="windowText" lastClr="000000"/>
              </a:solidFill>
            </a:rPr>
            <a:t>USD</a:t>
          </a:r>
          <a:r>
            <a:rPr kumimoji="1" lang="ja-JP" altLang="en-US" sz="1000">
              <a:solidFill>
                <a:sysClr val="windowText" lastClr="000000"/>
              </a:solidFill>
            </a:rPr>
            <a:t>、</a:t>
          </a:r>
          <a:r>
            <a:rPr kumimoji="1" lang="en-US" altLang="ja-JP" sz="1000">
              <a:solidFill>
                <a:sysClr val="windowText" lastClr="000000"/>
              </a:solidFill>
            </a:rPr>
            <a:t>VND</a:t>
          </a:r>
          <a:r>
            <a:rPr kumimoji="1" lang="ja-JP" altLang="en-US" sz="1000">
              <a:solidFill>
                <a:sysClr val="windowText" lastClr="000000"/>
              </a:solidFill>
            </a:rPr>
            <a:t>などの通貨種類で入力してください。</a:t>
          </a:r>
          <a:endParaRPr kumimoji="1" lang="en-US" altLang="ja-JP" sz="1000">
            <a:solidFill>
              <a:sysClr val="windowText" lastClr="000000"/>
            </a:solidFill>
          </a:endParaRPr>
        </a:p>
        <a:p>
          <a:endParaRPr kumimoji="1" lang="en-US" altLang="ja-JP" sz="1000">
            <a:solidFill>
              <a:sysClr val="windowText" lastClr="000000"/>
            </a:solidFill>
          </a:endParaRPr>
        </a:p>
        <a:p>
          <a:r>
            <a:rPr kumimoji="1" lang="ja-JP" altLang="en-US" sz="1000">
              <a:solidFill>
                <a:sysClr val="windowText" lastClr="000000"/>
              </a:solidFill>
            </a:rPr>
            <a:t>２）主管部の場合には、単年度実行予算を作成する際に、主管用分担計画シートを必ず入力して下さい。分担部は特に不要ですが、稟議の際は、主管部から受領した分担通知書を必ず添付して下さい。</a:t>
          </a:r>
          <a:endParaRPr kumimoji="1" lang="en-US" altLang="ja-JP" sz="1000">
            <a:solidFill>
              <a:sysClr val="windowText" lastClr="000000"/>
            </a:solidFill>
          </a:endParaRPr>
        </a:p>
        <a:p>
          <a:endParaRPr kumimoji="1" lang="en-US" altLang="ja-JP" sz="1000">
            <a:solidFill>
              <a:sysClr val="windowText" lastClr="000000"/>
            </a:solidFill>
          </a:endParaRPr>
        </a:p>
        <a:p>
          <a:r>
            <a:rPr kumimoji="1" lang="ja-JP" altLang="en-US" sz="1000">
              <a:solidFill>
                <a:sysClr val="windowText" lastClr="000000"/>
              </a:solidFill>
            </a:rPr>
            <a:t>３）</a:t>
          </a:r>
          <a:r>
            <a:rPr kumimoji="1" lang="en-US" altLang="ja-JP" sz="1000">
              <a:solidFill>
                <a:sysClr val="windowText" lastClr="000000"/>
              </a:solidFill>
            </a:rPr>
            <a:t>JICA</a:t>
          </a:r>
          <a:r>
            <a:rPr kumimoji="1" lang="ja-JP" altLang="en-US" sz="1000">
              <a:solidFill>
                <a:sysClr val="windowText" lastClr="000000"/>
              </a:solidFill>
            </a:rPr>
            <a:t>案件の場合には、「③</a:t>
          </a:r>
          <a:r>
            <a:rPr kumimoji="1" lang="en-US" altLang="ja-JP" sz="1000">
              <a:solidFill>
                <a:sysClr val="windowText" lastClr="000000"/>
              </a:solidFill>
            </a:rPr>
            <a:t>-2JICA</a:t>
          </a:r>
          <a:r>
            <a:rPr kumimoji="1" lang="ja-JP" altLang="en-US" sz="1000">
              <a:solidFill>
                <a:sysClr val="windowText" lastClr="000000"/>
              </a:solidFill>
            </a:rPr>
            <a:t>用報酬計算」シートを入力してください。</a:t>
          </a:r>
          <a:r>
            <a:rPr kumimoji="1" lang="en-US" altLang="ja-JP" sz="1000">
              <a:solidFill>
                <a:sysClr val="windowText" lastClr="000000"/>
              </a:solidFill>
            </a:rPr>
            <a:t>JICA</a:t>
          </a:r>
          <a:r>
            <a:rPr kumimoji="1" lang="ja-JP" altLang="en-US" sz="1000">
              <a:solidFill>
                <a:sysClr val="windowText" lastClr="000000"/>
              </a:solidFill>
            </a:rPr>
            <a:t>の場合には、報酬が直接人件費＋間接費＋技術経費または</a:t>
          </a:r>
          <a:r>
            <a:rPr kumimoji="1" lang="ja-JP" altLang="ja-JP" sz="1000">
              <a:solidFill>
                <a:sysClr val="windowText" lastClr="000000"/>
              </a:solidFill>
              <a:latin typeface="+mn-lt"/>
              <a:ea typeface="+mn-ea"/>
              <a:cs typeface="+mn-cs"/>
            </a:rPr>
            <a:t>、直接人件費</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その他原価</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一般管理費等</a:t>
          </a:r>
          <a:r>
            <a:rPr kumimoji="1" lang="ja-JP" altLang="en-US" sz="1000">
              <a:solidFill>
                <a:sysClr val="windowText" lastClr="000000"/>
              </a:solidFill>
              <a:latin typeface="+mn-lt"/>
              <a:ea typeface="+mn-ea"/>
              <a:cs typeface="+mn-cs"/>
            </a:rPr>
            <a:t>で構成されます。見積書通りに入力することで、</a:t>
          </a:r>
          <a:r>
            <a:rPr kumimoji="1" lang="en-US" altLang="ja-JP" sz="1000">
              <a:solidFill>
                <a:sysClr val="windowText" lastClr="000000"/>
              </a:solidFill>
              <a:latin typeface="+mn-lt"/>
              <a:ea typeface="+mn-ea"/>
              <a:cs typeface="+mn-cs"/>
            </a:rPr>
            <a:t>JICA</a:t>
          </a:r>
          <a:r>
            <a:rPr kumimoji="1" lang="ja-JP" altLang="en-US" sz="1000">
              <a:solidFill>
                <a:sysClr val="windowText" lastClr="000000"/>
              </a:solidFill>
              <a:latin typeface="+mn-lt"/>
              <a:ea typeface="+mn-ea"/>
              <a:cs typeface="+mn-cs"/>
            </a:rPr>
            <a:t>の報酬や</a:t>
          </a:r>
          <a:r>
            <a:rPr kumimoji="1" lang="en-US" altLang="ja-JP" sz="1000">
              <a:solidFill>
                <a:sysClr val="windowText" lastClr="000000"/>
              </a:solidFill>
              <a:latin typeface="+mn-lt"/>
              <a:ea typeface="+mn-ea"/>
              <a:cs typeface="+mn-cs"/>
            </a:rPr>
            <a:t>B/R</a:t>
          </a:r>
          <a:r>
            <a:rPr kumimoji="1" lang="ja-JP" altLang="en-US" sz="1000">
              <a:solidFill>
                <a:sysClr val="windowText" lastClr="000000"/>
              </a:solidFill>
              <a:latin typeface="+mn-lt"/>
              <a:ea typeface="+mn-ea"/>
              <a:cs typeface="+mn-cs"/>
            </a:rPr>
            <a:t>を求める事ができます。</a:t>
          </a:r>
          <a:endParaRPr kumimoji="1" lang="en-US" altLang="ja-JP" sz="100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1" lang="en-US" altLang="ja-JP" sz="100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000">
              <a:solidFill>
                <a:sysClr val="windowText" lastClr="000000"/>
              </a:solidFill>
              <a:latin typeface="+mn-lt"/>
              <a:ea typeface="+mn-ea"/>
              <a:cs typeface="+mn-cs"/>
            </a:rPr>
            <a:t>４）全ての案件では、「②売上計画」シートを入力してください。「</a:t>
          </a:r>
          <a:r>
            <a:rPr kumimoji="1" lang="ja-JP" altLang="ja-JP" sz="1000">
              <a:solidFill>
                <a:sysClr val="windowText" lastClr="000000"/>
              </a:solidFill>
              <a:latin typeface="+mn-lt"/>
              <a:ea typeface="+mn-ea"/>
              <a:cs typeface="+mn-cs"/>
            </a:rPr>
            <a:t>②売上計画</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では、売上高を構成する報酬</a:t>
          </a:r>
          <a:r>
            <a:rPr kumimoji="1" lang="ja-JP" altLang="en-US" sz="1000">
              <a:solidFill>
                <a:sysClr val="windowText" lastClr="000000"/>
              </a:solidFill>
              <a:latin typeface="+mn-lt"/>
              <a:ea typeface="+mn-ea"/>
              <a:cs typeface="+mn-cs"/>
            </a:rPr>
            <a:t>額</a:t>
          </a:r>
          <a:r>
            <a:rPr kumimoji="1" lang="ja-JP" altLang="ja-JP" sz="1000">
              <a:solidFill>
                <a:sysClr val="windowText" lastClr="000000"/>
              </a:solidFill>
              <a:latin typeface="+mn-lt"/>
              <a:ea typeface="+mn-ea"/>
              <a:cs typeface="+mn-cs"/>
            </a:rPr>
            <a:t>と経費</a:t>
          </a:r>
          <a:r>
            <a:rPr kumimoji="1" lang="ja-JP" altLang="en-US" sz="1000">
              <a:solidFill>
                <a:sysClr val="windowText" lastClr="000000"/>
              </a:solidFill>
              <a:latin typeface="+mn-lt"/>
              <a:ea typeface="+mn-ea"/>
              <a:cs typeface="+mn-cs"/>
            </a:rPr>
            <a:t>額</a:t>
          </a:r>
          <a:r>
            <a:rPr kumimoji="1" lang="ja-JP" altLang="ja-JP" sz="1000">
              <a:solidFill>
                <a:sysClr val="windowText" lastClr="000000"/>
              </a:solidFill>
              <a:latin typeface="+mn-lt"/>
              <a:ea typeface="+mn-ea"/>
              <a:cs typeface="+mn-cs"/>
            </a:rPr>
            <a:t>を入力します。また</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契約</a:t>
          </a:r>
          <a:r>
            <a:rPr kumimoji="1" lang="en-US" altLang="ja-JP" sz="1000">
              <a:solidFill>
                <a:sysClr val="windowText" lastClr="000000"/>
              </a:solidFill>
              <a:latin typeface="+mn-lt"/>
              <a:ea typeface="+mn-ea"/>
              <a:cs typeface="+mn-cs"/>
            </a:rPr>
            <a:t>MM</a:t>
          </a:r>
          <a:r>
            <a:rPr kumimoji="1" lang="ja-JP" altLang="ja-JP" sz="1000">
              <a:solidFill>
                <a:sysClr val="windowText" lastClr="000000"/>
              </a:solidFill>
              <a:latin typeface="+mn-lt"/>
              <a:ea typeface="+mn-ea"/>
              <a:cs typeface="+mn-cs"/>
            </a:rPr>
            <a:t>を入力します。報酬</a:t>
          </a:r>
          <a:r>
            <a:rPr kumimoji="1" lang="ja-JP" altLang="en-US" sz="1000">
              <a:solidFill>
                <a:sysClr val="windowText" lastClr="000000"/>
              </a:solidFill>
              <a:latin typeface="+mn-lt"/>
              <a:ea typeface="+mn-ea"/>
              <a:cs typeface="+mn-cs"/>
            </a:rPr>
            <a:t>額</a:t>
          </a:r>
          <a:r>
            <a:rPr kumimoji="1" lang="ja-JP" altLang="ja-JP" sz="1000">
              <a:solidFill>
                <a:sysClr val="windowText" lastClr="000000"/>
              </a:solidFill>
              <a:latin typeface="+mn-lt"/>
              <a:ea typeface="+mn-ea"/>
              <a:cs typeface="+mn-cs"/>
            </a:rPr>
            <a:t>は社員と借上要員分を分けて入力するようにしてください。</a:t>
          </a:r>
          <a:r>
            <a:rPr kumimoji="1" lang="ja-JP" altLang="en-US" sz="1000">
              <a:solidFill>
                <a:sysClr val="windowText" lastClr="000000"/>
              </a:solidFill>
              <a:latin typeface="+mn-lt"/>
              <a:ea typeface="+mn-ea"/>
              <a:cs typeface="+mn-cs"/>
            </a:rPr>
            <a:t>予算の</a:t>
          </a:r>
          <a:r>
            <a:rPr kumimoji="1" lang="ja-JP" altLang="ja-JP" sz="1000">
              <a:solidFill>
                <a:sysClr val="windowText" lastClr="000000"/>
              </a:solidFill>
              <a:latin typeface="+mn-lt"/>
              <a:ea typeface="+mn-ea"/>
              <a:cs typeface="+mn-cs"/>
            </a:rPr>
            <a:t>分析が容易になります。</a:t>
          </a:r>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なお、報酬部分については、「③人件費」と「④借上費」の内、</a:t>
          </a:r>
          <a:r>
            <a:rPr kumimoji="1" lang="en-US" altLang="ja-JP" sz="1000">
              <a:solidFill>
                <a:sysClr val="windowText" lastClr="000000"/>
              </a:solidFill>
              <a:latin typeface="+mn-lt"/>
              <a:ea typeface="+mn-ea"/>
              <a:cs typeface="+mn-cs"/>
            </a:rPr>
            <a:t>B/R</a:t>
          </a:r>
          <a:r>
            <a:rPr kumimoji="1" lang="ja-JP" altLang="en-US" sz="1000">
              <a:solidFill>
                <a:sysClr val="windowText" lastClr="000000"/>
              </a:solidFill>
              <a:latin typeface="+mn-lt"/>
              <a:ea typeface="+mn-ea"/>
              <a:cs typeface="+mn-cs"/>
            </a:rPr>
            <a:t>と契約</a:t>
          </a:r>
          <a:r>
            <a:rPr kumimoji="1" lang="en-US" altLang="ja-JP" sz="1000">
              <a:solidFill>
                <a:sysClr val="windowText" lastClr="000000"/>
              </a:solidFill>
              <a:latin typeface="+mn-lt"/>
              <a:ea typeface="+mn-ea"/>
              <a:cs typeface="+mn-cs"/>
            </a:rPr>
            <a:t>MM</a:t>
          </a:r>
          <a:r>
            <a:rPr kumimoji="1" lang="ja-JP" altLang="en-US" sz="1000">
              <a:solidFill>
                <a:sysClr val="windowText" lastClr="000000"/>
              </a:solidFill>
              <a:latin typeface="+mn-lt"/>
              <a:ea typeface="+mn-ea"/>
              <a:cs typeface="+mn-cs"/>
            </a:rPr>
            <a:t>を正しく入力すれば、自動的に集計されるようになっています。仮に手打ちしたい場合や端数調整をしたい場合には、「②売上計画」の報酬部分に直接入力してください。また、</a:t>
          </a:r>
          <a:r>
            <a:rPr kumimoji="1" lang="en-US" altLang="ja-JP" sz="1000">
              <a:solidFill>
                <a:sysClr val="windowText" lastClr="000000"/>
              </a:solidFill>
              <a:latin typeface="+mn-lt"/>
              <a:ea typeface="+mn-ea"/>
              <a:cs typeface="+mn-cs"/>
            </a:rPr>
            <a:t>MM</a:t>
          </a:r>
          <a:r>
            <a:rPr kumimoji="1" lang="ja-JP" altLang="en-US" sz="1000">
              <a:solidFill>
                <a:sysClr val="windowText" lastClr="000000"/>
              </a:solidFill>
              <a:latin typeface="+mn-lt"/>
              <a:ea typeface="+mn-ea"/>
              <a:cs typeface="+mn-cs"/>
            </a:rPr>
            <a:t>が合わない場合なども直接入力してください。</a:t>
          </a:r>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「②売上計画」の経費部分については、明細が分かる場合には費目ごとに入力してください。わからない場合には、経費部分の売上額を一括で入力しても構いません。</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５）「③人件費」は社員（社員とプロジェクト社員）の社員番号、氏名、</a:t>
          </a:r>
          <a:r>
            <a:rPr kumimoji="1" lang="en-US" altLang="ja-JP" sz="1000">
              <a:solidFill>
                <a:sysClr val="windowText" lastClr="000000"/>
              </a:solidFill>
              <a:latin typeface="+mn-lt"/>
              <a:ea typeface="+mn-ea"/>
              <a:cs typeface="+mn-cs"/>
            </a:rPr>
            <a:t>B/R</a:t>
          </a:r>
          <a:r>
            <a:rPr kumimoji="1" lang="ja-JP" altLang="en-US" sz="1000">
              <a:solidFill>
                <a:sysClr val="windowText" lastClr="000000"/>
              </a:solidFill>
              <a:latin typeface="+mn-lt"/>
              <a:ea typeface="+mn-ea"/>
              <a:cs typeface="+mn-cs"/>
            </a:rPr>
            <a:t>、賃率、契約</a:t>
          </a:r>
          <a:r>
            <a:rPr kumimoji="1" lang="en-US" altLang="ja-JP" sz="1000">
              <a:solidFill>
                <a:sysClr val="windowText" lastClr="000000"/>
              </a:solidFill>
              <a:latin typeface="+mn-lt"/>
              <a:ea typeface="+mn-ea"/>
              <a:cs typeface="+mn-cs"/>
            </a:rPr>
            <a:t>MM</a:t>
          </a:r>
          <a:r>
            <a:rPr kumimoji="1" lang="ja-JP" altLang="en-US" sz="1000">
              <a:solidFill>
                <a:sysClr val="windowText" lastClr="000000"/>
              </a:solidFill>
              <a:latin typeface="+mn-lt"/>
              <a:ea typeface="+mn-ea"/>
              <a:cs typeface="+mn-cs"/>
            </a:rPr>
            <a:t>、非契約</a:t>
          </a:r>
          <a:r>
            <a:rPr kumimoji="1" lang="en-US" altLang="ja-JP" sz="1000">
              <a:solidFill>
                <a:sysClr val="windowText" lastClr="000000"/>
              </a:solidFill>
              <a:latin typeface="+mn-lt"/>
              <a:ea typeface="+mn-ea"/>
              <a:cs typeface="+mn-cs"/>
            </a:rPr>
            <a:t>MM</a:t>
          </a:r>
          <a:r>
            <a:rPr kumimoji="1" lang="ja-JP" altLang="en-US" sz="1000">
              <a:solidFill>
                <a:sysClr val="windowText" lastClr="000000"/>
              </a:solidFill>
              <a:latin typeface="+mn-lt"/>
              <a:ea typeface="+mn-ea"/>
              <a:cs typeface="+mn-cs"/>
            </a:rPr>
            <a:t>を入力するようにしてください。社員番号を入力すれば氏名と賃率が表示されるようになっています。（要員が確定していない場合は、標準賃率表から、想定される要員の資格区分を基に、月間賃率を手入力してください。標準賃率表は、海外事業本部ホームページ＞収益管理＞実行予算（分担金）＞割掛率と社内賃率に掲載しています。）</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６）「④借上費」は、借上要員の氏名、</a:t>
          </a:r>
          <a:r>
            <a:rPr kumimoji="1" lang="en-US" altLang="ja-JP" sz="1000">
              <a:solidFill>
                <a:sysClr val="windowText" lastClr="000000"/>
              </a:solidFill>
              <a:latin typeface="+mn-lt"/>
              <a:ea typeface="+mn-ea"/>
              <a:cs typeface="+mn-cs"/>
            </a:rPr>
            <a:t>B/R</a:t>
          </a:r>
          <a:r>
            <a:rPr kumimoji="1" lang="ja-JP" altLang="ja-JP" sz="1000">
              <a:solidFill>
                <a:sysClr val="windowText" lastClr="000000"/>
              </a:solidFill>
              <a:latin typeface="+mn-lt"/>
              <a:ea typeface="+mn-ea"/>
              <a:cs typeface="+mn-cs"/>
            </a:rPr>
            <a:t>、</a:t>
          </a:r>
          <a:r>
            <a:rPr kumimoji="1" lang="ja-JP" altLang="en-US" sz="1000">
              <a:solidFill>
                <a:sysClr val="windowText" lastClr="000000"/>
              </a:solidFill>
              <a:latin typeface="+mn-lt"/>
              <a:ea typeface="+mn-ea"/>
              <a:cs typeface="+mn-cs"/>
            </a:rPr>
            <a:t>発注額（契約、非契約）</a:t>
          </a:r>
          <a:r>
            <a:rPr kumimoji="1" lang="ja-JP" altLang="ja-JP" sz="1000">
              <a:solidFill>
                <a:sysClr val="windowText" lastClr="000000"/>
              </a:solidFill>
              <a:latin typeface="+mn-lt"/>
              <a:ea typeface="+mn-ea"/>
              <a:cs typeface="+mn-cs"/>
            </a:rPr>
            <a:t>、契約</a:t>
          </a:r>
          <a:r>
            <a:rPr kumimoji="1" lang="en-US" altLang="ja-JP" sz="1000">
              <a:solidFill>
                <a:sysClr val="windowText" lastClr="000000"/>
              </a:solidFill>
              <a:latin typeface="+mn-lt"/>
              <a:ea typeface="+mn-ea"/>
              <a:cs typeface="+mn-cs"/>
            </a:rPr>
            <a:t>MM</a:t>
          </a:r>
          <a:r>
            <a:rPr kumimoji="1" lang="ja-JP" altLang="ja-JP" sz="1000">
              <a:solidFill>
                <a:sysClr val="windowText" lastClr="000000"/>
              </a:solidFill>
              <a:latin typeface="+mn-lt"/>
              <a:ea typeface="+mn-ea"/>
              <a:cs typeface="+mn-cs"/>
            </a:rPr>
            <a:t>、非契約</a:t>
          </a:r>
          <a:r>
            <a:rPr kumimoji="1" lang="en-US" altLang="ja-JP" sz="1000">
              <a:solidFill>
                <a:sysClr val="windowText" lastClr="000000"/>
              </a:solidFill>
              <a:latin typeface="+mn-lt"/>
              <a:ea typeface="+mn-ea"/>
              <a:cs typeface="+mn-cs"/>
            </a:rPr>
            <a:t>MM</a:t>
          </a:r>
          <a:r>
            <a:rPr kumimoji="1" lang="ja-JP" altLang="ja-JP" sz="1000">
              <a:solidFill>
                <a:sysClr val="windowText" lastClr="000000"/>
              </a:solidFill>
              <a:latin typeface="+mn-lt"/>
              <a:ea typeface="+mn-ea"/>
              <a:cs typeface="+mn-cs"/>
            </a:rPr>
            <a:t>を入力するようにしてください。</a:t>
          </a:r>
          <a:r>
            <a:rPr kumimoji="1" lang="ja-JP" altLang="en-US" sz="1000">
              <a:solidFill>
                <a:sysClr val="windowText" lastClr="000000"/>
              </a:solidFill>
              <a:latin typeface="+mn-lt"/>
              <a:ea typeface="+mn-ea"/>
              <a:cs typeface="+mn-cs"/>
            </a:rPr>
            <a:t>アソシエイツの方は借上費で入力してください。</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７）「③人件費」と「④借上費」を入力すれば、「②売上計画」の報酬は自動で入力されます。内容を確認して下さい。</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８）「⑤経費」を通貨毎に入力してください。日当や宿泊費は個人ごとに入力する必要はありません。</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９）「③人件費」、「④借上費」、「⑤経費」を入力すれば、「⑥経費一覧表」は自動で作成されます。集計内容を確認して下さい。</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１０）「⑦総括表」は「②売上計画」と「</a:t>
          </a:r>
          <a:r>
            <a:rPr kumimoji="1" lang="ja-JP" altLang="ja-JP" sz="1000">
              <a:solidFill>
                <a:sysClr val="windowText" lastClr="000000"/>
              </a:solidFill>
              <a:latin typeface="+mn-lt"/>
              <a:ea typeface="+mn-ea"/>
              <a:cs typeface="+mn-cs"/>
            </a:rPr>
            <a:t>③人件費</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④借上費</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a:t>
          </a:r>
          <a:r>
            <a:rPr kumimoji="1" lang="ja-JP" altLang="en-US" sz="1000">
              <a:solidFill>
                <a:sysClr val="windowText" lastClr="000000"/>
              </a:solidFill>
              <a:latin typeface="+mn-lt"/>
              <a:ea typeface="+mn-ea"/>
              <a:cs typeface="+mn-cs"/>
            </a:rPr>
            <a:t>「</a:t>
          </a:r>
          <a:r>
            <a:rPr kumimoji="1" lang="ja-JP" altLang="ja-JP" sz="1000">
              <a:solidFill>
                <a:sysClr val="windowText" lastClr="000000"/>
              </a:solidFill>
              <a:latin typeface="+mn-lt"/>
              <a:ea typeface="+mn-ea"/>
              <a:cs typeface="+mn-cs"/>
            </a:rPr>
            <a:t>⑤経費</a:t>
          </a:r>
          <a:r>
            <a:rPr kumimoji="1" lang="ja-JP" altLang="en-US" sz="1000">
              <a:solidFill>
                <a:sysClr val="windowText" lastClr="000000"/>
              </a:solidFill>
              <a:latin typeface="+mn-lt"/>
              <a:ea typeface="+mn-ea"/>
              <a:cs typeface="+mn-cs"/>
            </a:rPr>
            <a:t>」を入力すれば自動で作成されます。</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１１）「⑦総括表」が確認できましたら、ファイルを保存して、システムに登録してください。</a:t>
          </a:r>
          <a:endParaRPr kumimoji="1" lang="en-US" altLang="ja-JP" sz="1000">
            <a:solidFill>
              <a:sysClr val="windowText" lastClr="000000"/>
            </a:solidFill>
            <a:latin typeface="+mn-lt"/>
            <a:ea typeface="+mn-ea"/>
            <a:cs typeface="+mn-cs"/>
          </a:endParaRPr>
        </a:p>
        <a:p>
          <a:endParaRPr kumimoji="1" lang="en-US" altLang="ja-JP" sz="1000">
            <a:solidFill>
              <a:sysClr val="windowText" lastClr="000000"/>
            </a:solidFill>
            <a:latin typeface="+mn-lt"/>
            <a:ea typeface="+mn-ea"/>
            <a:cs typeface="+mn-cs"/>
          </a:endParaRPr>
        </a:p>
        <a:p>
          <a:r>
            <a:rPr kumimoji="1" lang="ja-JP" altLang="en-US" sz="1000">
              <a:solidFill>
                <a:sysClr val="windowText" lastClr="000000"/>
              </a:solidFill>
              <a:latin typeface="+mn-lt"/>
              <a:ea typeface="+mn-ea"/>
              <a:cs typeface="+mn-cs"/>
            </a:rPr>
            <a:t>以上で終わりです。各シートの注意事項もよく読んで処理してください。</a:t>
          </a:r>
          <a:endParaRPr kumimoji="1" lang="en-US" altLang="ja-JP" sz="1000">
            <a:solidFill>
              <a:sysClr val="windowText" lastClr="000000"/>
            </a:solidFill>
            <a:latin typeface="+mn-lt"/>
            <a:ea typeface="+mn-ea"/>
            <a:cs typeface="+mn-cs"/>
          </a:endParaRPr>
        </a:p>
      </xdr:txBody>
    </xdr:sp>
    <xdr:clientData/>
  </xdr:twoCellAnchor>
  <xdr:twoCellAnchor>
    <xdr:from>
      <xdr:col>3</xdr:col>
      <xdr:colOff>57150</xdr:colOff>
      <xdr:row>14</xdr:row>
      <xdr:rowOff>209550</xdr:rowOff>
    </xdr:from>
    <xdr:to>
      <xdr:col>5</xdr:col>
      <xdr:colOff>990600</xdr:colOff>
      <xdr:row>17</xdr:row>
      <xdr:rowOff>0</xdr:rowOff>
    </xdr:to>
    <xdr:sp macro="" textlink="">
      <xdr:nvSpPr>
        <xdr:cNvPr id="4" name="テキスト ボックス 3"/>
        <xdr:cNvSpPr txBox="1"/>
      </xdr:nvSpPr>
      <xdr:spPr>
        <a:xfrm>
          <a:off x="2247900" y="4000500"/>
          <a:ext cx="3028950" cy="590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b="1">
              <a:solidFill>
                <a:srgbClr val="FF0000"/>
              </a:solidFill>
              <a:latin typeface="+mn-lt"/>
              <a:ea typeface="+mn-ea"/>
              <a:cs typeface="+mn-cs"/>
            </a:rPr>
            <a:t>※</a:t>
          </a:r>
          <a:r>
            <a:rPr kumimoji="1" lang="ja-JP" altLang="ja-JP" sz="900" b="1">
              <a:solidFill>
                <a:srgbClr val="FF0000"/>
              </a:solidFill>
              <a:latin typeface="+mn-lt"/>
              <a:ea typeface="+mn-ea"/>
              <a:cs typeface="+mn-cs"/>
            </a:rPr>
            <a:t>単年度</a:t>
          </a:r>
          <a:r>
            <a:rPr kumimoji="1" lang="ja-JP" altLang="en-US" sz="900" b="1">
              <a:solidFill>
                <a:srgbClr val="FF0000"/>
              </a:solidFill>
              <a:latin typeface="+mn-lt"/>
              <a:ea typeface="+mn-ea"/>
              <a:cs typeface="+mn-cs"/>
            </a:rPr>
            <a:t>実行予算の完成年度について</a:t>
          </a:r>
          <a:r>
            <a:rPr kumimoji="1" lang="ja-JP" altLang="ja-JP" sz="900" b="1">
              <a:solidFill>
                <a:srgbClr val="FF0000"/>
              </a:solidFill>
              <a:latin typeface="+mn-lt"/>
              <a:ea typeface="+mn-ea"/>
              <a:cs typeface="+mn-cs"/>
            </a:rPr>
            <a:t>は</a:t>
          </a:r>
          <a:r>
            <a:rPr kumimoji="1" lang="ja-JP" altLang="en-US" sz="900" b="1">
              <a:solidFill>
                <a:srgbClr val="FF0000"/>
              </a:solidFill>
              <a:latin typeface="+mn-lt"/>
              <a:ea typeface="+mn-ea"/>
              <a:cs typeface="+mn-cs"/>
            </a:rPr>
            <a:t>、部分完成基準の場合は</a:t>
          </a:r>
          <a:r>
            <a:rPr kumimoji="1" lang="ja-JP" altLang="ja-JP" sz="900" b="1">
              <a:solidFill>
                <a:srgbClr val="FF0000"/>
              </a:solidFill>
              <a:latin typeface="+mn-lt"/>
              <a:ea typeface="+mn-ea"/>
              <a:cs typeface="+mn-cs"/>
            </a:rPr>
            <a:t>部分払い</a:t>
          </a:r>
          <a:r>
            <a:rPr kumimoji="1" lang="ja-JP" altLang="en-US" sz="900" b="1">
              <a:solidFill>
                <a:srgbClr val="FF0000"/>
              </a:solidFill>
              <a:latin typeface="+mn-lt"/>
              <a:ea typeface="+mn-ea"/>
              <a:cs typeface="+mn-cs"/>
            </a:rPr>
            <a:t>で</a:t>
          </a:r>
          <a:r>
            <a:rPr kumimoji="1" lang="ja-JP" altLang="ja-JP" sz="900" b="1">
              <a:solidFill>
                <a:srgbClr val="FF0000"/>
              </a:solidFill>
              <a:latin typeface="+mn-lt"/>
              <a:ea typeface="+mn-ea"/>
              <a:cs typeface="+mn-cs"/>
            </a:rPr>
            <a:t>売上</a:t>
          </a:r>
          <a:r>
            <a:rPr kumimoji="1" lang="ja-JP" altLang="en-US" sz="900" b="1">
              <a:solidFill>
                <a:srgbClr val="FF0000"/>
              </a:solidFill>
              <a:latin typeface="+mn-lt"/>
              <a:ea typeface="+mn-ea"/>
              <a:cs typeface="+mn-cs"/>
            </a:rPr>
            <a:t>を</a:t>
          </a:r>
          <a:r>
            <a:rPr kumimoji="1" lang="ja-JP" altLang="ja-JP" sz="900" b="1">
              <a:solidFill>
                <a:srgbClr val="FF0000"/>
              </a:solidFill>
              <a:latin typeface="+mn-lt"/>
              <a:ea typeface="+mn-ea"/>
              <a:cs typeface="+mn-cs"/>
            </a:rPr>
            <a:t>計上</a:t>
          </a:r>
          <a:r>
            <a:rPr kumimoji="1" lang="ja-JP" altLang="en-US" sz="900" b="1">
              <a:solidFill>
                <a:srgbClr val="FF0000"/>
              </a:solidFill>
              <a:latin typeface="+mn-lt"/>
              <a:ea typeface="+mn-ea"/>
              <a:cs typeface="+mn-cs"/>
            </a:rPr>
            <a:t>する</a:t>
          </a:r>
          <a:r>
            <a:rPr kumimoji="1" lang="ja-JP" altLang="ja-JP" sz="900" b="1">
              <a:solidFill>
                <a:srgbClr val="FF0000"/>
              </a:solidFill>
              <a:latin typeface="+mn-lt"/>
              <a:ea typeface="+mn-ea"/>
              <a:cs typeface="+mn-cs"/>
            </a:rPr>
            <a:t>年度</a:t>
          </a:r>
          <a:r>
            <a:rPr kumimoji="1" lang="ja-JP" altLang="en-US" sz="900" b="1">
              <a:solidFill>
                <a:srgbClr val="FF0000"/>
              </a:solidFill>
              <a:latin typeface="+mn-lt"/>
              <a:ea typeface="+mn-ea"/>
              <a:cs typeface="+mn-cs"/>
            </a:rPr>
            <a:t>、出来高基準の場合は該当する事業年度として下さい。</a:t>
          </a:r>
          <a:endParaRPr kumimoji="1" lang="en-US" altLang="ja-JP" sz="900" b="1">
            <a:solidFill>
              <a:srgbClr val="FF0000"/>
            </a:solidFill>
            <a:latin typeface="+mn-lt"/>
            <a:ea typeface="+mn-ea"/>
            <a:cs typeface="+mn-cs"/>
          </a:endParaRPr>
        </a:p>
      </xdr:txBody>
    </xdr:sp>
    <xdr:clientData/>
  </xdr:twoCellAnchor>
  <xdr:twoCellAnchor>
    <xdr:from>
      <xdr:col>1</xdr:col>
      <xdr:colOff>28576</xdr:colOff>
      <xdr:row>20</xdr:row>
      <xdr:rowOff>19050</xdr:rowOff>
    </xdr:from>
    <xdr:to>
      <xdr:col>3</xdr:col>
      <xdr:colOff>9526</xdr:colOff>
      <xdr:row>20</xdr:row>
      <xdr:rowOff>485775</xdr:rowOff>
    </xdr:to>
    <xdr:sp macro="" textlink="">
      <xdr:nvSpPr>
        <xdr:cNvPr id="5" name="テキスト ボックス 4"/>
        <xdr:cNvSpPr txBox="1"/>
      </xdr:nvSpPr>
      <xdr:spPr>
        <a:xfrm>
          <a:off x="142876" y="5410200"/>
          <a:ext cx="2057400"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b="1">
              <a:solidFill>
                <a:srgbClr val="FF0000"/>
              </a:solidFill>
              <a:latin typeface="+mn-lt"/>
              <a:ea typeface="+mn-ea"/>
              <a:cs typeface="+mn-cs"/>
            </a:rPr>
            <a:t>※</a:t>
          </a:r>
          <a:r>
            <a:rPr kumimoji="1" lang="ja-JP" altLang="en-US" sz="900" b="1">
              <a:solidFill>
                <a:srgbClr val="FF0000"/>
              </a:solidFill>
              <a:latin typeface="+mn-lt"/>
              <a:ea typeface="+mn-ea"/>
              <a:cs typeface="+mn-cs"/>
            </a:rPr>
            <a:t>完成基準で主管部単独の案件は、単年度実行予算のみ作成して下さい。</a:t>
          </a:r>
          <a:endParaRPr kumimoji="1" lang="en-US" altLang="ja-JP" sz="900" b="1">
            <a:solidFill>
              <a:srgbClr val="FF0000"/>
            </a:solidFill>
            <a:latin typeface="+mn-lt"/>
            <a:ea typeface="+mn-ea"/>
            <a:cs typeface="+mn-cs"/>
          </a:endParaRPr>
        </a:p>
      </xdr:txBody>
    </xdr:sp>
    <xdr:clientData/>
  </xdr:twoCellAnchor>
  <xdr:twoCellAnchor>
    <xdr:from>
      <xdr:col>3</xdr:col>
      <xdr:colOff>57150</xdr:colOff>
      <xdr:row>8</xdr:row>
      <xdr:rowOff>0</xdr:rowOff>
    </xdr:from>
    <xdr:to>
      <xdr:col>5</xdr:col>
      <xdr:colOff>990600</xdr:colOff>
      <xdr:row>11</xdr:row>
      <xdr:rowOff>257175</xdr:rowOff>
    </xdr:to>
    <xdr:sp macro="" textlink="">
      <xdr:nvSpPr>
        <xdr:cNvPr id="6" name="テキスト ボックス 5"/>
        <xdr:cNvSpPr txBox="1"/>
      </xdr:nvSpPr>
      <xdr:spPr>
        <a:xfrm>
          <a:off x="2247900" y="2190750"/>
          <a:ext cx="3028950" cy="1057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b="1">
              <a:solidFill>
                <a:srgbClr val="FF0000"/>
              </a:solidFill>
              <a:latin typeface="+mn-lt"/>
              <a:ea typeface="+mn-ea"/>
              <a:cs typeface="+mn-cs"/>
            </a:rPr>
            <a:t>※</a:t>
          </a:r>
          <a:r>
            <a:rPr kumimoji="1" lang="ja-JP" altLang="ja-JP" sz="900" b="1">
              <a:solidFill>
                <a:srgbClr val="FF0000"/>
              </a:solidFill>
              <a:latin typeface="+mn-lt"/>
              <a:ea typeface="+mn-ea"/>
              <a:cs typeface="+mn-cs"/>
            </a:rPr>
            <a:t>単年度</a:t>
          </a:r>
          <a:r>
            <a:rPr kumimoji="1" lang="ja-JP" altLang="en-US" sz="900" b="1">
              <a:solidFill>
                <a:srgbClr val="FF0000"/>
              </a:solidFill>
              <a:latin typeface="+mn-lt"/>
              <a:ea typeface="+mn-ea"/>
              <a:cs typeface="+mn-cs"/>
            </a:rPr>
            <a:t>実行予算の場合、完成予定日には、当該予算が対象とする期間</a:t>
          </a:r>
          <a:r>
            <a:rPr kumimoji="1" lang="ja-JP" altLang="ja-JP" sz="900" b="1">
              <a:solidFill>
                <a:srgbClr val="FF0000"/>
              </a:solidFill>
              <a:latin typeface="+mn-lt"/>
              <a:ea typeface="+mn-ea"/>
              <a:cs typeface="+mn-cs"/>
            </a:rPr>
            <a:t>（部分完成基準であれば部分払いごと、出来高基準であれば事業年度ごと）</a:t>
          </a:r>
          <a:r>
            <a:rPr kumimoji="1" lang="ja-JP" altLang="en-US" sz="900" b="1">
              <a:solidFill>
                <a:srgbClr val="FF0000"/>
              </a:solidFill>
              <a:latin typeface="+mn-lt"/>
              <a:ea typeface="+mn-ea"/>
              <a:cs typeface="+mn-cs"/>
            </a:rPr>
            <a:t>の経理上の完成予定日を入力して下さい。一方、総括実行予算の場合、完成予定日には、プロジェクト全体の経理上の完成予定日を入力して下さい。</a:t>
          </a:r>
          <a:endParaRPr kumimoji="1" lang="en-US" altLang="ja-JP" sz="900" b="1">
            <a:solidFill>
              <a:srgbClr val="FF0000"/>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1295400</xdr:colOff>
      <xdr:row>53</xdr:row>
      <xdr:rowOff>9525</xdr:rowOff>
    </xdr:from>
    <xdr:to>
      <xdr:col>9</xdr:col>
      <xdr:colOff>0</xdr:colOff>
      <xdr:row>71</xdr:row>
      <xdr:rowOff>0</xdr:rowOff>
    </xdr:to>
    <xdr:sp macro="" textlink="">
      <xdr:nvSpPr>
        <xdr:cNvPr id="2" name="テキスト ボックス 1"/>
        <xdr:cNvSpPr txBox="1"/>
      </xdr:nvSpPr>
      <xdr:spPr>
        <a:xfrm>
          <a:off x="8505825" y="10296525"/>
          <a:ext cx="2371725" cy="3190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latin typeface="ＭＳ ゴシック" pitchFamily="49" charset="-128"/>
              <a:ea typeface="ＭＳ ゴシック" pitchFamily="49" charset="-128"/>
            </a:rPr>
            <a:t>・主管部だけが入力して下さい。分担部の入力は不要です。</a:t>
          </a:r>
          <a:endParaRPr kumimoji="1" lang="en-US" altLang="ja-JP" sz="900">
            <a:solidFill>
              <a:sysClr val="windowText" lastClr="000000"/>
            </a:solidFill>
            <a:latin typeface="ＭＳ ゴシック" pitchFamily="49" charset="-128"/>
            <a:ea typeface="ＭＳ ゴシック" pitchFamily="49" charset="-128"/>
          </a:endParaRPr>
        </a:p>
        <a:p>
          <a:r>
            <a:rPr kumimoji="1" lang="ja-JP" altLang="en-US" sz="900">
              <a:solidFill>
                <a:sysClr val="windowText" lastClr="000000"/>
              </a:solidFill>
              <a:latin typeface="ＭＳ ゴシック" pitchFamily="49" charset="-128"/>
              <a:ea typeface="ＭＳ ゴシック" pitchFamily="49" charset="-128"/>
            </a:rPr>
            <a:t>・始めに、</a:t>
          </a:r>
          <a:r>
            <a:rPr kumimoji="1" lang="en-US" altLang="ja-JP" sz="900">
              <a:solidFill>
                <a:sysClr val="windowText" lastClr="000000"/>
              </a:solidFill>
              <a:latin typeface="ＭＳ ゴシック" pitchFamily="49" charset="-128"/>
              <a:ea typeface="ＭＳ ゴシック" pitchFamily="49" charset="-128"/>
            </a:rPr>
            <a:t>NK</a:t>
          </a:r>
          <a:r>
            <a:rPr kumimoji="1" lang="ja-JP" altLang="en-US" sz="900">
              <a:solidFill>
                <a:sysClr val="windowText" lastClr="000000"/>
              </a:solidFill>
              <a:latin typeface="ＭＳ ゴシック" pitchFamily="49" charset="-128"/>
              <a:ea typeface="ＭＳ ゴシック" pitchFamily="49" charset="-128"/>
            </a:rPr>
            <a:t>全体の</a:t>
          </a:r>
          <a:r>
            <a:rPr kumimoji="1" lang="ja-JP" altLang="ja-JP" sz="900">
              <a:solidFill>
                <a:sysClr val="windowText" lastClr="000000"/>
              </a:solidFill>
              <a:latin typeface="+mn-lt"/>
              <a:ea typeface="+mn-ea"/>
              <a:cs typeface="+mn-cs"/>
            </a:rPr>
            <a:t>当該年度</a:t>
          </a:r>
          <a:r>
            <a:rPr kumimoji="1" lang="ja-JP" altLang="en-US" sz="900">
              <a:solidFill>
                <a:sysClr val="windowText" lastClr="000000"/>
              </a:solidFill>
              <a:latin typeface="+mn-lt"/>
              <a:ea typeface="+mn-ea"/>
              <a:cs typeface="+mn-cs"/>
            </a:rPr>
            <a:t>分（部分完成基準の場合は当該年度以降）の</a:t>
          </a:r>
          <a:r>
            <a:rPr kumimoji="1" lang="ja-JP" altLang="en-US" sz="900">
              <a:solidFill>
                <a:sysClr val="windowText" lastClr="000000"/>
              </a:solidFill>
              <a:latin typeface="ＭＳ ゴシック" pitchFamily="49" charset="-128"/>
              <a:ea typeface="ＭＳ ゴシック" pitchFamily="49" charset="-128"/>
            </a:rPr>
            <a:t>完成予定額を入力して下さい。</a:t>
          </a:r>
          <a:endParaRPr kumimoji="1" lang="en-US" altLang="ja-JP" sz="900">
            <a:solidFill>
              <a:sysClr val="windowText" lastClr="000000"/>
            </a:solidFill>
            <a:latin typeface="ＭＳ ゴシック" pitchFamily="49" charset="-128"/>
            <a:ea typeface="ＭＳ ゴシック" pitchFamily="49" charset="-128"/>
          </a:endParaRPr>
        </a:p>
        <a:p>
          <a:r>
            <a:rPr kumimoji="1" lang="ja-JP" altLang="en-US" sz="900">
              <a:solidFill>
                <a:sysClr val="windowText" lastClr="000000"/>
              </a:solidFill>
              <a:latin typeface="ＭＳ ゴシック" pitchFamily="49" charset="-128"/>
              <a:ea typeface="ＭＳ ゴシック" pitchFamily="49" charset="-128"/>
            </a:rPr>
            <a:t>・次に、分担部の当該年度分（部分完成基準の場合は当該年度以降）の完成予定額を入力して下さい。</a:t>
          </a:r>
          <a:endParaRPr kumimoji="1" lang="en-US" altLang="ja-JP" sz="900">
            <a:solidFill>
              <a:sysClr val="windowText" lastClr="000000"/>
            </a:solidFill>
            <a:latin typeface="ＭＳ ゴシック" pitchFamily="49" charset="-128"/>
            <a:ea typeface="ＭＳ ゴシック" pitchFamily="49" charset="-128"/>
          </a:endParaRPr>
        </a:p>
        <a:p>
          <a:r>
            <a:rPr kumimoji="1" lang="ja-JP" altLang="en-US" sz="900">
              <a:solidFill>
                <a:sysClr val="windowText" lastClr="000000"/>
              </a:solidFill>
              <a:latin typeface="ＭＳ ゴシック" pitchFamily="49" charset="-128"/>
              <a:ea typeface="ＭＳ ゴシック" pitchFamily="49" charset="-128"/>
            </a:rPr>
            <a:t>・売上額は、報酬売上額と経費分売上額を分けて入力して下さい。報酬売上額のうち、借上報酬額が分かれば、借上報酬額を入力して下さい。</a:t>
          </a:r>
          <a:endParaRPr kumimoji="1" lang="en-US" altLang="ja-JP" sz="900">
            <a:solidFill>
              <a:sysClr val="windowText" lastClr="000000"/>
            </a:solidFill>
            <a:latin typeface="ＭＳ ゴシック" pitchFamily="49" charset="-128"/>
            <a:ea typeface="ＭＳ ゴシック" pitchFamily="49" charset="-128"/>
          </a:endParaRPr>
        </a:p>
        <a:p>
          <a:r>
            <a:rPr kumimoji="1" lang="ja-JP" altLang="en-US" sz="900">
              <a:solidFill>
                <a:sysClr val="windowText" lastClr="000000"/>
              </a:solidFill>
              <a:latin typeface="ＭＳ ゴシック" pitchFamily="49" charset="-128"/>
              <a:ea typeface="ＭＳ ゴシック" pitchFamily="49" charset="-128"/>
            </a:rPr>
            <a:t>・この表はどこのシートともリンクしていません。この表で、全体売上額と、各部への分担額の関係を抑えることを目的としています。</a:t>
          </a:r>
          <a:endParaRPr kumimoji="1" lang="en-US" altLang="ja-JP" sz="900">
            <a:solidFill>
              <a:sysClr val="windowText" lastClr="000000"/>
            </a:solidFill>
            <a:latin typeface="ＭＳ ゴシック" pitchFamily="49" charset="-128"/>
            <a:ea typeface="ＭＳ ゴシック" pitchFamily="49" charset="-128"/>
          </a:endParaRPr>
        </a:p>
        <a:p>
          <a:endParaRPr kumimoji="1" lang="en-US" altLang="ja-JP" sz="900">
            <a:solidFill>
              <a:sysClr val="windowText" lastClr="000000"/>
            </a:solidFill>
            <a:latin typeface="ＭＳ ゴシック" pitchFamily="49" charset="-128"/>
            <a:ea typeface="ＭＳ ゴシック" pitchFamily="49" charset="-128"/>
          </a:endParaRPr>
        </a:p>
        <a:p>
          <a:endParaRPr kumimoji="1" lang="ja-JP" altLang="en-US" sz="900">
            <a:solidFill>
              <a:sysClr val="windowText" lastClr="000000"/>
            </a:solidFill>
            <a:latin typeface="ＭＳ ゴシック" pitchFamily="49" charset="-128"/>
            <a:ea typeface="ＭＳ ゴシック" pitchFamily="49" charset="-128"/>
          </a:endParaRPr>
        </a:p>
      </xdr:txBody>
    </xdr:sp>
    <xdr:clientData/>
  </xdr:twoCellAnchor>
  <xdr:twoCellAnchor>
    <xdr:from>
      <xdr:col>8</xdr:col>
      <xdr:colOff>0</xdr:colOff>
      <xdr:row>40</xdr:row>
      <xdr:rowOff>0</xdr:rowOff>
    </xdr:from>
    <xdr:to>
      <xdr:col>8</xdr:col>
      <xdr:colOff>161925</xdr:colOff>
      <xdr:row>46</xdr:row>
      <xdr:rowOff>0</xdr:rowOff>
    </xdr:to>
    <xdr:sp macro="" textlink="">
      <xdr:nvSpPr>
        <xdr:cNvPr id="3" name="右中かっこ 2"/>
        <xdr:cNvSpPr/>
      </xdr:nvSpPr>
      <xdr:spPr>
        <a:xfrm>
          <a:off x="7210425" y="7915275"/>
          <a:ext cx="161925"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8</xdr:col>
      <xdr:colOff>0</xdr:colOff>
      <xdr:row>46</xdr:row>
      <xdr:rowOff>0</xdr:rowOff>
    </xdr:from>
    <xdr:to>
      <xdr:col>8</xdr:col>
      <xdr:colOff>161925</xdr:colOff>
      <xdr:row>52</xdr:row>
      <xdr:rowOff>0</xdr:rowOff>
    </xdr:to>
    <xdr:sp macro="" textlink="">
      <xdr:nvSpPr>
        <xdr:cNvPr id="4" name="右中かっこ 3"/>
        <xdr:cNvSpPr/>
      </xdr:nvSpPr>
      <xdr:spPr>
        <a:xfrm>
          <a:off x="7210425" y="9010650"/>
          <a:ext cx="161925"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4</xdr:row>
      <xdr:rowOff>161925</xdr:rowOff>
    </xdr:from>
    <xdr:to>
      <xdr:col>10</xdr:col>
      <xdr:colOff>0</xdr:colOff>
      <xdr:row>26</xdr:row>
      <xdr:rowOff>19050</xdr:rowOff>
    </xdr:to>
    <xdr:sp macro="" textlink="">
      <xdr:nvSpPr>
        <xdr:cNvPr id="2" name="テキスト ボックス 1"/>
        <xdr:cNvSpPr txBox="1"/>
      </xdr:nvSpPr>
      <xdr:spPr>
        <a:xfrm>
          <a:off x="7829550" y="895350"/>
          <a:ext cx="3381375" cy="396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③人件費シートで、報酬単価（</a:t>
          </a:r>
          <a:r>
            <a:rPr kumimoji="1" lang="en-GB" altLang="ja-JP" sz="900">
              <a:solidFill>
                <a:sysClr val="windowText" lastClr="000000"/>
              </a:solidFill>
            </a:rPr>
            <a:t>B/R</a:t>
          </a:r>
          <a:r>
            <a:rPr kumimoji="1" lang="ja-JP" altLang="en-GB" sz="900">
              <a:solidFill>
                <a:sysClr val="windowText" lastClr="000000"/>
              </a:solidFill>
            </a:rPr>
            <a:t>）</a:t>
          </a:r>
          <a:r>
            <a:rPr kumimoji="1" lang="ja-JP" altLang="en-US" sz="900">
              <a:solidFill>
                <a:sysClr val="windowText" lastClr="000000"/>
              </a:solidFill>
            </a:rPr>
            <a:t>と</a:t>
          </a:r>
          <a:r>
            <a:rPr kumimoji="1" lang="en-GB" altLang="ja-JP" sz="900">
              <a:solidFill>
                <a:sysClr val="windowText" lastClr="000000"/>
              </a:solidFill>
            </a:rPr>
            <a:t>MM</a:t>
          </a:r>
          <a:r>
            <a:rPr kumimoji="1" lang="ja-JP" altLang="en-US" sz="900">
              <a:solidFill>
                <a:sysClr val="windowText" lastClr="000000"/>
              </a:solidFill>
            </a:rPr>
            <a:t>を入力すれば、自動的に報酬が表示されるようになっています。ただし、分担調整金は、以下のとおり、手入力で入力してください。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契約稼働</a:t>
          </a:r>
          <a:r>
            <a:rPr kumimoji="1" lang="en-US" altLang="ja-JP" sz="900">
              <a:solidFill>
                <a:sysClr val="windowText" lastClr="000000"/>
              </a:solidFill>
            </a:rPr>
            <a:t>】</a:t>
          </a:r>
        </a:p>
        <a:p>
          <a:r>
            <a:rPr kumimoji="1" lang="ja-JP" altLang="en-US" sz="900">
              <a:solidFill>
                <a:sysClr val="windowText" lastClr="000000"/>
              </a:solidFill>
            </a:rPr>
            <a:t>・主管部は、事務手数料をプラスで入力してください。</a:t>
          </a:r>
          <a:endParaRPr kumimoji="1" lang="en-US" altLang="ja-JP" sz="900">
            <a:solidFill>
              <a:sysClr val="windowText" lastClr="000000"/>
            </a:solidFill>
          </a:endParaRPr>
        </a:p>
        <a:p>
          <a:r>
            <a:rPr kumimoji="1" lang="ja-JP" altLang="en-US" sz="900">
              <a:solidFill>
                <a:sysClr val="windowText" lastClr="000000"/>
              </a:solidFill>
            </a:rPr>
            <a:t>・分担部は、事務手数料をマイナスで入力してください。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非契約稼働</a:t>
          </a:r>
          <a:r>
            <a:rPr kumimoji="1" lang="en-US" altLang="ja-JP" sz="900">
              <a:solidFill>
                <a:sysClr val="windowText" lastClr="000000"/>
              </a:solidFill>
            </a:rPr>
            <a:t>】</a:t>
          </a:r>
        </a:p>
        <a:p>
          <a:r>
            <a:rPr kumimoji="1" lang="ja-JP" altLang="en-US" sz="900">
              <a:solidFill>
                <a:sysClr val="windowText" lastClr="000000"/>
              </a:solidFill>
            </a:rPr>
            <a:t>・主管部は、分担発注額をマイナスで入力してください。</a:t>
          </a:r>
          <a:endParaRPr kumimoji="1" lang="en-US" altLang="ja-JP" sz="900">
            <a:solidFill>
              <a:sysClr val="windowText" lastClr="000000"/>
            </a:solidFill>
          </a:endParaRPr>
        </a:p>
        <a:p>
          <a:r>
            <a:rPr kumimoji="1" lang="ja-JP" altLang="en-US" sz="900">
              <a:solidFill>
                <a:sysClr val="windowText" lastClr="000000"/>
              </a:solidFill>
            </a:rPr>
            <a:t>・分担部は、分担受注額をプラスで入力してください。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何らかの理由で手打ちしたい場合や端数調整をしたい場合には、黄色の部分に直接入力してください。</a:t>
          </a:r>
          <a:endParaRPr kumimoji="1" lang="en-US" altLang="ja-JP" sz="900">
            <a:solidFill>
              <a:sysClr val="windowText" lastClr="000000"/>
            </a:solidFill>
          </a:endParaRPr>
        </a:p>
        <a:p>
          <a:endParaRPr kumimoji="1" lang="ja-JP" altLang="en-US" sz="900">
            <a:solidFill>
              <a:sysClr val="windowText" lastClr="000000"/>
            </a:solidFill>
          </a:endParaRPr>
        </a:p>
        <a:p>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社員報酬額は、報酬の内、社員分を入力してください。通貨で分かれている場合には、通貨毎に入力してください。</a:t>
          </a:r>
          <a:endParaRPr kumimoji="1" lang="en-US" altLang="ja-JP" sz="900">
            <a:solidFill>
              <a:sysClr val="windowText" lastClr="000000"/>
            </a:solidFill>
            <a:latin typeface="+mn-lt"/>
            <a:ea typeface="+mn-ea"/>
            <a:cs typeface="+mn-cs"/>
          </a:endParaRPr>
        </a:p>
        <a:p>
          <a:endParaRPr lang="ja-JP" altLang="ja-JP" sz="900">
            <a:solidFill>
              <a:sysClr val="windowText" lastClr="000000"/>
            </a:solidFill>
          </a:endParaRPr>
        </a:p>
        <a:p>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借上報酬額は、報酬の内、借上要員分を入力してください。通貨で分かれている場合には、通貨毎に入力してください。</a:t>
          </a:r>
          <a:endParaRPr kumimoji="1" lang="en-US" altLang="ja-JP" sz="900">
            <a:solidFill>
              <a:sysClr val="windowText" lastClr="000000"/>
            </a:solidFill>
            <a:latin typeface="+mn-lt"/>
            <a:ea typeface="+mn-ea"/>
            <a:cs typeface="+mn-cs"/>
          </a:endParaRPr>
        </a:p>
        <a:p>
          <a:endParaRPr kumimoji="1" lang="en-US" altLang="ja-JP" sz="900">
            <a:solidFill>
              <a:sysClr val="windowText" lastClr="000000"/>
            </a:solidFill>
            <a:latin typeface="+mn-lt"/>
            <a:ea typeface="+mn-ea"/>
            <a:cs typeface="+mn-cs"/>
          </a:endParaRPr>
        </a:p>
        <a:p>
          <a:r>
            <a:rPr kumimoji="1" lang="en-US" altLang="ja-JP" sz="900">
              <a:solidFill>
                <a:sysClr val="windowText" lastClr="000000"/>
              </a:solidFill>
            </a:rPr>
            <a:t>※</a:t>
          </a:r>
          <a:r>
            <a:rPr kumimoji="1" lang="ja-JP" altLang="en-US" sz="900">
              <a:solidFill>
                <a:sysClr val="windowText" lastClr="000000"/>
              </a:solidFill>
            </a:rPr>
            <a:t>報酬額は、</a:t>
          </a:r>
          <a:r>
            <a:rPr kumimoji="1" lang="en-US" altLang="ja-JP" sz="900">
              <a:solidFill>
                <a:sysClr val="windowText" lastClr="000000"/>
              </a:solidFill>
            </a:rPr>
            <a:t>JICA</a:t>
          </a:r>
          <a:r>
            <a:rPr kumimoji="1" lang="ja-JP" altLang="en-US" sz="900">
              <a:solidFill>
                <a:sysClr val="windowText" lastClr="000000"/>
              </a:solidFill>
            </a:rPr>
            <a:t>の場合は、「直接人件費」、「その他原価」、「一般管理費等」または</a:t>
          </a:r>
          <a:r>
            <a:rPr kumimoji="1" lang="ja-JP" altLang="ja-JP" sz="900">
              <a:solidFill>
                <a:sysClr val="windowText" lastClr="000000"/>
              </a:solidFill>
              <a:latin typeface="+mn-lt"/>
              <a:ea typeface="+mn-ea"/>
              <a:cs typeface="+mn-cs"/>
            </a:rPr>
            <a:t>「直接人件費」、「</a:t>
          </a:r>
          <a:r>
            <a:rPr kumimoji="1" lang="ja-JP" altLang="en-US" sz="900">
              <a:solidFill>
                <a:sysClr val="windowText" lastClr="000000"/>
              </a:solidFill>
              <a:latin typeface="+mn-lt"/>
              <a:ea typeface="+mn-ea"/>
              <a:cs typeface="+mn-cs"/>
            </a:rPr>
            <a:t>諸経費</a:t>
          </a:r>
          <a:r>
            <a:rPr kumimoji="1" lang="ja-JP" altLang="ja-JP" sz="900">
              <a:solidFill>
                <a:sysClr val="windowText" lastClr="000000"/>
              </a:solidFill>
              <a:latin typeface="+mn-lt"/>
              <a:ea typeface="+mn-ea"/>
              <a:cs typeface="+mn-cs"/>
            </a:rPr>
            <a:t>」、「</a:t>
          </a:r>
          <a:r>
            <a:rPr kumimoji="1" lang="ja-JP" altLang="en-US" sz="900">
              <a:solidFill>
                <a:sysClr val="windowText" lastClr="000000"/>
              </a:solidFill>
              <a:latin typeface="+mn-lt"/>
              <a:ea typeface="+mn-ea"/>
              <a:cs typeface="+mn-cs"/>
            </a:rPr>
            <a:t>技術経費</a:t>
          </a:r>
          <a:r>
            <a:rPr kumimoji="1" lang="ja-JP" altLang="ja-JP" sz="900">
              <a:solidFill>
                <a:sysClr val="windowText" lastClr="000000"/>
              </a:solidFill>
              <a:latin typeface="+mn-lt"/>
              <a:ea typeface="+mn-ea"/>
              <a:cs typeface="+mn-cs"/>
            </a:rPr>
            <a:t>」</a:t>
          </a:r>
          <a:r>
            <a:rPr kumimoji="1" lang="ja-JP" altLang="en-US" sz="900">
              <a:solidFill>
                <a:sysClr val="windowText" lastClr="000000"/>
              </a:solidFill>
            </a:rPr>
            <a:t>の合計になります。</a:t>
          </a:r>
          <a:endParaRPr kumimoji="1" lang="en-US" altLang="ja-JP" sz="900">
            <a:solidFill>
              <a:sysClr val="windowText" lastClr="000000"/>
            </a:solidFill>
          </a:endParaRPr>
        </a:p>
        <a:p>
          <a:endParaRPr kumimoji="1" lang="ja-JP" altLang="en-US" sz="900">
            <a:solidFill>
              <a:sysClr val="windowText" lastClr="000000"/>
            </a:solidFill>
          </a:endParaRPr>
        </a:p>
      </xdr:txBody>
    </xdr:sp>
    <xdr:clientData/>
  </xdr:twoCellAnchor>
  <xdr:twoCellAnchor>
    <xdr:from>
      <xdr:col>9</xdr:col>
      <xdr:colOff>0</xdr:colOff>
      <xdr:row>36</xdr:row>
      <xdr:rowOff>180974</xdr:rowOff>
    </xdr:from>
    <xdr:to>
      <xdr:col>10</xdr:col>
      <xdr:colOff>0</xdr:colOff>
      <xdr:row>52</xdr:row>
      <xdr:rowOff>0</xdr:rowOff>
    </xdr:to>
    <xdr:sp macro="" textlink="">
      <xdr:nvSpPr>
        <xdr:cNvPr id="3" name="テキスト ボックス 2"/>
        <xdr:cNvSpPr txBox="1"/>
      </xdr:nvSpPr>
      <xdr:spPr>
        <a:xfrm>
          <a:off x="7829550" y="6800849"/>
          <a:ext cx="3381375" cy="2714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売上高の内、経費部分に相当する金額を入力してください。（経費分売上高、または経費売上高と呼びます。）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経費内訳の項目に示しているものは、</a:t>
          </a:r>
          <a:r>
            <a:rPr kumimoji="1" lang="en-US" altLang="ja-JP" sz="900">
              <a:solidFill>
                <a:sysClr val="windowText" lastClr="000000"/>
              </a:solidFill>
            </a:rPr>
            <a:t>JICA</a:t>
          </a:r>
          <a:r>
            <a:rPr kumimoji="1" lang="ja-JP" altLang="en-US" sz="900">
              <a:solidFill>
                <a:sysClr val="windowText" lastClr="000000"/>
              </a:solidFill>
            </a:rPr>
            <a:t>の例です。これにこだわる必要はありませんので、。明細が分かる場合には費目ごとに項目分けして入力してください。合計しか分からない場合には、合計を入力してください。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経費売上高が、複数の通貨から構成される場合には、必ず、通貨毎に入力してください。</a:t>
          </a:r>
        </a:p>
      </xdr:txBody>
    </xdr:sp>
    <xdr:clientData/>
  </xdr:twoCellAnchor>
  <xdr:twoCellAnchor>
    <xdr:from>
      <xdr:col>9</xdr:col>
      <xdr:colOff>0</xdr:colOff>
      <xdr:row>55</xdr:row>
      <xdr:rowOff>0</xdr:rowOff>
    </xdr:from>
    <xdr:to>
      <xdr:col>10</xdr:col>
      <xdr:colOff>0</xdr:colOff>
      <xdr:row>61</xdr:row>
      <xdr:rowOff>9525</xdr:rowOff>
    </xdr:to>
    <xdr:sp macro="" textlink="">
      <xdr:nvSpPr>
        <xdr:cNvPr id="4" name="テキスト ボックス 3"/>
        <xdr:cNvSpPr txBox="1"/>
      </xdr:nvSpPr>
      <xdr:spPr>
        <a:xfrm>
          <a:off x="7829550" y="10058400"/>
          <a:ext cx="3381375" cy="109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GB" altLang="ja-JP" sz="900">
              <a:solidFill>
                <a:sysClr val="windowText" lastClr="000000"/>
              </a:solidFill>
            </a:rPr>
            <a:t>※CIT</a:t>
          </a:r>
          <a:r>
            <a:rPr kumimoji="1" lang="ja-JP" altLang="en-US" sz="900">
              <a:solidFill>
                <a:sysClr val="windowText" lastClr="000000"/>
              </a:solidFill>
            </a:rPr>
            <a:t>が報酬部分に見込まれている場合には、相当する</a:t>
          </a:r>
          <a:r>
            <a:rPr kumimoji="1" lang="en-GB" altLang="ja-JP" sz="900">
              <a:solidFill>
                <a:sysClr val="windowText" lastClr="000000"/>
              </a:solidFill>
            </a:rPr>
            <a:t>CIT</a:t>
          </a:r>
          <a:r>
            <a:rPr kumimoji="1" lang="ja-JP" altLang="en-US" sz="900">
              <a:solidFill>
                <a:sysClr val="windowText" lastClr="000000"/>
              </a:solidFill>
            </a:rPr>
            <a:t>の額を入力してください。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GB" altLang="ja-JP" sz="900">
              <a:solidFill>
                <a:sysClr val="windowText" lastClr="000000"/>
              </a:solidFill>
            </a:rPr>
            <a:t>※CIT</a:t>
          </a:r>
          <a:r>
            <a:rPr kumimoji="1" lang="ja-JP" altLang="en-US" sz="900">
              <a:solidFill>
                <a:sysClr val="windowText" lastClr="000000"/>
              </a:solidFill>
            </a:rPr>
            <a:t>は、国によって、報酬部分にかかる場合と、全体にかかる場合があります。その国の状況に応じて、</a:t>
          </a:r>
          <a:r>
            <a:rPr kumimoji="1" lang="en-GB" altLang="ja-JP" sz="900">
              <a:solidFill>
                <a:sysClr val="windowText" lastClr="000000"/>
              </a:solidFill>
            </a:rPr>
            <a:t>CIT</a:t>
          </a:r>
          <a:r>
            <a:rPr kumimoji="1" lang="ja-JP" altLang="en-US" sz="900">
              <a:solidFill>
                <a:sysClr val="windowText" lastClr="000000"/>
              </a:solidFill>
            </a:rPr>
            <a:t>の額を入力してください。</a:t>
          </a:r>
        </a:p>
      </xdr:txBody>
    </xdr:sp>
    <xdr:clientData/>
  </xdr:twoCellAnchor>
  <xdr:twoCellAnchor>
    <xdr:from>
      <xdr:col>9</xdr:col>
      <xdr:colOff>0</xdr:colOff>
      <xdr:row>27</xdr:row>
      <xdr:rowOff>0</xdr:rowOff>
    </xdr:from>
    <xdr:to>
      <xdr:col>10</xdr:col>
      <xdr:colOff>0</xdr:colOff>
      <xdr:row>34</xdr:row>
      <xdr:rowOff>28575</xdr:rowOff>
    </xdr:to>
    <xdr:sp macro="" textlink="">
      <xdr:nvSpPr>
        <xdr:cNvPr id="5" name="テキスト ボックス 4"/>
        <xdr:cNvSpPr txBox="1"/>
      </xdr:nvSpPr>
      <xdr:spPr>
        <a:xfrm>
          <a:off x="7829550" y="5019675"/>
          <a:ext cx="3381375"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※MM</a:t>
          </a:r>
          <a:r>
            <a:rPr kumimoji="1" lang="ja-JP" altLang="en-US" sz="900">
              <a:solidFill>
                <a:sysClr val="windowText" lastClr="000000"/>
              </a:solidFill>
            </a:rPr>
            <a:t>は報酬に対応する</a:t>
          </a:r>
          <a:r>
            <a:rPr kumimoji="1" lang="en-US" altLang="ja-JP" sz="900">
              <a:solidFill>
                <a:sysClr val="windowText" lastClr="000000"/>
              </a:solidFill>
            </a:rPr>
            <a:t>MM</a:t>
          </a:r>
          <a:r>
            <a:rPr kumimoji="1" lang="ja-JP" altLang="en-US" sz="900">
              <a:solidFill>
                <a:sysClr val="windowText" lastClr="000000"/>
              </a:solidFill>
            </a:rPr>
            <a:t>の合計を通貨毎に入力してください。</a:t>
          </a:r>
          <a:endParaRPr kumimoji="1" lang="en-US" altLang="ja-JP" sz="900">
            <a:solidFill>
              <a:sysClr val="windowText" lastClr="000000"/>
            </a:solidFill>
          </a:endParaRPr>
        </a:p>
      </xdr:txBody>
    </xdr:sp>
    <xdr:clientData/>
  </xdr:twoCellAnchor>
  <xdr:twoCellAnchor>
    <xdr:from>
      <xdr:col>9</xdr:col>
      <xdr:colOff>0</xdr:colOff>
      <xdr:row>2</xdr:row>
      <xdr:rowOff>0</xdr:rowOff>
    </xdr:from>
    <xdr:to>
      <xdr:col>10</xdr:col>
      <xdr:colOff>0</xdr:colOff>
      <xdr:row>3</xdr:row>
      <xdr:rowOff>0</xdr:rowOff>
    </xdr:to>
    <xdr:sp macro="" textlink="">
      <xdr:nvSpPr>
        <xdr:cNvPr id="6" name="テキスト ボックス 5"/>
        <xdr:cNvSpPr txBox="1"/>
      </xdr:nvSpPr>
      <xdr:spPr>
        <a:xfrm>
          <a:off x="7829550" y="333375"/>
          <a:ext cx="3381375" cy="3238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シートはエラー防止のためにロックしています。</a:t>
          </a:r>
          <a:endParaRPr kumimoji="1" lang="en-US" altLang="ja-JP" sz="900">
            <a:solidFill>
              <a:sysClr val="windowText" lastClr="000000"/>
            </a:solidFill>
          </a:endParaRPr>
        </a:p>
        <a:p>
          <a:endParaRPr kumimoji="1" lang="ja-JP" altLang="en-US" sz="9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1</xdr:colOff>
      <xdr:row>7</xdr:row>
      <xdr:rowOff>0</xdr:rowOff>
    </xdr:from>
    <xdr:to>
      <xdr:col>19</xdr:col>
      <xdr:colOff>1</xdr:colOff>
      <xdr:row>21</xdr:row>
      <xdr:rowOff>0</xdr:rowOff>
    </xdr:to>
    <xdr:sp macro="" textlink="">
      <xdr:nvSpPr>
        <xdr:cNvPr id="2" name="テキスト ボックス 1"/>
        <xdr:cNvSpPr txBox="1"/>
      </xdr:nvSpPr>
      <xdr:spPr>
        <a:xfrm>
          <a:off x="8315326" y="1495425"/>
          <a:ext cx="3238500" cy="2533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このシートは、</a:t>
          </a:r>
          <a:r>
            <a:rPr kumimoji="1" lang="en-US" altLang="ja-JP" sz="900">
              <a:solidFill>
                <a:sysClr val="windowText" lastClr="000000"/>
              </a:solidFill>
            </a:rPr>
            <a:t>JICA</a:t>
          </a:r>
          <a:r>
            <a:rPr kumimoji="1" lang="ja-JP" altLang="en-US" sz="900">
              <a:solidFill>
                <a:sysClr val="windowText" lastClr="000000"/>
              </a:solidFill>
            </a:rPr>
            <a:t>用の</a:t>
          </a:r>
          <a:r>
            <a:rPr kumimoji="1" lang="en-US" altLang="ja-JP" sz="900">
              <a:solidFill>
                <a:sysClr val="windowText" lastClr="000000"/>
              </a:solidFill>
            </a:rPr>
            <a:t>B/R</a:t>
          </a:r>
          <a:r>
            <a:rPr kumimoji="1" lang="ja-JP" altLang="en-US" sz="900">
              <a:solidFill>
                <a:sysClr val="windowText" lastClr="000000"/>
              </a:solidFill>
            </a:rPr>
            <a:t>と報酬売上を計算するためのシートです。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見積りを見ながら、月額単価、派遣期間を入力してください。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諸経費率と技術経費率は、適用されている値を利用してください。プロジェクトや要員構成によって異なります。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このシートで、</a:t>
          </a:r>
          <a:r>
            <a:rPr kumimoji="1" lang="en-US" altLang="ja-JP" sz="900">
              <a:solidFill>
                <a:sysClr val="windowText" lastClr="000000"/>
              </a:solidFill>
            </a:rPr>
            <a:t>B/R</a:t>
          </a:r>
          <a:r>
            <a:rPr kumimoji="1" lang="ja-JP" altLang="en-US" sz="900">
              <a:solidFill>
                <a:sysClr val="windowText" lastClr="000000"/>
              </a:solidFill>
            </a:rPr>
            <a:t>を計算した後で、必ず、③人件費シート、④借上費シートで</a:t>
          </a:r>
          <a:r>
            <a:rPr kumimoji="1" lang="en-US" altLang="ja-JP" sz="900">
              <a:solidFill>
                <a:sysClr val="windowText" lastClr="000000"/>
              </a:solidFill>
            </a:rPr>
            <a:t>B/R</a:t>
          </a:r>
          <a:r>
            <a:rPr kumimoji="1" lang="ja-JP" altLang="en-US" sz="900">
              <a:solidFill>
                <a:sysClr val="windowText" lastClr="000000"/>
              </a:solidFill>
            </a:rPr>
            <a:t>を入力してください。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下の表は</a:t>
          </a:r>
          <a:r>
            <a:rPr kumimoji="1" lang="en-US" altLang="ja-JP" sz="900">
              <a:solidFill>
                <a:sysClr val="windowText" lastClr="000000"/>
              </a:solidFill>
            </a:rPr>
            <a:t>JICA</a:t>
          </a:r>
          <a:r>
            <a:rPr kumimoji="1" lang="ja-JP" altLang="en-US" sz="900">
              <a:solidFill>
                <a:sysClr val="windowText" lastClr="000000"/>
              </a:solidFill>
            </a:rPr>
            <a:t>の単価になります。単価は年度によって異なりますので、プロジェクトが使用した年度の単価を、採用単価の場所にコピーして使用してください。左のテーブルの月額単価は、下の採用単価を見ています。</a:t>
          </a:r>
          <a:endParaRPr kumimoji="1" lang="en-US" altLang="ja-JP" sz="900">
            <a:solidFill>
              <a:sysClr val="windowText" lastClr="000000"/>
            </a:solidFill>
          </a:endParaRPr>
        </a:p>
      </xdr:txBody>
    </xdr:sp>
    <xdr:clientData/>
  </xdr:twoCellAnchor>
  <xdr:twoCellAnchor>
    <xdr:from>
      <xdr:col>14</xdr:col>
      <xdr:colOff>0</xdr:colOff>
      <xdr:row>2</xdr:row>
      <xdr:rowOff>0</xdr:rowOff>
    </xdr:from>
    <xdr:to>
      <xdr:col>19</xdr:col>
      <xdr:colOff>0</xdr:colOff>
      <xdr:row>4</xdr:row>
      <xdr:rowOff>38100</xdr:rowOff>
    </xdr:to>
    <xdr:sp macro="" textlink="">
      <xdr:nvSpPr>
        <xdr:cNvPr id="3" name="テキスト ボックス 2"/>
        <xdr:cNvSpPr txBox="1"/>
      </xdr:nvSpPr>
      <xdr:spPr>
        <a:xfrm>
          <a:off x="8315325" y="323850"/>
          <a:ext cx="3238500" cy="54292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シートはエラー防止のためにロックしています。</a:t>
          </a:r>
          <a:endParaRPr kumimoji="1" lang="en-US" altLang="ja-JP" sz="9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0</xdr:colOff>
      <xdr:row>4</xdr:row>
      <xdr:rowOff>9525</xdr:rowOff>
    </xdr:from>
    <xdr:to>
      <xdr:col>27</xdr:col>
      <xdr:colOff>333375</xdr:colOff>
      <xdr:row>14</xdr:row>
      <xdr:rowOff>209550</xdr:rowOff>
    </xdr:to>
    <xdr:sp macro="" textlink="">
      <xdr:nvSpPr>
        <xdr:cNvPr id="2" name="テキスト ボックス 1"/>
        <xdr:cNvSpPr txBox="1"/>
      </xdr:nvSpPr>
      <xdr:spPr>
        <a:xfrm>
          <a:off x="9934575" y="952500"/>
          <a:ext cx="3381375" cy="2257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en-US" altLang="ja-JP" sz="900">
              <a:solidFill>
                <a:sysClr val="windowText" lastClr="000000"/>
              </a:solidFill>
              <a:latin typeface="+mn-lt"/>
              <a:ea typeface="+mn-ea"/>
              <a:cs typeface="+mn-cs"/>
            </a:rPr>
            <a:t>※</a:t>
          </a:r>
          <a:r>
            <a:rPr kumimoji="1" lang="ja-JP" altLang="en-US" sz="900">
              <a:solidFill>
                <a:sysClr val="windowText" lastClr="000000"/>
              </a:solidFill>
              <a:latin typeface="+mn-lt"/>
              <a:ea typeface="+mn-ea"/>
              <a:cs typeface="+mn-cs"/>
            </a:rPr>
            <a:t>社員人件</a:t>
          </a:r>
          <a:r>
            <a:rPr kumimoji="1" lang="ja-JP" altLang="ja-JP" sz="900">
              <a:solidFill>
                <a:sysClr val="windowText" lastClr="000000"/>
              </a:solidFill>
              <a:latin typeface="+mn-lt"/>
              <a:ea typeface="+mn-ea"/>
              <a:cs typeface="+mn-cs"/>
            </a:rPr>
            <a:t>費は、</a:t>
          </a:r>
          <a:r>
            <a:rPr kumimoji="1" lang="ja-JP" altLang="en-US" sz="900">
              <a:solidFill>
                <a:sysClr val="windowText" lastClr="000000"/>
              </a:solidFill>
              <a:latin typeface="+mn-lt"/>
              <a:ea typeface="+mn-ea"/>
              <a:cs typeface="+mn-cs"/>
            </a:rPr>
            <a:t>社内賃率の</a:t>
          </a:r>
          <a:r>
            <a:rPr kumimoji="1" lang="ja-JP" altLang="ja-JP" sz="900">
              <a:solidFill>
                <a:sysClr val="windowText" lastClr="000000"/>
              </a:solidFill>
              <a:latin typeface="+mn-lt"/>
              <a:ea typeface="+mn-ea"/>
              <a:cs typeface="+mn-cs"/>
            </a:rPr>
            <a:t>通貨</a:t>
          </a:r>
          <a:r>
            <a:rPr kumimoji="1" lang="ja-JP" altLang="en-US" sz="900">
              <a:solidFill>
                <a:sysClr val="windowText" lastClr="000000"/>
              </a:solidFill>
              <a:latin typeface="+mn-lt"/>
              <a:ea typeface="+mn-ea"/>
              <a:cs typeface="+mn-cs"/>
            </a:rPr>
            <a:t>（基本は円貨）</a:t>
          </a:r>
          <a:r>
            <a:rPr kumimoji="1" lang="ja-JP" altLang="ja-JP" sz="900">
              <a:solidFill>
                <a:sysClr val="windowText" lastClr="000000"/>
              </a:solidFill>
              <a:latin typeface="+mn-lt"/>
              <a:ea typeface="+mn-ea"/>
              <a:cs typeface="+mn-cs"/>
            </a:rPr>
            <a:t>に合わせて入力してください。</a:t>
          </a:r>
          <a:r>
            <a:rPr kumimoji="1" lang="ja-JP" altLang="en-US" sz="900">
              <a:solidFill>
                <a:sysClr val="windowText" lastClr="000000"/>
              </a:solidFill>
              <a:latin typeface="+mn-lt"/>
              <a:ea typeface="+mn-ea"/>
              <a:cs typeface="+mn-cs"/>
            </a:rPr>
            <a:t>受注通貨については</a:t>
          </a:r>
          <a:r>
            <a:rPr kumimoji="1" lang="ja-JP" altLang="ja-JP" sz="900">
              <a:solidFill>
                <a:sysClr val="windowText" lastClr="000000"/>
              </a:solidFill>
              <a:latin typeface="+mn-lt"/>
              <a:ea typeface="+mn-ea"/>
              <a:cs typeface="+mn-cs"/>
            </a:rPr>
            <a:t>、</a:t>
          </a:r>
          <a:r>
            <a:rPr kumimoji="1" lang="ja-JP" altLang="en-US" sz="900">
              <a:solidFill>
                <a:sysClr val="windowText" lastClr="000000"/>
              </a:solidFill>
              <a:latin typeface="+mn-lt"/>
              <a:ea typeface="+mn-ea"/>
              <a:cs typeface="+mn-cs"/>
            </a:rPr>
            <a:t>通貨選択から受注通貨の通貨番号を選択して</a:t>
          </a:r>
          <a:r>
            <a:rPr kumimoji="1" lang="ja-JP" altLang="ja-JP" sz="900">
              <a:solidFill>
                <a:sysClr val="windowText" lastClr="000000"/>
              </a:solidFill>
              <a:latin typeface="+mn-lt"/>
              <a:ea typeface="+mn-ea"/>
              <a:cs typeface="+mn-cs"/>
            </a:rPr>
            <a:t>受注単価を入力すると、</a:t>
          </a:r>
          <a:r>
            <a:rPr kumimoji="1" lang="ja-JP" altLang="en-US" sz="900">
              <a:solidFill>
                <a:sysClr val="windowText" lastClr="000000"/>
              </a:solidFill>
              <a:latin typeface="+mn-lt"/>
              <a:ea typeface="+mn-ea"/>
              <a:cs typeface="+mn-cs"/>
            </a:rPr>
            <a:t>社内賃率と同じ</a:t>
          </a:r>
          <a:r>
            <a:rPr kumimoji="1" lang="ja-JP" altLang="ja-JP" sz="900">
              <a:solidFill>
                <a:sysClr val="windowText" lastClr="000000"/>
              </a:solidFill>
              <a:latin typeface="+mn-lt"/>
              <a:ea typeface="+mn-ea"/>
              <a:cs typeface="+mn-cs"/>
            </a:rPr>
            <a:t>通貨に自動的に換算されます。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社員番号を入力すると、他のシートから社員名と所属、資格、社内賃率を自動で入力するようになっています。</a:t>
          </a:r>
          <a:r>
            <a:rPr kumimoji="1" lang="ja-JP" altLang="ja-JP" sz="900">
              <a:solidFill>
                <a:sysClr val="windowText" lastClr="000000"/>
              </a:solidFill>
              <a:latin typeface="+mn-lt"/>
              <a:ea typeface="+mn-ea"/>
              <a:cs typeface="+mn-cs"/>
            </a:rPr>
            <a:t>（要員が確定していない場合は、標準賃率表から、想定される要員の資格区分を基に、月間賃率を手入力してください。標準賃率表は、海外事業本部ホームページ＞収益管理＞実行予算（分担金）＞割掛率と社内賃率に掲載していま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アソシエイトの方は「借上費」のシートに入力してください。</a:t>
          </a:r>
          <a:endParaRPr kumimoji="1" lang="en-US" altLang="ja-JP" sz="900">
            <a:solidFill>
              <a:sysClr val="windowText" lastClr="000000"/>
            </a:solidFill>
          </a:endParaRPr>
        </a:p>
      </xdr:txBody>
    </xdr:sp>
    <xdr:clientData/>
  </xdr:twoCellAnchor>
  <xdr:twoCellAnchor>
    <xdr:from>
      <xdr:col>22</xdr:col>
      <xdr:colOff>0</xdr:colOff>
      <xdr:row>59</xdr:row>
      <xdr:rowOff>219074</xdr:rowOff>
    </xdr:from>
    <xdr:to>
      <xdr:col>27</xdr:col>
      <xdr:colOff>333375</xdr:colOff>
      <xdr:row>66</xdr:row>
      <xdr:rowOff>0</xdr:rowOff>
    </xdr:to>
    <xdr:sp macro="" textlink="">
      <xdr:nvSpPr>
        <xdr:cNvPr id="3" name="テキスト ボックス 2"/>
        <xdr:cNvSpPr txBox="1"/>
      </xdr:nvSpPr>
      <xdr:spPr>
        <a:xfrm>
          <a:off x="9934575" y="13087349"/>
          <a:ext cx="3381375" cy="12477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社員報酬の利益率は通常は</a:t>
          </a:r>
          <a:r>
            <a:rPr kumimoji="1" lang="en-US" altLang="ja-JP" sz="900">
              <a:solidFill>
                <a:sysClr val="windowText" lastClr="000000"/>
              </a:solidFill>
            </a:rPr>
            <a:t>60%</a:t>
          </a:r>
          <a:r>
            <a:rPr kumimoji="1" lang="ja-JP" altLang="en-US" sz="900">
              <a:solidFill>
                <a:sysClr val="windowText" lastClr="000000"/>
              </a:solidFill>
            </a:rPr>
            <a:t>以上です。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利益率を圧迫する理由は、持出</a:t>
          </a:r>
          <a:r>
            <a:rPr kumimoji="1" lang="en-US" altLang="ja-JP" sz="900">
              <a:solidFill>
                <a:sysClr val="windowText" lastClr="000000"/>
              </a:solidFill>
            </a:rPr>
            <a:t>MM</a:t>
          </a:r>
          <a:r>
            <a:rPr kumimoji="1" lang="ja-JP" altLang="en-US" sz="900">
              <a:solidFill>
                <a:sysClr val="windowText" lastClr="000000"/>
              </a:solidFill>
            </a:rPr>
            <a:t>が多い場合と、</a:t>
          </a:r>
          <a:r>
            <a:rPr kumimoji="1" lang="en-US" altLang="ja-JP" sz="900">
              <a:solidFill>
                <a:sysClr val="windowText" lastClr="000000"/>
              </a:solidFill>
            </a:rPr>
            <a:t>B/R</a:t>
          </a:r>
          <a:r>
            <a:rPr kumimoji="1" lang="ja-JP" altLang="en-US" sz="900">
              <a:solidFill>
                <a:sysClr val="windowText" lastClr="000000"/>
              </a:solidFill>
            </a:rPr>
            <a:t>が低い場合が想定されます。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リエゾンのための持出</a:t>
          </a:r>
          <a:r>
            <a:rPr kumimoji="1" lang="en-US" altLang="ja-JP" sz="900">
              <a:solidFill>
                <a:sysClr val="windowText" lastClr="000000"/>
              </a:solidFill>
            </a:rPr>
            <a:t>MM</a:t>
          </a:r>
          <a:r>
            <a:rPr kumimoji="1" lang="ja-JP" altLang="en-US" sz="900">
              <a:solidFill>
                <a:sysClr val="windowText" lastClr="000000"/>
              </a:solidFill>
            </a:rPr>
            <a:t>は仕方上がりませんが、それ以外の持出</a:t>
          </a:r>
          <a:r>
            <a:rPr kumimoji="1" lang="en-US" altLang="ja-JP" sz="900">
              <a:solidFill>
                <a:sysClr val="windowText" lastClr="000000"/>
              </a:solidFill>
            </a:rPr>
            <a:t>MM</a:t>
          </a:r>
          <a:r>
            <a:rPr kumimoji="1" lang="ja-JP" altLang="en-US" sz="900">
              <a:solidFill>
                <a:sysClr val="windowText" lastClr="000000"/>
              </a:solidFill>
            </a:rPr>
            <a:t>を削減するために、顧客と交渉して、</a:t>
          </a:r>
          <a:r>
            <a:rPr kumimoji="1" lang="en-US" altLang="ja-JP" sz="900">
              <a:solidFill>
                <a:sysClr val="windowText" lastClr="000000"/>
              </a:solidFill>
            </a:rPr>
            <a:t>MM</a:t>
          </a:r>
          <a:r>
            <a:rPr kumimoji="1" lang="ja-JP" altLang="en-US" sz="900">
              <a:solidFill>
                <a:sysClr val="windowText" lastClr="000000"/>
              </a:solidFill>
            </a:rPr>
            <a:t>を確保するようにしてください。</a:t>
          </a:r>
          <a:endParaRPr kumimoji="1" lang="en-US" altLang="ja-JP" sz="900">
            <a:solidFill>
              <a:sysClr val="windowText" lastClr="000000"/>
            </a:solidFill>
          </a:endParaRPr>
        </a:p>
        <a:p>
          <a:endParaRPr kumimoji="1" lang="en-US" altLang="ja-JP" sz="900">
            <a:solidFill>
              <a:sysClr val="windowText" lastClr="000000"/>
            </a:solidFill>
          </a:endParaRPr>
        </a:p>
        <a:p>
          <a:endParaRPr kumimoji="1" lang="en-US" altLang="ja-JP" sz="900">
            <a:solidFill>
              <a:sysClr val="windowText" lastClr="000000"/>
            </a:solidFill>
          </a:endParaRPr>
        </a:p>
      </xdr:txBody>
    </xdr:sp>
    <xdr:clientData/>
  </xdr:twoCellAnchor>
  <xdr:twoCellAnchor>
    <xdr:from>
      <xdr:col>21</xdr:col>
      <xdr:colOff>371475</xdr:colOff>
      <xdr:row>0</xdr:row>
      <xdr:rowOff>209550</xdr:rowOff>
    </xdr:from>
    <xdr:to>
      <xdr:col>27</xdr:col>
      <xdr:colOff>295275</xdr:colOff>
      <xdr:row>3</xdr:row>
      <xdr:rowOff>0</xdr:rowOff>
    </xdr:to>
    <xdr:sp macro="" textlink="">
      <xdr:nvSpPr>
        <xdr:cNvPr id="4" name="テキスト ボックス 3"/>
        <xdr:cNvSpPr txBox="1"/>
      </xdr:nvSpPr>
      <xdr:spPr>
        <a:xfrm>
          <a:off x="9925050" y="209550"/>
          <a:ext cx="3352800" cy="5905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シートはエラー防止のためにロックしていますが、「校閲」＞「シート保護の解除」で解除することが出来ます。パスワードはかけていません。</a:t>
          </a:r>
          <a:endParaRPr kumimoji="1" lang="en-US" altLang="ja-JP" sz="9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0</xdr:colOff>
      <xdr:row>4</xdr:row>
      <xdr:rowOff>0</xdr:rowOff>
    </xdr:from>
    <xdr:to>
      <xdr:col>29</xdr:col>
      <xdr:colOff>333375</xdr:colOff>
      <xdr:row>13</xdr:row>
      <xdr:rowOff>0</xdr:rowOff>
    </xdr:to>
    <xdr:sp macro="" textlink="">
      <xdr:nvSpPr>
        <xdr:cNvPr id="2" name="テキスト ボックス 1"/>
        <xdr:cNvSpPr txBox="1"/>
      </xdr:nvSpPr>
      <xdr:spPr>
        <a:xfrm>
          <a:off x="12401550" y="800100"/>
          <a:ext cx="3381375" cy="173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借上費は、発注通貨に合わせて入力してください。受注通貨については、</a:t>
          </a:r>
          <a:r>
            <a:rPr kumimoji="1" lang="ja-JP" altLang="ja-JP" sz="900">
              <a:solidFill>
                <a:sysClr val="windowText" lastClr="000000"/>
              </a:solidFill>
              <a:latin typeface="+mn-lt"/>
              <a:ea typeface="+mn-ea"/>
              <a:cs typeface="+mn-cs"/>
            </a:rPr>
            <a:t>通貨選択から受注通貨の通貨番号を選択して受注単価を入力すると、</a:t>
          </a:r>
          <a:r>
            <a:rPr kumimoji="1" lang="ja-JP" altLang="en-US" sz="900">
              <a:solidFill>
                <a:sysClr val="windowText" lastClr="000000"/>
              </a:solidFill>
              <a:latin typeface="+mn-lt"/>
              <a:ea typeface="+mn-ea"/>
              <a:cs typeface="+mn-cs"/>
            </a:rPr>
            <a:t>発注通貨</a:t>
          </a:r>
          <a:r>
            <a:rPr kumimoji="1" lang="ja-JP" altLang="ja-JP" sz="900">
              <a:solidFill>
                <a:sysClr val="windowText" lastClr="000000"/>
              </a:solidFill>
              <a:latin typeface="+mn-lt"/>
              <a:ea typeface="+mn-ea"/>
              <a:cs typeface="+mn-cs"/>
            </a:rPr>
            <a:t>に自動的に換算されます。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借上の日当・宿泊費、航空運賃、交通費は、⑤経費シートの</a:t>
          </a:r>
          <a:r>
            <a:rPr kumimoji="1" lang="en-US" altLang="ja-JP" sz="900">
              <a:solidFill>
                <a:sysClr val="windowText" lastClr="000000"/>
              </a:solidFill>
            </a:rPr>
            <a:t>06</a:t>
          </a:r>
          <a:r>
            <a:rPr kumimoji="1" lang="ja-JP" altLang="en-US" sz="900">
              <a:solidFill>
                <a:sysClr val="windowText" lastClr="000000"/>
              </a:solidFill>
            </a:rPr>
            <a:t>通信交通費に入力してください。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所属は会社名等が分かれば良いので、略式で入力してください。</a:t>
          </a:r>
          <a:endParaRPr kumimoji="1" lang="en-US" altLang="ja-JP" sz="900">
            <a:solidFill>
              <a:sysClr val="windowText" lastClr="000000"/>
            </a:solidFill>
          </a:endParaRPr>
        </a:p>
      </xdr:txBody>
    </xdr:sp>
    <xdr:clientData/>
  </xdr:twoCellAnchor>
  <xdr:twoCellAnchor>
    <xdr:from>
      <xdr:col>24</xdr:col>
      <xdr:colOff>0</xdr:colOff>
      <xdr:row>39</xdr:row>
      <xdr:rowOff>0</xdr:rowOff>
    </xdr:from>
    <xdr:to>
      <xdr:col>29</xdr:col>
      <xdr:colOff>333375</xdr:colOff>
      <xdr:row>46</xdr:row>
      <xdr:rowOff>1</xdr:rowOff>
    </xdr:to>
    <xdr:sp macro="" textlink="">
      <xdr:nvSpPr>
        <xdr:cNvPr id="3" name="テキスト ボックス 2"/>
        <xdr:cNvSpPr txBox="1"/>
      </xdr:nvSpPr>
      <xdr:spPr>
        <a:xfrm>
          <a:off x="12401550" y="8201025"/>
          <a:ext cx="3381375" cy="14573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借上費の平均発注率は、</a:t>
          </a:r>
          <a:r>
            <a:rPr kumimoji="1" lang="en-US" altLang="ja-JP" sz="900">
              <a:solidFill>
                <a:sysClr val="windowText" lastClr="000000"/>
              </a:solidFill>
            </a:rPr>
            <a:t>50%</a:t>
          </a:r>
          <a:r>
            <a:rPr kumimoji="1" lang="ja-JP" altLang="en-US" sz="900">
              <a:solidFill>
                <a:sysClr val="windowText" lastClr="000000"/>
              </a:solidFill>
            </a:rPr>
            <a:t>前後です。平均売上利益は</a:t>
          </a:r>
          <a:r>
            <a:rPr kumimoji="1" lang="en-US" altLang="ja-JP" sz="900">
              <a:solidFill>
                <a:sysClr val="windowText" lastClr="000000"/>
              </a:solidFill>
            </a:rPr>
            <a:t>50%</a:t>
          </a:r>
          <a:r>
            <a:rPr kumimoji="1" lang="ja-JP" altLang="en-US" sz="900">
              <a:solidFill>
                <a:sysClr val="windowText" lastClr="000000"/>
              </a:solidFill>
            </a:rPr>
            <a:t>です。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借上要員の持出</a:t>
          </a:r>
          <a:r>
            <a:rPr kumimoji="1" lang="en-US" altLang="ja-JP" sz="900">
              <a:solidFill>
                <a:sysClr val="windowText" lastClr="000000"/>
              </a:solidFill>
            </a:rPr>
            <a:t>MM</a:t>
          </a:r>
          <a:r>
            <a:rPr kumimoji="1" lang="ja-JP" altLang="en-US" sz="900">
              <a:solidFill>
                <a:sysClr val="windowText" lastClr="000000"/>
              </a:solidFill>
            </a:rPr>
            <a:t>が増えれば、発注額は増加して、実質的な発注率が上昇します。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持出</a:t>
          </a:r>
          <a:r>
            <a:rPr kumimoji="1" lang="en-US" altLang="ja-JP" sz="900">
              <a:solidFill>
                <a:sysClr val="windowText" lastClr="000000"/>
              </a:solidFill>
            </a:rPr>
            <a:t>MM</a:t>
          </a:r>
          <a:r>
            <a:rPr kumimoji="1" lang="ja-JP" altLang="en-US" sz="900">
              <a:solidFill>
                <a:sysClr val="windowText" lastClr="000000"/>
              </a:solidFill>
            </a:rPr>
            <a:t>を発生させないためには、必要となるアサイメントを顧客と交渉して確実に取ることです。</a:t>
          </a:r>
          <a:endParaRPr kumimoji="1" lang="en-US" altLang="ja-JP" sz="900">
            <a:solidFill>
              <a:sysClr val="windowText" lastClr="000000"/>
            </a:solidFill>
          </a:endParaRPr>
        </a:p>
      </xdr:txBody>
    </xdr:sp>
    <xdr:clientData/>
  </xdr:twoCellAnchor>
  <xdr:twoCellAnchor>
    <xdr:from>
      <xdr:col>24</xdr:col>
      <xdr:colOff>0</xdr:colOff>
      <xdr:row>82</xdr:row>
      <xdr:rowOff>0</xdr:rowOff>
    </xdr:from>
    <xdr:to>
      <xdr:col>29</xdr:col>
      <xdr:colOff>333375</xdr:colOff>
      <xdr:row>89</xdr:row>
      <xdr:rowOff>0</xdr:rowOff>
    </xdr:to>
    <xdr:sp macro="" textlink="">
      <xdr:nvSpPr>
        <xdr:cNvPr id="4" name="テキスト ボックス 3"/>
        <xdr:cNvSpPr txBox="1"/>
      </xdr:nvSpPr>
      <xdr:spPr>
        <a:xfrm>
          <a:off x="12401550" y="17211675"/>
          <a:ext cx="3381375"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借上費の平均発注率は、</a:t>
          </a:r>
          <a:r>
            <a:rPr kumimoji="1" lang="en-US" altLang="ja-JP" sz="900">
              <a:solidFill>
                <a:sysClr val="windowText" lastClr="000000"/>
              </a:solidFill>
            </a:rPr>
            <a:t>50%</a:t>
          </a:r>
          <a:r>
            <a:rPr kumimoji="1" lang="ja-JP" altLang="en-US" sz="900">
              <a:solidFill>
                <a:sysClr val="windowText" lastClr="000000"/>
              </a:solidFill>
            </a:rPr>
            <a:t>前後です。平均売上利益は</a:t>
          </a:r>
          <a:r>
            <a:rPr kumimoji="1" lang="en-US" altLang="ja-JP" sz="900">
              <a:solidFill>
                <a:sysClr val="windowText" lastClr="000000"/>
              </a:solidFill>
            </a:rPr>
            <a:t>50%</a:t>
          </a:r>
          <a:r>
            <a:rPr kumimoji="1" lang="ja-JP" altLang="en-US" sz="900">
              <a:solidFill>
                <a:sysClr val="windowText" lastClr="000000"/>
              </a:solidFill>
            </a:rPr>
            <a:t>です。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借上要員の持出</a:t>
          </a:r>
          <a:r>
            <a:rPr kumimoji="1" lang="en-US" altLang="ja-JP" sz="900">
              <a:solidFill>
                <a:sysClr val="windowText" lastClr="000000"/>
              </a:solidFill>
            </a:rPr>
            <a:t>MM</a:t>
          </a:r>
          <a:r>
            <a:rPr kumimoji="1" lang="ja-JP" altLang="en-US" sz="900">
              <a:solidFill>
                <a:sysClr val="windowText" lastClr="000000"/>
              </a:solidFill>
            </a:rPr>
            <a:t>が増えれば、発注額は増加して、実質的な発注率が上昇します。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持出</a:t>
          </a:r>
          <a:r>
            <a:rPr kumimoji="1" lang="en-US" altLang="ja-JP" sz="900">
              <a:solidFill>
                <a:sysClr val="windowText" lastClr="000000"/>
              </a:solidFill>
            </a:rPr>
            <a:t>MM</a:t>
          </a:r>
          <a:r>
            <a:rPr kumimoji="1" lang="ja-JP" altLang="en-US" sz="900">
              <a:solidFill>
                <a:sysClr val="windowText" lastClr="000000"/>
              </a:solidFill>
            </a:rPr>
            <a:t>を発生させないためには、必要となるアサイメントを顧客と交渉して確実に取ることです。</a:t>
          </a:r>
          <a:endParaRPr kumimoji="1" lang="en-US" altLang="ja-JP" sz="900">
            <a:solidFill>
              <a:sysClr val="windowText" lastClr="000000"/>
            </a:solidFill>
          </a:endParaRPr>
        </a:p>
      </xdr:txBody>
    </xdr:sp>
    <xdr:clientData/>
  </xdr:twoCellAnchor>
  <xdr:twoCellAnchor>
    <xdr:from>
      <xdr:col>24</xdr:col>
      <xdr:colOff>0</xdr:colOff>
      <xdr:row>120</xdr:row>
      <xdr:rowOff>0</xdr:rowOff>
    </xdr:from>
    <xdr:to>
      <xdr:col>29</xdr:col>
      <xdr:colOff>333375</xdr:colOff>
      <xdr:row>127</xdr:row>
      <xdr:rowOff>0</xdr:rowOff>
    </xdr:to>
    <xdr:sp macro="" textlink="">
      <xdr:nvSpPr>
        <xdr:cNvPr id="5" name="テキスト ボックス 4"/>
        <xdr:cNvSpPr txBox="1"/>
      </xdr:nvSpPr>
      <xdr:spPr>
        <a:xfrm>
          <a:off x="12401550" y="25126950"/>
          <a:ext cx="3381375"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借上費の平均発注率は、</a:t>
          </a:r>
          <a:r>
            <a:rPr kumimoji="1" lang="en-US" altLang="ja-JP" sz="900">
              <a:solidFill>
                <a:sysClr val="windowText" lastClr="000000"/>
              </a:solidFill>
            </a:rPr>
            <a:t>50%</a:t>
          </a:r>
          <a:r>
            <a:rPr kumimoji="1" lang="ja-JP" altLang="en-US" sz="900">
              <a:solidFill>
                <a:sysClr val="windowText" lastClr="000000"/>
              </a:solidFill>
            </a:rPr>
            <a:t>前後です。平均売上利益は</a:t>
          </a:r>
          <a:r>
            <a:rPr kumimoji="1" lang="en-US" altLang="ja-JP" sz="900">
              <a:solidFill>
                <a:sysClr val="windowText" lastClr="000000"/>
              </a:solidFill>
            </a:rPr>
            <a:t>50%</a:t>
          </a:r>
          <a:r>
            <a:rPr kumimoji="1" lang="ja-JP" altLang="en-US" sz="900">
              <a:solidFill>
                <a:sysClr val="windowText" lastClr="000000"/>
              </a:solidFill>
            </a:rPr>
            <a:t>です。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借上要員の持出</a:t>
          </a:r>
          <a:r>
            <a:rPr kumimoji="1" lang="en-US" altLang="ja-JP" sz="900">
              <a:solidFill>
                <a:sysClr val="windowText" lastClr="000000"/>
              </a:solidFill>
            </a:rPr>
            <a:t>MM</a:t>
          </a:r>
          <a:r>
            <a:rPr kumimoji="1" lang="ja-JP" altLang="en-US" sz="900">
              <a:solidFill>
                <a:sysClr val="windowText" lastClr="000000"/>
              </a:solidFill>
            </a:rPr>
            <a:t>が増えれば、発注額は増加して、実質的な発注率が上昇します。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持出</a:t>
          </a:r>
          <a:r>
            <a:rPr kumimoji="1" lang="en-US" altLang="ja-JP" sz="900">
              <a:solidFill>
                <a:sysClr val="windowText" lastClr="000000"/>
              </a:solidFill>
            </a:rPr>
            <a:t>MM</a:t>
          </a:r>
          <a:r>
            <a:rPr kumimoji="1" lang="ja-JP" altLang="en-US" sz="900">
              <a:solidFill>
                <a:sysClr val="windowText" lastClr="000000"/>
              </a:solidFill>
            </a:rPr>
            <a:t>を発生させないためには、必要となるアサイメントを顧客と交渉して確実に取ることです。</a:t>
          </a:r>
          <a:endParaRPr kumimoji="1" lang="en-US" altLang="ja-JP" sz="900">
            <a:solidFill>
              <a:sysClr val="windowText" lastClr="000000"/>
            </a:solidFill>
          </a:endParaRPr>
        </a:p>
      </xdr:txBody>
    </xdr:sp>
    <xdr:clientData/>
  </xdr:twoCellAnchor>
  <xdr:twoCellAnchor>
    <xdr:from>
      <xdr:col>24</xdr:col>
      <xdr:colOff>0</xdr:colOff>
      <xdr:row>158</xdr:row>
      <xdr:rowOff>0</xdr:rowOff>
    </xdr:from>
    <xdr:to>
      <xdr:col>29</xdr:col>
      <xdr:colOff>333375</xdr:colOff>
      <xdr:row>165</xdr:row>
      <xdr:rowOff>0</xdr:rowOff>
    </xdr:to>
    <xdr:sp macro="" textlink="">
      <xdr:nvSpPr>
        <xdr:cNvPr id="6" name="テキスト ボックス 5"/>
        <xdr:cNvSpPr txBox="1"/>
      </xdr:nvSpPr>
      <xdr:spPr>
        <a:xfrm>
          <a:off x="12401550" y="33042225"/>
          <a:ext cx="3381375"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借上費の平均発注率は、</a:t>
          </a:r>
          <a:r>
            <a:rPr kumimoji="1" lang="en-US" altLang="ja-JP" sz="900">
              <a:solidFill>
                <a:sysClr val="windowText" lastClr="000000"/>
              </a:solidFill>
            </a:rPr>
            <a:t>50%</a:t>
          </a:r>
          <a:r>
            <a:rPr kumimoji="1" lang="ja-JP" altLang="en-US" sz="900">
              <a:solidFill>
                <a:sysClr val="windowText" lastClr="000000"/>
              </a:solidFill>
            </a:rPr>
            <a:t>前後です。平均売上利益は</a:t>
          </a:r>
          <a:r>
            <a:rPr kumimoji="1" lang="en-US" altLang="ja-JP" sz="900">
              <a:solidFill>
                <a:sysClr val="windowText" lastClr="000000"/>
              </a:solidFill>
            </a:rPr>
            <a:t>50%</a:t>
          </a:r>
          <a:r>
            <a:rPr kumimoji="1" lang="ja-JP" altLang="en-US" sz="900">
              <a:solidFill>
                <a:sysClr val="windowText" lastClr="000000"/>
              </a:solidFill>
            </a:rPr>
            <a:t>です。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借上要員の持出</a:t>
          </a:r>
          <a:r>
            <a:rPr kumimoji="1" lang="en-US" altLang="ja-JP" sz="900">
              <a:solidFill>
                <a:sysClr val="windowText" lastClr="000000"/>
              </a:solidFill>
            </a:rPr>
            <a:t>MM</a:t>
          </a:r>
          <a:r>
            <a:rPr kumimoji="1" lang="ja-JP" altLang="en-US" sz="900">
              <a:solidFill>
                <a:sysClr val="windowText" lastClr="000000"/>
              </a:solidFill>
            </a:rPr>
            <a:t>が増えれば、発注額は増加して、実質的な発注率が上昇します。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持出</a:t>
          </a:r>
          <a:r>
            <a:rPr kumimoji="1" lang="en-US" altLang="ja-JP" sz="900">
              <a:solidFill>
                <a:sysClr val="windowText" lastClr="000000"/>
              </a:solidFill>
            </a:rPr>
            <a:t>MM</a:t>
          </a:r>
          <a:r>
            <a:rPr kumimoji="1" lang="ja-JP" altLang="en-US" sz="900">
              <a:solidFill>
                <a:sysClr val="windowText" lastClr="000000"/>
              </a:solidFill>
            </a:rPr>
            <a:t>を発生させないためには、必要となるアサイメントを顧客と交渉して確実に取ることです。</a:t>
          </a:r>
          <a:endParaRPr kumimoji="1" lang="en-US" altLang="ja-JP" sz="900">
            <a:solidFill>
              <a:sysClr val="windowText" lastClr="000000"/>
            </a:solidFill>
          </a:endParaRPr>
        </a:p>
      </xdr:txBody>
    </xdr:sp>
    <xdr:clientData/>
  </xdr:twoCellAnchor>
  <xdr:twoCellAnchor>
    <xdr:from>
      <xdr:col>24</xdr:col>
      <xdr:colOff>0</xdr:colOff>
      <xdr:row>0</xdr:row>
      <xdr:rowOff>209550</xdr:rowOff>
    </xdr:from>
    <xdr:to>
      <xdr:col>29</xdr:col>
      <xdr:colOff>304800</xdr:colOff>
      <xdr:row>3</xdr:row>
      <xdr:rowOff>0</xdr:rowOff>
    </xdr:to>
    <xdr:sp macro="" textlink="">
      <xdr:nvSpPr>
        <xdr:cNvPr id="7" name="テキスト ボックス 6"/>
        <xdr:cNvSpPr txBox="1"/>
      </xdr:nvSpPr>
      <xdr:spPr>
        <a:xfrm>
          <a:off x="12401550" y="209550"/>
          <a:ext cx="3352800" cy="44767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シートはエラー防止のためにロックしていますが、「校閲」＞「シート保護の解除」で解除することが出来ます。パスワードはかけていません。</a:t>
          </a:r>
          <a:endParaRPr kumimoji="1" lang="en-US" altLang="ja-JP" sz="9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23</xdr:col>
      <xdr:colOff>1</xdr:colOff>
      <xdr:row>8</xdr:row>
      <xdr:rowOff>0</xdr:rowOff>
    </xdr:from>
    <xdr:to>
      <xdr:col>27</xdr:col>
      <xdr:colOff>1</xdr:colOff>
      <xdr:row>20</xdr:row>
      <xdr:rowOff>1</xdr:rowOff>
    </xdr:to>
    <xdr:sp macro="" textlink="">
      <xdr:nvSpPr>
        <xdr:cNvPr id="2" name="テキスト ボックス 1"/>
        <xdr:cNvSpPr txBox="1"/>
      </xdr:nvSpPr>
      <xdr:spPr>
        <a:xfrm>
          <a:off x="14411326" y="1295400"/>
          <a:ext cx="2438400" cy="1609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材料費</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引渡機材、納入機材（国内調達分）：日本国内で調達し、契約上、納入機材と明記され、契約相手に引渡されるもの。これに対する運搬費・梱包費含む。</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引渡機材</a:t>
          </a:r>
          <a:r>
            <a:rPr kumimoji="1" lang="ja-JP" altLang="en-US"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納入機材（海外調達分）</a:t>
          </a:r>
          <a:r>
            <a:rPr kumimoji="1" lang="ja-JP" altLang="en-US"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海外で調達</a:t>
          </a:r>
          <a:r>
            <a:rPr kumimoji="1" lang="ja-JP" altLang="en-US" sz="900">
              <a:solidFill>
                <a:sysClr val="windowText" lastClr="000000"/>
              </a:solidFill>
              <a:latin typeface="+mn-lt"/>
              <a:ea typeface="+mn-ea"/>
              <a:cs typeface="+mn-cs"/>
            </a:rPr>
            <a:t>し、</a:t>
          </a:r>
          <a:r>
            <a:rPr kumimoji="1" lang="ja-JP" altLang="ja-JP" sz="900">
              <a:solidFill>
                <a:sysClr val="windowText" lastClr="000000"/>
              </a:solidFill>
              <a:latin typeface="+mn-lt"/>
              <a:ea typeface="+mn-ea"/>
              <a:cs typeface="+mn-cs"/>
            </a:rPr>
            <a:t>契約上、納入機材と明記され、契約相手に引渡されるもの</a:t>
          </a:r>
          <a:r>
            <a:rPr kumimoji="1" lang="ja-JP" altLang="en-US"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これに対する運搬費・梱包費含む</a:t>
          </a:r>
          <a:r>
            <a:rPr kumimoji="1" lang="ja-JP" altLang="en-US" sz="900">
              <a:solidFill>
                <a:sysClr val="windowText" lastClr="000000"/>
              </a:solidFill>
              <a:latin typeface="+mn-lt"/>
              <a:ea typeface="+mn-ea"/>
              <a:cs typeface="+mn-cs"/>
            </a:rPr>
            <a:t>。</a:t>
          </a:r>
          <a:endParaRPr kumimoji="1" lang="en-US" altLang="ja-JP" sz="900">
            <a:solidFill>
              <a:sysClr val="windowText" lastClr="000000"/>
            </a:solidFill>
            <a:latin typeface="+mn-lt"/>
            <a:ea typeface="+mn-ea"/>
            <a:cs typeface="+mn-cs"/>
          </a:endParaRPr>
        </a:p>
        <a:p>
          <a:endParaRPr lang="ja-JP" altLang="ja-JP" sz="900">
            <a:solidFill>
              <a:sysClr val="windowText" lastClr="000000"/>
            </a:solidFill>
          </a:endParaRPr>
        </a:p>
        <a:p>
          <a:r>
            <a:rPr kumimoji="1" lang="en-US" altLang="ja-JP" sz="900">
              <a:solidFill>
                <a:sysClr val="windowText" lastClr="000000"/>
              </a:solidFill>
              <a:latin typeface="+mn-lt"/>
              <a:ea typeface="+mn-ea"/>
              <a:cs typeface="+mn-cs"/>
            </a:rPr>
            <a:t>※</a:t>
          </a:r>
          <a:r>
            <a:rPr kumimoji="1" lang="ja-JP" altLang="en-US" sz="900">
              <a:solidFill>
                <a:sysClr val="windowText" lastClr="000000"/>
              </a:solidFill>
            </a:rPr>
            <a:t>製品･工事用消耗品：工具（ペンチ、ドライバー等）、ペンキ、ケーブル、コンテナ、ウエス、カンタブ、巻尺、土のう袋、テーブルタップ、ガムテープ、蛍光灯など。</a:t>
          </a:r>
          <a:endParaRPr kumimoji="1" lang="en-US" altLang="ja-JP" sz="900">
            <a:solidFill>
              <a:sysClr val="windowText" lastClr="000000"/>
            </a:solidFill>
          </a:endParaRPr>
        </a:p>
      </xdr:txBody>
    </xdr:sp>
    <xdr:clientData/>
  </xdr:twoCellAnchor>
  <xdr:twoCellAnchor>
    <xdr:from>
      <xdr:col>23</xdr:col>
      <xdr:colOff>1</xdr:colOff>
      <xdr:row>22</xdr:row>
      <xdr:rowOff>0</xdr:rowOff>
    </xdr:from>
    <xdr:to>
      <xdr:col>27</xdr:col>
      <xdr:colOff>1</xdr:colOff>
      <xdr:row>30</xdr:row>
      <xdr:rowOff>0</xdr:rowOff>
    </xdr:to>
    <xdr:sp macro="" textlink="">
      <xdr:nvSpPr>
        <xdr:cNvPr id="3" name="テキスト ボックス 2"/>
        <xdr:cNvSpPr txBox="1"/>
      </xdr:nvSpPr>
      <xdr:spPr>
        <a:xfrm>
          <a:off x="14411326" y="3476625"/>
          <a:ext cx="2438400"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900">
              <a:solidFill>
                <a:sysClr val="windowText" lastClr="000000"/>
              </a:solidFill>
              <a:latin typeface="+mn-lt"/>
              <a:ea typeface="+mn-ea"/>
              <a:cs typeface="+mn-cs"/>
            </a:rPr>
            <a:t>外注委託費</a:t>
          </a:r>
          <a:endParaRPr kumimoji="1" lang="en-US" altLang="ja-JP" sz="90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1" lang="en-US" altLang="ja-JP" sz="90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借上要員の費用は外注委託費では入力しないでください。</a:t>
          </a:r>
          <a:r>
            <a:rPr kumimoji="1" lang="ja-JP" altLang="en-US" sz="900">
              <a:solidFill>
                <a:sysClr val="windowText" lastClr="000000"/>
              </a:solidFill>
              <a:latin typeface="+mn-lt"/>
              <a:ea typeface="+mn-ea"/>
              <a:cs typeface="+mn-cs"/>
            </a:rPr>
            <a:t>借上外注費のシートで入力してください。また、借上の日当・宿泊費、交通費については、このシートの</a:t>
          </a:r>
          <a:r>
            <a:rPr kumimoji="1" lang="en-US" altLang="ja-JP" sz="900">
              <a:solidFill>
                <a:sysClr val="windowText" lastClr="000000"/>
              </a:solidFill>
              <a:latin typeface="+mn-lt"/>
              <a:ea typeface="+mn-ea"/>
              <a:cs typeface="+mn-cs"/>
            </a:rPr>
            <a:t>06</a:t>
          </a:r>
          <a:r>
            <a:rPr kumimoji="1" lang="ja-JP" altLang="en-US" sz="900">
              <a:solidFill>
                <a:sysClr val="windowText" lastClr="000000"/>
              </a:solidFill>
              <a:latin typeface="+mn-lt"/>
              <a:ea typeface="+mn-ea"/>
              <a:cs typeface="+mn-cs"/>
            </a:rPr>
            <a:t>通信交通費に入力してください。</a:t>
          </a:r>
          <a:endParaRPr kumimoji="1" lang="en-US" altLang="ja-JP" sz="900">
            <a:solidFill>
              <a:sysClr val="windowText" lastClr="000000"/>
            </a:solidFill>
            <a:latin typeface="+mn-lt"/>
            <a:ea typeface="+mn-ea"/>
            <a:cs typeface="+mn-cs"/>
          </a:endParaRPr>
        </a:p>
        <a:p>
          <a:r>
            <a:rPr kumimoji="1" lang="en-US" altLang="ja-JP" sz="900">
              <a:solidFill>
                <a:sysClr val="windowText" lastClr="000000"/>
              </a:solidFill>
              <a:latin typeface="+mn-lt"/>
              <a:ea typeface="+mn-ea"/>
              <a:cs typeface="+mn-cs"/>
            </a:rPr>
            <a:t>※</a:t>
          </a:r>
          <a:r>
            <a:rPr kumimoji="1" lang="ja-JP" altLang="en-US" sz="900">
              <a:solidFill>
                <a:sysClr val="windowText" lastClr="000000"/>
              </a:solidFill>
              <a:latin typeface="+mn-lt"/>
              <a:ea typeface="+mn-ea"/>
              <a:cs typeface="+mn-cs"/>
            </a:rPr>
            <a:t>国内再委託費：国内で発生する設計等の再委託費</a:t>
          </a:r>
          <a:endParaRPr kumimoji="1" lang="en-US" altLang="ja-JP" sz="900">
            <a:solidFill>
              <a:sysClr val="windowText" lastClr="000000"/>
            </a:solidFill>
            <a:latin typeface="+mn-lt"/>
            <a:ea typeface="+mn-ea"/>
            <a:cs typeface="+mn-cs"/>
          </a:endParaRPr>
        </a:p>
        <a:p>
          <a:r>
            <a:rPr kumimoji="1" lang="en-US" altLang="ja-JP" sz="900">
              <a:solidFill>
                <a:sysClr val="windowText" lastClr="000000"/>
              </a:solidFill>
            </a:rPr>
            <a:t>※</a:t>
          </a:r>
          <a:r>
            <a:rPr kumimoji="1" lang="ja-JP" altLang="en-US" sz="900">
              <a:solidFill>
                <a:sysClr val="windowText" lastClr="000000"/>
              </a:solidFill>
            </a:rPr>
            <a:t>現地再委託費：海外で発生する外注費、再委託費</a:t>
          </a:r>
          <a:endParaRPr kumimoji="1" lang="en-US" altLang="ja-JP" sz="900">
            <a:solidFill>
              <a:sysClr val="windowText" lastClr="000000"/>
            </a:solidFill>
          </a:endParaRPr>
        </a:p>
      </xdr:txBody>
    </xdr:sp>
    <xdr:clientData/>
  </xdr:twoCellAnchor>
  <xdr:twoCellAnchor>
    <xdr:from>
      <xdr:col>23</xdr:col>
      <xdr:colOff>1</xdr:colOff>
      <xdr:row>32</xdr:row>
      <xdr:rowOff>0</xdr:rowOff>
    </xdr:from>
    <xdr:to>
      <xdr:col>27</xdr:col>
      <xdr:colOff>1</xdr:colOff>
      <xdr:row>40</xdr:row>
      <xdr:rowOff>19050</xdr:rowOff>
    </xdr:to>
    <xdr:sp macro="" textlink="">
      <xdr:nvSpPr>
        <xdr:cNvPr id="4" name="テキスト ボックス 3"/>
        <xdr:cNvSpPr txBox="1"/>
      </xdr:nvSpPr>
      <xdr:spPr>
        <a:xfrm>
          <a:off x="14411326" y="4953000"/>
          <a:ext cx="2438400" cy="118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労務費</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ローカルスタッフの賃金、カウンターパート等の賃金</a:t>
          </a:r>
          <a:endParaRPr kumimoji="1" lang="en-US" altLang="ja-JP" sz="900">
            <a:solidFill>
              <a:sysClr val="windowText" lastClr="000000"/>
            </a:solidFill>
          </a:endParaRPr>
        </a:p>
        <a:p>
          <a:endParaRPr kumimoji="1" lang="ja-JP" altLang="en-US"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現地傭人費（通訳、ドライバー、エンジニア、オペレータ、現地秘書等の給与）</a:t>
          </a:r>
        </a:p>
      </xdr:txBody>
    </xdr:sp>
    <xdr:clientData/>
  </xdr:twoCellAnchor>
  <xdr:twoCellAnchor>
    <xdr:from>
      <xdr:col>23</xdr:col>
      <xdr:colOff>1</xdr:colOff>
      <xdr:row>41</xdr:row>
      <xdr:rowOff>142873</xdr:rowOff>
    </xdr:from>
    <xdr:to>
      <xdr:col>27</xdr:col>
      <xdr:colOff>1</xdr:colOff>
      <xdr:row>57</xdr:row>
      <xdr:rowOff>142874</xdr:rowOff>
    </xdr:to>
    <xdr:sp macro="" textlink="">
      <xdr:nvSpPr>
        <xdr:cNvPr id="5" name="テキスト ボックス 4"/>
        <xdr:cNvSpPr txBox="1"/>
      </xdr:nvSpPr>
      <xdr:spPr>
        <a:xfrm>
          <a:off x="14411326" y="6400798"/>
          <a:ext cx="2438400" cy="1752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通信交通費</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平日日当、</a:t>
          </a:r>
          <a:r>
            <a:rPr kumimoji="1" lang="ja-JP" altLang="ja-JP" sz="900">
              <a:solidFill>
                <a:sysClr val="windowText" lastClr="000000"/>
              </a:solidFill>
              <a:latin typeface="+mn-lt"/>
              <a:ea typeface="+mn-ea"/>
              <a:cs typeface="+mn-cs"/>
            </a:rPr>
            <a:t>休日日当</a:t>
          </a:r>
          <a:r>
            <a:rPr kumimoji="1" lang="ja-JP" altLang="en-US" sz="900">
              <a:solidFill>
                <a:sysClr val="windowText" lastClr="000000"/>
              </a:solidFill>
              <a:latin typeface="+mn-lt"/>
              <a:ea typeface="+mn-ea"/>
              <a:cs typeface="+mn-cs"/>
            </a:rPr>
            <a:t>、</a:t>
          </a:r>
          <a:r>
            <a:rPr kumimoji="1" lang="ja-JP" altLang="en-US" sz="900">
              <a:solidFill>
                <a:sysClr val="windowText" lastClr="000000"/>
              </a:solidFill>
            </a:rPr>
            <a:t>宿泊手当、ホテル代実費精算（デイユースを含む）</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交通運賃：電車、バス、タクシー、レンタカー、ガソリン代、国内航空料金</a:t>
          </a:r>
        </a:p>
        <a:p>
          <a:r>
            <a:rPr kumimoji="1" lang="en-US" altLang="ja-JP" sz="900">
              <a:solidFill>
                <a:sysClr val="windowText" lastClr="000000"/>
              </a:solidFill>
            </a:rPr>
            <a:t>※</a:t>
          </a:r>
          <a:r>
            <a:rPr kumimoji="1" lang="ja-JP" altLang="en-US" sz="900">
              <a:solidFill>
                <a:sysClr val="windowText" lastClr="000000"/>
              </a:solidFill>
            </a:rPr>
            <a:t>渡航支度金、渡航諸費：海外渡航に伴う予防注射、渡航用写真、</a:t>
          </a:r>
          <a:r>
            <a:rPr kumimoji="1" lang="ja-JP" altLang="ja-JP" sz="900">
              <a:solidFill>
                <a:sysClr val="windowText" lastClr="000000"/>
              </a:solidFill>
              <a:latin typeface="+mn-lt"/>
              <a:ea typeface="+mn-ea"/>
              <a:cs typeface="+mn-cs"/>
            </a:rPr>
            <a:t>パスポート・ビザ取得費</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研修生費用：契約上の海外研修生の国内宿泊日当・交通費</a:t>
          </a:r>
        </a:p>
        <a:p>
          <a:r>
            <a:rPr kumimoji="1" lang="en-US" altLang="ja-JP" sz="900">
              <a:solidFill>
                <a:sysClr val="windowText" lastClr="000000"/>
              </a:solidFill>
            </a:rPr>
            <a:t>※</a:t>
          </a:r>
          <a:r>
            <a:rPr kumimoji="1" lang="ja-JP" altLang="en-US" sz="900">
              <a:solidFill>
                <a:sysClr val="windowText" lastClr="000000"/>
              </a:solidFill>
            </a:rPr>
            <a:t>郵便料金：切手、葉書、書留等郵便料金</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電信電話料：電話・</a:t>
          </a:r>
          <a:r>
            <a:rPr kumimoji="1" lang="en-GB" altLang="ja-JP" sz="900">
              <a:solidFill>
                <a:sysClr val="windowText" lastClr="000000"/>
              </a:solidFill>
            </a:rPr>
            <a:t>FAX</a:t>
          </a:r>
          <a:r>
            <a:rPr kumimoji="1" lang="ja-JP" altLang="en-US" sz="900">
              <a:solidFill>
                <a:sysClr val="windowText" lastClr="000000"/>
              </a:solidFill>
            </a:rPr>
            <a:t>料金、携帯料金、電報、インターネット使用料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運搬費（宅急便、</a:t>
          </a:r>
          <a:r>
            <a:rPr kumimoji="1" lang="en-US" altLang="ja-JP" sz="900">
              <a:solidFill>
                <a:sysClr val="windowText" lastClr="000000"/>
              </a:solidFill>
            </a:rPr>
            <a:t>DHL</a:t>
          </a:r>
          <a:r>
            <a:rPr kumimoji="1" lang="ja-JP" altLang="en-US" sz="900">
              <a:solidFill>
                <a:sysClr val="windowText" lastClr="000000"/>
              </a:solidFill>
            </a:rPr>
            <a:t>、国際郵便、国際小包、運送保険料）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運搬費及び諸経費（エアカーゴ・資機材輸出入関連費</a:t>
          </a:r>
          <a:r>
            <a:rPr kumimoji="1" lang="en-US" altLang="ja-JP" sz="900">
              <a:solidFill>
                <a:sysClr val="windowText" lastClr="000000"/>
              </a:solidFill>
            </a:rPr>
            <a:t>:</a:t>
          </a:r>
          <a:r>
            <a:rPr kumimoji="1" lang="ja-JP" altLang="en-US" sz="900">
              <a:solidFill>
                <a:sysClr val="windowText" lastClr="000000"/>
              </a:solidFill>
            </a:rPr>
            <a:t>資機材の輸出入に関する陸上・海上運賃・エアカーゴ代）</a:t>
          </a:r>
        </a:p>
        <a:p>
          <a:r>
            <a:rPr kumimoji="1" lang="en-US" altLang="ja-JP" sz="900">
              <a:solidFill>
                <a:sysClr val="windowText" lastClr="000000"/>
              </a:solidFill>
            </a:rPr>
            <a:t>※</a:t>
          </a:r>
          <a:r>
            <a:rPr kumimoji="1" lang="ja-JP" altLang="en-US" sz="900">
              <a:solidFill>
                <a:sysClr val="windowText" lastClr="000000"/>
              </a:solidFill>
            </a:rPr>
            <a:t>エクセス代</a:t>
          </a:r>
          <a:endParaRPr kumimoji="1" lang="en-US" altLang="ja-JP" sz="900">
            <a:solidFill>
              <a:sysClr val="windowText" lastClr="000000"/>
            </a:solidFill>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空港税・出国税</a:t>
          </a:r>
          <a:endParaRPr kumimoji="1" lang="en-US" altLang="ja-JP" sz="900">
            <a:solidFill>
              <a:sysClr val="windowText" lastClr="000000"/>
            </a:solidFill>
            <a:latin typeface="+mn-lt"/>
            <a:ea typeface="+mn-ea"/>
            <a:cs typeface="+mn-cs"/>
          </a:endParaRPr>
        </a:p>
        <a:p>
          <a:endParaRPr kumimoji="1" lang="ja-JP" altLang="en-US" sz="900">
            <a:solidFill>
              <a:sysClr val="windowText" lastClr="000000"/>
            </a:solidFill>
          </a:endParaRPr>
        </a:p>
      </xdr:txBody>
    </xdr:sp>
    <xdr:clientData/>
  </xdr:twoCellAnchor>
  <xdr:twoCellAnchor>
    <xdr:from>
      <xdr:col>23</xdr:col>
      <xdr:colOff>0</xdr:colOff>
      <xdr:row>60</xdr:row>
      <xdr:rowOff>0</xdr:rowOff>
    </xdr:from>
    <xdr:to>
      <xdr:col>27</xdr:col>
      <xdr:colOff>0</xdr:colOff>
      <xdr:row>67</xdr:row>
      <xdr:rowOff>142874</xdr:rowOff>
    </xdr:to>
    <xdr:sp macro="" textlink="">
      <xdr:nvSpPr>
        <xdr:cNvPr id="6" name="テキスト ボックス 5"/>
        <xdr:cNvSpPr txBox="1"/>
      </xdr:nvSpPr>
      <xdr:spPr>
        <a:xfrm>
          <a:off x="14411325" y="8439150"/>
          <a:ext cx="2438400" cy="1181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事務用品複写費</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印刷･複写費：コピー代、青焼き、写真、フィルム代、印刷代、製本代等</a:t>
          </a:r>
        </a:p>
        <a:p>
          <a:r>
            <a:rPr kumimoji="1" lang="en-US" altLang="ja-JP" sz="900">
              <a:solidFill>
                <a:sysClr val="windowText" lastClr="000000"/>
              </a:solidFill>
              <a:latin typeface="+mn-lt"/>
              <a:ea typeface="+mn-ea"/>
              <a:cs typeface="+mn-cs"/>
            </a:rPr>
            <a:t>※</a:t>
          </a:r>
          <a:r>
            <a:rPr kumimoji="1" lang="ja-JP" altLang="en-US" sz="900">
              <a:solidFill>
                <a:sysClr val="windowText" lastClr="000000"/>
              </a:solidFill>
            </a:rPr>
            <a:t>消耗品費：鉛筆、消しゴム、野帳、その他一般事務消耗品</a:t>
          </a:r>
        </a:p>
        <a:p>
          <a:r>
            <a:rPr kumimoji="1" lang="en-US" altLang="ja-JP" sz="900">
              <a:solidFill>
                <a:sysClr val="windowText" lastClr="000000"/>
              </a:solidFill>
              <a:latin typeface="+mn-lt"/>
              <a:ea typeface="+mn-ea"/>
              <a:cs typeface="+mn-cs"/>
            </a:rPr>
            <a:t>※</a:t>
          </a:r>
          <a:r>
            <a:rPr kumimoji="1" lang="ja-JP" altLang="en-US" sz="900">
              <a:solidFill>
                <a:sysClr val="windowText" lastClr="000000"/>
              </a:solidFill>
            </a:rPr>
            <a:t>新聞図書費：新聞、地図、参考図書の代金</a:t>
          </a:r>
          <a:r>
            <a:rPr kumimoji="1" lang="ja-JP" altLang="ja-JP" sz="900">
              <a:solidFill>
                <a:sysClr val="windowText" lastClr="000000"/>
              </a:solidFill>
              <a:latin typeface="+mn-lt"/>
              <a:ea typeface="+mn-ea"/>
              <a:cs typeface="+mn-cs"/>
            </a:rPr>
            <a:t>、文献データ</a:t>
          </a:r>
          <a:r>
            <a:rPr kumimoji="1" lang="ja-JP" altLang="en-US" sz="900">
              <a:solidFill>
                <a:sysClr val="windowText" lastClr="000000"/>
              </a:solidFill>
            </a:rPr>
            <a:t>、</a:t>
          </a:r>
          <a:r>
            <a:rPr kumimoji="1" lang="ja-JP" altLang="ja-JP" sz="900">
              <a:solidFill>
                <a:sysClr val="windowText" lastClr="000000"/>
              </a:solidFill>
              <a:latin typeface="+mn-lt"/>
              <a:ea typeface="+mn-ea"/>
              <a:cs typeface="+mn-cs"/>
            </a:rPr>
            <a:t>書籍閲覧代</a:t>
          </a:r>
          <a:endParaRPr kumimoji="1" lang="en-US" altLang="ja-JP" sz="900">
            <a:solidFill>
              <a:sysClr val="windowText" lastClr="000000"/>
            </a:solidFill>
          </a:endParaRPr>
        </a:p>
        <a:p>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備 品 費</a:t>
          </a:r>
          <a:r>
            <a:rPr kumimoji="1" lang="ja-JP" altLang="en-US" sz="900">
              <a:solidFill>
                <a:sysClr val="windowText" lastClr="000000"/>
              </a:solidFill>
              <a:latin typeface="+mn-lt"/>
              <a:ea typeface="+mn-ea"/>
              <a:cs typeface="+mn-cs"/>
            </a:rPr>
            <a:t>（</a:t>
          </a:r>
          <a:r>
            <a:rPr kumimoji="1" lang="en-US" altLang="ja-JP" sz="900">
              <a:solidFill>
                <a:sysClr val="windowText" lastClr="000000"/>
              </a:solidFill>
              <a:latin typeface="+mn-lt"/>
              <a:ea typeface="+mn-ea"/>
              <a:cs typeface="+mn-cs"/>
            </a:rPr>
            <a:t>10</a:t>
          </a:r>
          <a:r>
            <a:rPr kumimoji="1" lang="ja-JP" altLang="en-US" sz="900">
              <a:solidFill>
                <a:sysClr val="windowText" lastClr="000000"/>
              </a:solidFill>
              <a:latin typeface="+mn-lt"/>
              <a:ea typeface="+mn-ea"/>
              <a:cs typeface="+mn-cs"/>
            </a:rPr>
            <a:t>万円未満）</a:t>
          </a:r>
          <a:r>
            <a:rPr kumimoji="1" lang="ja-JP" altLang="ja-JP" sz="900">
              <a:solidFill>
                <a:sysClr val="windowText" lastClr="000000"/>
              </a:solidFill>
              <a:latin typeface="+mn-lt"/>
              <a:ea typeface="+mn-ea"/>
              <a:cs typeface="+mn-cs"/>
            </a:rPr>
            <a:t>：机</a:t>
          </a:r>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椅子</a:t>
          </a:r>
          <a:r>
            <a:rPr kumimoji="1" lang="en-US" altLang="ja-JP"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ﾛｯｶｰ、携帯電話</a:t>
          </a:r>
          <a:endParaRPr lang="ja-JP" altLang="ja-JP" sz="900">
            <a:solidFill>
              <a:sysClr val="windowText" lastClr="000000"/>
            </a:solidFill>
          </a:endParaRPr>
        </a:p>
        <a:p>
          <a:r>
            <a:rPr kumimoji="1" lang="en-US" altLang="ja-JP" sz="900">
              <a:solidFill>
                <a:sysClr val="windowText" lastClr="000000"/>
              </a:solidFill>
              <a:latin typeface="+mn-lt"/>
              <a:ea typeface="+mn-ea"/>
              <a:cs typeface="+mn-cs"/>
            </a:rPr>
            <a:t>※OA</a:t>
          </a:r>
          <a:r>
            <a:rPr kumimoji="1" lang="ja-JP" altLang="ja-JP" sz="900">
              <a:solidFill>
                <a:sysClr val="windowText" lastClr="000000"/>
              </a:solidFill>
              <a:latin typeface="+mn-lt"/>
              <a:ea typeface="+mn-ea"/>
              <a:cs typeface="+mn-cs"/>
            </a:rPr>
            <a:t>用備 品 費（</a:t>
          </a:r>
          <a:r>
            <a:rPr kumimoji="1" lang="en-US" altLang="ja-JP" sz="900">
              <a:solidFill>
                <a:sysClr val="windowText" lastClr="000000"/>
              </a:solidFill>
              <a:latin typeface="+mn-lt"/>
              <a:ea typeface="+mn-ea"/>
              <a:cs typeface="+mn-cs"/>
            </a:rPr>
            <a:t>10</a:t>
          </a:r>
          <a:r>
            <a:rPr kumimoji="1" lang="ja-JP" altLang="ja-JP" sz="900">
              <a:solidFill>
                <a:sysClr val="windowText" lastClr="000000"/>
              </a:solidFill>
              <a:latin typeface="+mn-lt"/>
              <a:ea typeface="+mn-ea"/>
              <a:cs typeface="+mn-cs"/>
            </a:rPr>
            <a:t>万円未満）：</a:t>
          </a:r>
          <a:r>
            <a:rPr kumimoji="1" lang="en-GB" altLang="ja-JP" sz="900">
              <a:solidFill>
                <a:sysClr val="windowText" lastClr="000000"/>
              </a:solidFill>
              <a:latin typeface="+mn-lt"/>
              <a:ea typeface="+mn-ea"/>
              <a:cs typeface="+mn-cs"/>
            </a:rPr>
            <a:t>OA</a:t>
          </a:r>
          <a:r>
            <a:rPr kumimoji="1" lang="ja-JP" altLang="ja-JP" sz="900">
              <a:solidFill>
                <a:sysClr val="windowText" lastClr="000000"/>
              </a:solidFill>
              <a:latin typeface="+mn-lt"/>
              <a:ea typeface="+mn-ea"/>
              <a:cs typeface="+mn-cs"/>
            </a:rPr>
            <a:t>用品、カメラ</a:t>
          </a:r>
          <a:endParaRPr lang="ja-JP" altLang="ja-JP" sz="900">
            <a:solidFill>
              <a:sysClr val="windowText" lastClr="000000"/>
            </a:solidFill>
          </a:endParaRPr>
        </a:p>
        <a:p>
          <a:r>
            <a:rPr kumimoji="1" lang="en-US" altLang="ja-JP" sz="900">
              <a:solidFill>
                <a:sysClr val="windowText" lastClr="000000"/>
              </a:solidFill>
              <a:latin typeface="+mn-lt"/>
              <a:ea typeface="+mn-ea"/>
              <a:cs typeface="+mn-cs"/>
            </a:rPr>
            <a:t>※</a:t>
          </a:r>
          <a:r>
            <a:rPr kumimoji="1" lang="ja-JP" altLang="en-US" sz="900">
              <a:solidFill>
                <a:sysClr val="windowText" lastClr="000000"/>
              </a:solidFill>
              <a:latin typeface="+mn-lt"/>
              <a:ea typeface="+mn-ea"/>
              <a:cs typeface="+mn-cs"/>
            </a:rPr>
            <a:t>ソフトウェア代</a:t>
          </a:r>
          <a:r>
            <a:rPr kumimoji="1" lang="ja-JP" altLang="ja-JP" sz="900">
              <a:solidFill>
                <a:sysClr val="windowText" lastClr="000000"/>
              </a:solidFill>
              <a:latin typeface="+mn-lt"/>
              <a:ea typeface="+mn-ea"/>
              <a:cs typeface="+mn-cs"/>
            </a:rPr>
            <a:t>（</a:t>
          </a:r>
          <a:r>
            <a:rPr kumimoji="1" lang="en-US" altLang="ja-JP" sz="900">
              <a:solidFill>
                <a:sysClr val="windowText" lastClr="000000"/>
              </a:solidFill>
              <a:latin typeface="+mn-lt"/>
              <a:ea typeface="+mn-ea"/>
              <a:cs typeface="+mn-cs"/>
            </a:rPr>
            <a:t>10</a:t>
          </a:r>
          <a:r>
            <a:rPr kumimoji="1" lang="ja-JP" altLang="ja-JP" sz="900">
              <a:solidFill>
                <a:sysClr val="windowText" lastClr="000000"/>
              </a:solidFill>
              <a:latin typeface="+mn-lt"/>
              <a:ea typeface="+mn-ea"/>
              <a:cs typeface="+mn-cs"/>
            </a:rPr>
            <a:t>万円未満）</a:t>
          </a:r>
          <a:r>
            <a:rPr kumimoji="1" lang="ja-JP" altLang="en-US" sz="900">
              <a:solidFill>
                <a:sysClr val="windowText" lastClr="000000"/>
              </a:solidFill>
              <a:latin typeface="+mn-lt"/>
              <a:ea typeface="+mn-ea"/>
              <a:cs typeface="+mn-cs"/>
            </a:rPr>
            <a:t>：</a:t>
          </a:r>
          <a:r>
            <a:rPr kumimoji="1" lang="ja-JP" altLang="en-US" sz="900">
              <a:solidFill>
                <a:sysClr val="windowText" lastClr="000000"/>
              </a:solidFill>
            </a:rPr>
            <a:t>ソフトウェア費用、バージョンアップ費用</a:t>
          </a:r>
          <a:endParaRPr kumimoji="1" lang="en-US" altLang="ja-JP" sz="900">
            <a:solidFill>
              <a:sysClr val="windowText" lastClr="000000"/>
            </a:solidFill>
          </a:endParaRPr>
        </a:p>
      </xdr:txBody>
    </xdr:sp>
    <xdr:clientData/>
  </xdr:twoCellAnchor>
  <xdr:twoCellAnchor>
    <xdr:from>
      <xdr:col>23</xdr:col>
      <xdr:colOff>0</xdr:colOff>
      <xdr:row>69</xdr:row>
      <xdr:rowOff>133349</xdr:rowOff>
    </xdr:from>
    <xdr:to>
      <xdr:col>27</xdr:col>
      <xdr:colOff>0</xdr:colOff>
      <xdr:row>76</xdr:row>
      <xdr:rowOff>142874</xdr:rowOff>
    </xdr:to>
    <xdr:sp macro="" textlink="">
      <xdr:nvSpPr>
        <xdr:cNvPr id="7" name="テキスト ボックス 6"/>
        <xdr:cNvSpPr txBox="1"/>
      </xdr:nvSpPr>
      <xdr:spPr>
        <a:xfrm>
          <a:off x="14411325" y="9896474"/>
          <a:ext cx="2438400"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福利厚生費</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医薬品・医療費</a:t>
          </a:r>
        </a:p>
        <a:p>
          <a:r>
            <a:rPr kumimoji="1" lang="en-US" altLang="ja-JP" sz="900">
              <a:solidFill>
                <a:sysClr val="windowText" lastClr="000000"/>
              </a:solidFill>
            </a:rPr>
            <a:t>※</a:t>
          </a:r>
          <a:r>
            <a:rPr kumimoji="1" lang="ja-JP" altLang="en-US" sz="900">
              <a:solidFill>
                <a:sysClr val="windowText" lastClr="000000"/>
              </a:solidFill>
            </a:rPr>
            <a:t>厚生用雑品（洗剤・衛生用品、お茶、水）</a:t>
          </a:r>
        </a:p>
        <a:p>
          <a:r>
            <a:rPr kumimoji="1" lang="en-US" altLang="ja-JP" sz="900">
              <a:solidFill>
                <a:sysClr val="windowText" lastClr="000000"/>
              </a:solidFill>
            </a:rPr>
            <a:t>※</a:t>
          </a:r>
          <a:r>
            <a:rPr kumimoji="1" lang="ja-JP" altLang="en-US" sz="900">
              <a:solidFill>
                <a:sysClr val="windowText" lastClr="000000"/>
              </a:solidFill>
            </a:rPr>
            <a:t>海外での健康診断</a:t>
          </a:r>
          <a:endParaRPr kumimoji="1" lang="en-US" altLang="ja-JP" sz="900">
            <a:solidFill>
              <a:sysClr val="windowText" lastClr="000000"/>
            </a:solidFill>
          </a:endParaRPr>
        </a:p>
        <a:p>
          <a:endParaRPr kumimoji="1" lang="ja-JP" altLang="en-US" sz="900">
            <a:solidFill>
              <a:sysClr val="windowText" lastClr="000000"/>
            </a:solidFill>
          </a:endParaRPr>
        </a:p>
      </xdr:txBody>
    </xdr:sp>
    <xdr:clientData/>
  </xdr:twoCellAnchor>
  <xdr:twoCellAnchor>
    <xdr:from>
      <xdr:col>23</xdr:col>
      <xdr:colOff>0</xdr:colOff>
      <xdr:row>79</xdr:row>
      <xdr:rowOff>0</xdr:rowOff>
    </xdr:from>
    <xdr:to>
      <xdr:col>27</xdr:col>
      <xdr:colOff>0</xdr:colOff>
      <xdr:row>86</xdr:row>
      <xdr:rowOff>0</xdr:rowOff>
    </xdr:to>
    <xdr:sp macro="" textlink="">
      <xdr:nvSpPr>
        <xdr:cNvPr id="8" name="テキスト ボックス 7"/>
        <xdr:cNvSpPr txBox="1"/>
      </xdr:nvSpPr>
      <xdr:spPr>
        <a:xfrm>
          <a:off x="14411325" y="10944225"/>
          <a:ext cx="2438400" cy="118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会 議 費</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通常会議を行う場所での茶菓子、弁当代、会場費</a:t>
          </a:r>
          <a:endParaRPr kumimoji="1" lang="en-US" altLang="ja-JP" sz="900">
            <a:solidFill>
              <a:sysClr val="windowText" lastClr="000000"/>
            </a:solidFill>
          </a:endParaRPr>
        </a:p>
        <a:p>
          <a:endParaRPr kumimoji="1" lang="ja-JP" altLang="en-US" sz="900">
            <a:solidFill>
              <a:sysClr val="windowText" lastClr="000000"/>
            </a:solidFill>
          </a:endParaRPr>
        </a:p>
      </xdr:txBody>
    </xdr:sp>
    <xdr:clientData/>
  </xdr:twoCellAnchor>
  <xdr:twoCellAnchor>
    <xdr:from>
      <xdr:col>23</xdr:col>
      <xdr:colOff>0</xdr:colOff>
      <xdr:row>88</xdr:row>
      <xdr:rowOff>0</xdr:rowOff>
    </xdr:from>
    <xdr:to>
      <xdr:col>27</xdr:col>
      <xdr:colOff>0</xdr:colOff>
      <xdr:row>96</xdr:row>
      <xdr:rowOff>0</xdr:rowOff>
    </xdr:to>
    <xdr:sp macro="" textlink="">
      <xdr:nvSpPr>
        <xdr:cNvPr id="9" name="テキスト ボックス 8"/>
        <xdr:cNvSpPr txBox="1"/>
      </xdr:nvSpPr>
      <xdr:spPr>
        <a:xfrm>
          <a:off x="14411325" y="12268200"/>
          <a:ext cx="2438400"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接 待 費</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飲食代、ゴルフプレー代（利用税除く）、客先宿泊料、懇親会費、手土産代、ゴルフ会費・コンペ賞品代、客先交通費、祝い品、社外への花輪・生花</a:t>
          </a:r>
          <a:endParaRPr kumimoji="1" lang="en-US" altLang="ja-JP" sz="900">
            <a:solidFill>
              <a:sysClr val="windowText" lastClr="000000"/>
            </a:solidFill>
          </a:endParaRPr>
        </a:p>
      </xdr:txBody>
    </xdr:sp>
    <xdr:clientData/>
  </xdr:twoCellAnchor>
  <xdr:twoCellAnchor>
    <xdr:from>
      <xdr:col>23</xdr:col>
      <xdr:colOff>0</xdr:colOff>
      <xdr:row>97</xdr:row>
      <xdr:rowOff>123824</xdr:rowOff>
    </xdr:from>
    <xdr:to>
      <xdr:col>27</xdr:col>
      <xdr:colOff>0</xdr:colOff>
      <xdr:row>104</xdr:row>
      <xdr:rowOff>142874</xdr:rowOff>
    </xdr:to>
    <xdr:sp macro="" textlink="">
      <xdr:nvSpPr>
        <xdr:cNvPr id="10" name="テキスト ボックス 9"/>
        <xdr:cNvSpPr txBox="1"/>
      </xdr:nvSpPr>
      <xdr:spPr>
        <a:xfrm>
          <a:off x="14411325" y="13715999"/>
          <a:ext cx="2438400" cy="1057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修繕維持費</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海外で発生した修繕維持費（設備の保守、点検、修理等に要する費用）</a:t>
          </a:r>
          <a:endParaRPr kumimoji="1" lang="en-US" altLang="ja-JP" sz="900">
            <a:solidFill>
              <a:sysClr val="windowText" lastClr="000000"/>
            </a:solidFill>
          </a:endParaRPr>
        </a:p>
      </xdr:txBody>
    </xdr:sp>
    <xdr:clientData/>
  </xdr:twoCellAnchor>
  <xdr:twoCellAnchor>
    <xdr:from>
      <xdr:col>23</xdr:col>
      <xdr:colOff>0</xdr:colOff>
      <xdr:row>107</xdr:row>
      <xdr:rowOff>0</xdr:rowOff>
    </xdr:from>
    <xdr:to>
      <xdr:col>27</xdr:col>
      <xdr:colOff>0</xdr:colOff>
      <xdr:row>114</xdr:row>
      <xdr:rowOff>0</xdr:rowOff>
    </xdr:to>
    <xdr:sp macro="" textlink="">
      <xdr:nvSpPr>
        <xdr:cNvPr id="11" name="テキスト ボックス 10"/>
        <xdr:cNvSpPr txBox="1"/>
      </xdr:nvSpPr>
      <xdr:spPr>
        <a:xfrm>
          <a:off x="14411325" y="15059025"/>
          <a:ext cx="2438400" cy="1609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動力用水光熱費</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水道・光熱費（水道、電気、ガス、燃料）</a:t>
          </a:r>
        </a:p>
      </xdr:txBody>
    </xdr:sp>
    <xdr:clientData/>
  </xdr:twoCellAnchor>
  <xdr:twoCellAnchor>
    <xdr:from>
      <xdr:col>23</xdr:col>
      <xdr:colOff>0</xdr:colOff>
      <xdr:row>125</xdr:row>
      <xdr:rowOff>0</xdr:rowOff>
    </xdr:from>
    <xdr:to>
      <xdr:col>27</xdr:col>
      <xdr:colOff>0</xdr:colOff>
      <xdr:row>132</xdr:row>
      <xdr:rowOff>0</xdr:rowOff>
    </xdr:to>
    <xdr:sp macro="" textlink="">
      <xdr:nvSpPr>
        <xdr:cNvPr id="12" name="テキスト ボックス 11"/>
        <xdr:cNvSpPr txBox="1"/>
      </xdr:nvSpPr>
      <xdr:spPr>
        <a:xfrm>
          <a:off x="14411325" y="17706975"/>
          <a:ext cx="2438400" cy="1038225"/>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諸賃借料</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ja-JP" sz="900">
              <a:solidFill>
                <a:sysClr val="windowText" lastClr="000000"/>
              </a:solidFill>
              <a:latin typeface="+mn-lt"/>
              <a:ea typeface="+mn-ea"/>
              <a:cs typeface="+mn-cs"/>
            </a:rPr>
            <a:t>備品、機械</a:t>
          </a:r>
          <a:r>
            <a:rPr kumimoji="1" lang="ja-JP" altLang="en-US"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工具</a:t>
          </a:r>
          <a:r>
            <a:rPr kumimoji="1" lang="ja-JP" altLang="en-US"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損料</a:t>
          </a:r>
          <a:r>
            <a:rPr kumimoji="1" lang="ja-JP" altLang="en-US" sz="900">
              <a:solidFill>
                <a:sysClr val="windowText" lastClr="000000"/>
              </a:solidFill>
              <a:latin typeface="+mn-lt"/>
              <a:ea typeface="+mn-ea"/>
              <a:cs typeface="+mn-cs"/>
            </a:rPr>
            <a:t>、</a:t>
          </a:r>
          <a:r>
            <a:rPr kumimoji="1" lang="ja-JP" altLang="ja-JP" sz="900">
              <a:solidFill>
                <a:sysClr val="windowText" lastClr="000000"/>
              </a:solidFill>
              <a:latin typeface="+mn-lt"/>
              <a:ea typeface="+mn-ea"/>
              <a:cs typeface="+mn-cs"/>
            </a:rPr>
            <a:t>特殊車両等</a:t>
          </a:r>
          <a:r>
            <a:rPr kumimoji="1" lang="ja-JP" altLang="en-US" sz="900">
              <a:solidFill>
                <a:sysClr val="windowText" lastClr="000000"/>
              </a:solidFill>
              <a:latin typeface="+mn-lt"/>
              <a:ea typeface="+mn-ea"/>
              <a:cs typeface="+mn-cs"/>
            </a:rPr>
            <a:t>の</a:t>
          </a:r>
          <a:r>
            <a:rPr kumimoji="1" lang="ja-JP" altLang="en-US" sz="900">
              <a:solidFill>
                <a:sysClr val="windowText" lastClr="000000"/>
              </a:solidFill>
            </a:rPr>
            <a:t>設備のレンタル代、リース代</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作業に使用する特殊車両のレンタル料及び現場組立ハウス料を含む。</a:t>
          </a:r>
          <a:endParaRPr kumimoji="1" lang="en-US" altLang="ja-JP" sz="900">
            <a:solidFill>
              <a:sysClr val="windowText" lastClr="000000"/>
            </a:solidFill>
          </a:endParaRPr>
        </a:p>
      </xdr:txBody>
    </xdr:sp>
    <xdr:clientData/>
  </xdr:twoCellAnchor>
  <xdr:twoCellAnchor>
    <xdr:from>
      <xdr:col>23</xdr:col>
      <xdr:colOff>0</xdr:colOff>
      <xdr:row>134</xdr:row>
      <xdr:rowOff>0</xdr:rowOff>
    </xdr:from>
    <xdr:to>
      <xdr:col>27</xdr:col>
      <xdr:colOff>0</xdr:colOff>
      <xdr:row>140</xdr:row>
      <xdr:rowOff>133350</xdr:rowOff>
    </xdr:to>
    <xdr:sp macro="" textlink="">
      <xdr:nvSpPr>
        <xdr:cNvPr id="13" name="テキスト ボックス 12"/>
        <xdr:cNvSpPr txBox="1"/>
      </xdr:nvSpPr>
      <xdr:spPr>
        <a:xfrm>
          <a:off x="14411325" y="19030950"/>
          <a:ext cx="2438400" cy="1028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保険料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傷害保険料、疾病保険料、戦争保険料</a:t>
          </a:r>
        </a:p>
      </xdr:txBody>
    </xdr:sp>
    <xdr:clientData/>
  </xdr:twoCellAnchor>
  <xdr:twoCellAnchor>
    <xdr:from>
      <xdr:col>23</xdr:col>
      <xdr:colOff>0</xdr:colOff>
      <xdr:row>195</xdr:row>
      <xdr:rowOff>1</xdr:rowOff>
    </xdr:from>
    <xdr:to>
      <xdr:col>27</xdr:col>
      <xdr:colOff>0</xdr:colOff>
      <xdr:row>202</xdr:row>
      <xdr:rowOff>0</xdr:rowOff>
    </xdr:to>
    <xdr:sp macro="" textlink="">
      <xdr:nvSpPr>
        <xdr:cNvPr id="14" name="テキスト ボックス 13"/>
        <xdr:cNvSpPr txBox="1"/>
      </xdr:nvSpPr>
      <xdr:spPr>
        <a:xfrm>
          <a:off x="14411325" y="30556201"/>
          <a:ext cx="2438400" cy="2333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雑費</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GB" sz="900">
              <a:solidFill>
                <a:sysClr val="windowText" lastClr="000000"/>
              </a:solidFill>
            </a:rPr>
            <a:t>ＯＪＴ</a:t>
          </a:r>
          <a:r>
            <a:rPr kumimoji="1" lang="ja-JP" altLang="en-US" sz="900">
              <a:solidFill>
                <a:sysClr val="windowText" lastClr="000000"/>
              </a:solidFill>
            </a:rPr>
            <a:t>に要する諸費用で国内にて発生する費用</a:t>
          </a:r>
        </a:p>
        <a:p>
          <a:r>
            <a:rPr kumimoji="1" lang="en-US" altLang="ja-JP" sz="900">
              <a:solidFill>
                <a:sysClr val="windowText" lastClr="000000"/>
              </a:solidFill>
            </a:rPr>
            <a:t>※</a:t>
          </a:r>
          <a:r>
            <a:rPr kumimoji="1" lang="ja-JP" altLang="en-US" sz="900">
              <a:solidFill>
                <a:sysClr val="windowText" lastClr="000000"/>
              </a:solidFill>
            </a:rPr>
            <a:t>教育講習費</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送金手数料、振込手数料</a:t>
          </a:r>
          <a:endParaRPr kumimoji="1" lang="en-US" altLang="ja-JP" sz="900">
            <a:solidFill>
              <a:sysClr val="windowText" lastClr="000000"/>
            </a:solidFill>
          </a:endParaRPr>
        </a:p>
      </xdr:txBody>
    </xdr:sp>
    <xdr:clientData/>
  </xdr:twoCellAnchor>
  <xdr:twoCellAnchor>
    <xdr:from>
      <xdr:col>23</xdr:col>
      <xdr:colOff>0</xdr:colOff>
      <xdr:row>174</xdr:row>
      <xdr:rowOff>0</xdr:rowOff>
    </xdr:from>
    <xdr:to>
      <xdr:col>27</xdr:col>
      <xdr:colOff>0</xdr:colOff>
      <xdr:row>186</xdr:row>
      <xdr:rowOff>0</xdr:rowOff>
    </xdr:to>
    <xdr:sp macro="" textlink="">
      <xdr:nvSpPr>
        <xdr:cNvPr id="15" name="テキスト ボックス 14"/>
        <xdr:cNvSpPr txBox="1"/>
      </xdr:nvSpPr>
      <xdr:spPr>
        <a:xfrm>
          <a:off x="14411325" y="24898350"/>
          <a:ext cx="2438400" cy="3057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社員分個人所得税</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長期出張者は個人所得税（</a:t>
          </a:r>
          <a:r>
            <a:rPr kumimoji="1" lang="en-US" altLang="ja-JP" sz="900">
              <a:solidFill>
                <a:sysClr val="windowText" lastClr="000000"/>
              </a:solidFill>
            </a:rPr>
            <a:t>PIT</a:t>
          </a:r>
          <a:r>
            <a:rPr kumimoji="1" lang="ja-JP" altLang="en-US" sz="900">
              <a:solidFill>
                <a:sysClr val="windowText" lastClr="000000"/>
              </a:solidFill>
            </a:rPr>
            <a:t>）がかかる場合があります。</a:t>
          </a:r>
          <a:r>
            <a:rPr kumimoji="1" lang="en-US" altLang="ja-JP" sz="900">
              <a:solidFill>
                <a:sysClr val="windowText" lastClr="000000"/>
              </a:solidFill>
            </a:rPr>
            <a:t>PIT</a:t>
          </a:r>
          <a:r>
            <a:rPr kumimoji="1" lang="ja-JP" altLang="en-US" sz="900">
              <a:solidFill>
                <a:sysClr val="windowText" lastClr="000000"/>
              </a:solidFill>
            </a:rPr>
            <a:t>がかかる場合には、その額を社員と借上要員で分けて入力してください。</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※JICA</a:t>
          </a:r>
          <a:r>
            <a:rPr kumimoji="1" lang="ja-JP" altLang="en-US" sz="900">
              <a:solidFill>
                <a:sysClr val="windowText" lastClr="000000"/>
              </a:solidFill>
            </a:rPr>
            <a:t>案件の場合には、</a:t>
          </a:r>
          <a:r>
            <a:rPr kumimoji="1" lang="en-US" altLang="ja-JP" sz="900">
              <a:solidFill>
                <a:sysClr val="windowText" lastClr="000000"/>
              </a:solidFill>
            </a:rPr>
            <a:t>PIT</a:t>
          </a:r>
          <a:r>
            <a:rPr kumimoji="1" lang="ja-JP" altLang="en-US" sz="900">
              <a:solidFill>
                <a:sysClr val="windowText" lastClr="000000"/>
              </a:solidFill>
            </a:rPr>
            <a:t>はかかりません。</a:t>
          </a:r>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円借款や民間案件のように、相手国の政府や民間と契約して、報酬をもらう場合に費用が発生します。</a:t>
          </a:r>
          <a:endParaRPr kumimoji="1" lang="en-US" altLang="ja-JP" sz="900">
            <a:solidFill>
              <a:sysClr val="windowText" lastClr="000000"/>
            </a:solidFill>
          </a:endParaRPr>
        </a:p>
      </xdr:txBody>
    </xdr:sp>
    <xdr:clientData/>
  </xdr:twoCellAnchor>
  <xdr:twoCellAnchor>
    <xdr:from>
      <xdr:col>23</xdr:col>
      <xdr:colOff>0</xdr:colOff>
      <xdr:row>188</xdr:row>
      <xdr:rowOff>0</xdr:rowOff>
    </xdr:from>
    <xdr:to>
      <xdr:col>27</xdr:col>
      <xdr:colOff>0</xdr:colOff>
      <xdr:row>192</xdr:row>
      <xdr:rowOff>152399</xdr:rowOff>
    </xdr:to>
    <xdr:sp macro="" textlink="">
      <xdr:nvSpPr>
        <xdr:cNvPr id="16" name="テキスト ボックス 15"/>
        <xdr:cNvSpPr txBox="1"/>
      </xdr:nvSpPr>
      <xdr:spPr>
        <a:xfrm>
          <a:off x="14411325" y="29527500"/>
          <a:ext cx="2438400" cy="7429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事務手数料</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※JV</a:t>
          </a:r>
          <a:r>
            <a:rPr kumimoji="1" lang="ja-JP" altLang="en-US" sz="900">
              <a:solidFill>
                <a:sysClr val="windowText" lastClr="000000"/>
              </a:solidFill>
            </a:rPr>
            <a:t>サブで支払が生じる場合にはプラスで入力してください。</a:t>
          </a:r>
          <a:endParaRPr kumimoji="1" lang="en-US" altLang="ja-JP" sz="900">
            <a:solidFill>
              <a:sysClr val="windowText" lastClr="000000"/>
            </a:solidFill>
          </a:endParaRPr>
        </a:p>
        <a:p>
          <a:r>
            <a:rPr kumimoji="1" lang="en-US" altLang="ja-JP" sz="900">
              <a:solidFill>
                <a:sysClr val="windowText" lastClr="000000"/>
              </a:solidFill>
            </a:rPr>
            <a:t>※JV</a:t>
          </a:r>
          <a:r>
            <a:rPr kumimoji="1" lang="ja-JP" altLang="en-US" sz="900">
              <a:solidFill>
                <a:sysClr val="windowText" lastClr="000000"/>
              </a:solidFill>
            </a:rPr>
            <a:t>メインで支払を受ける場合には、マイナスで入力してください。</a:t>
          </a:r>
          <a:endParaRPr kumimoji="1" lang="en-US" altLang="ja-JP" sz="900">
            <a:solidFill>
              <a:sysClr val="windowText" lastClr="000000"/>
            </a:solidFill>
          </a:endParaRPr>
        </a:p>
      </xdr:txBody>
    </xdr:sp>
    <xdr:clientData/>
  </xdr:twoCellAnchor>
  <xdr:twoCellAnchor>
    <xdr:from>
      <xdr:col>23</xdr:col>
      <xdr:colOff>0</xdr:colOff>
      <xdr:row>115</xdr:row>
      <xdr:rowOff>133350</xdr:rowOff>
    </xdr:from>
    <xdr:to>
      <xdr:col>27</xdr:col>
      <xdr:colOff>0</xdr:colOff>
      <xdr:row>123</xdr:row>
      <xdr:rowOff>0</xdr:rowOff>
    </xdr:to>
    <xdr:sp macro="" textlink="">
      <xdr:nvSpPr>
        <xdr:cNvPr id="17" name="テキスト ボックス 16"/>
        <xdr:cNvSpPr txBox="1"/>
      </xdr:nvSpPr>
      <xdr:spPr>
        <a:xfrm>
          <a:off x="14411325" y="16373475"/>
          <a:ext cx="2438400"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ysClr val="windowText" lastClr="000000"/>
              </a:solidFill>
            </a:rPr>
            <a:t>広告宣伝費</a:t>
          </a:r>
          <a:endParaRPr kumimoji="1" lang="en-US" altLang="ja-JP" sz="900">
            <a:solidFill>
              <a:sysClr val="windowText" lastClr="000000"/>
            </a:solidFill>
          </a:endParaRPr>
        </a:p>
        <a:p>
          <a:endParaRPr kumimoji="1" lang="en-US" altLang="ja-JP" sz="900">
            <a:solidFill>
              <a:sysClr val="windowText" lastClr="000000"/>
            </a:solidFill>
          </a:endParaRPr>
        </a:p>
        <a:p>
          <a:r>
            <a:rPr kumimoji="1" lang="en-US" altLang="ja-JP" sz="900">
              <a:solidFill>
                <a:sysClr val="windowText" lastClr="000000"/>
              </a:solidFill>
            </a:rPr>
            <a:t>※</a:t>
          </a:r>
          <a:r>
            <a:rPr kumimoji="1" lang="ja-JP" altLang="en-US" sz="900">
              <a:solidFill>
                <a:sysClr val="windowText" lastClr="000000"/>
              </a:solidFill>
            </a:rPr>
            <a:t>新聞・雑誌等への広告料、カレンダー代の宣伝用の商品代</a:t>
          </a:r>
        </a:p>
      </xdr:txBody>
    </xdr:sp>
    <xdr:clientData/>
  </xdr:twoCellAnchor>
  <xdr:twoCellAnchor>
    <xdr:from>
      <xdr:col>23</xdr:col>
      <xdr:colOff>0</xdr:colOff>
      <xdr:row>0</xdr:row>
      <xdr:rowOff>152399</xdr:rowOff>
    </xdr:from>
    <xdr:to>
      <xdr:col>27</xdr:col>
      <xdr:colOff>0</xdr:colOff>
      <xdr:row>6</xdr:row>
      <xdr:rowOff>152399</xdr:rowOff>
    </xdr:to>
    <xdr:sp macro="" textlink="">
      <xdr:nvSpPr>
        <xdr:cNvPr id="18" name="テキスト ボックス 17"/>
        <xdr:cNvSpPr txBox="1"/>
      </xdr:nvSpPr>
      <xdr:spPr>
        <a:xfrm>
          <a:off x="14411325" y="152399"/>
          <a:ext cx="2438400" cy="100012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ysClr val="windowText" lastClr="000000"/>
              </a:solidFill>
            </a:rPr>
            <a:t>※</a:t>
          </a:r>
          <a:r>
            <a:rPr kumimoji="1" lang="ja-JP" altLang="en-US" sz="900">
              <a:solidFill>
                <a:sysClr val="windowText" lastClr="000000"/>
              </a:solidFill>
            </a:rPr>
            <a:t>シートはエラー防止のためにロックしていますが、「校閲」＞「シート保護の解除」で解除することが出来ます。パスワードはかけていません。</a:t>
          </a:r>
          <a:endParaRPr kumimoji="1" lang="en-US" altLang="ja-JP" sz="9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0</xdr:colOff>
      <xdr:row>1</xdr:row>
      <xdr:rowOff>0</xdr:rowOff>
    </xdr:from>
    <xdr:to>
      <xdr:col>12</xdr:col>
      <xdr:colOff>609599</xdr:colOff>
      <xdr:row>2</xdr:row>
      <xdr:rowOff>314325</xdr:rowOff>
    </xdr:to>
    <xdr:sp macro="" textlink="">
      <xdr:nvSpPr>
        <xdr:cNvPr id="3" name="テキスト ボックス 2"/>
        <xdr:cNvSpPr txBox="1"/>
      </xdr:nvSpPr>
      <xdr:spPr>
        <a:xfrm>
          <a:off x="6896100" y="152400"/>
          <a:ext cx="2438399" cy="48577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000">
              <a:solidFill>
                <a:sysClr val="windowText" lastClr="000000"/>
              </a:solidFill>
            </a:rPr>
            <a:t>※</a:t>
          </a:r>
          <a:r>
            <a:rPr kumimoji="1" lang="ja-JP" altLang="ja-JP" sz="1000">
              <a:solidFill>
                <a:schemeClr val="dk1"/>
              </a:solidFill>
              <a:latin typeface="+mn-lt"/>
              <a:ea typeface="+mn-ea"/>
              <a:cs typeface="+mn-cs"/>
            </a:rPr>
            <a:t>シートはエラー防止のためにロックしています。</a:t>
          </a:r>
          <a:endParaRPr kumimoji="1" lang="en-US" altLang="ja-JP" sz="1000">
            <a:solidFill>
              <a:sysClr val="windowText" lastClr="000000"/>
            </a:solidFill>
          </a:endParaRPr>
        </a:p>
        <a:p>
          <a:endParaRPr kumimoji="1" lang="ja-JP" altLang="en-US" sz="1000">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17</xdr:col>
      <xdr:colOff>0</xdr:colOff>
      <xdr:row>3</xdr:row>
      <xdr:rowOff>0</xdr:rowOff>
    </xdr:from>
    <xdr:to>
      <xdr:col>22</xdr:col>
      <xdr:colOff>0</xdr:colOff>
      <xdr:row>5</xdr:row>
      <xdr:rowOff>0</xdr:rowOff>
    </xdr:to>
    <xdr:sp macro="" textlink="">
      <xdr:nvSpPr>
        <xdr:cNvPr id="3" name="テキスト ボックス 2"/>
        <xdr:cNvSpPr txBox="1"/>
      </xdr:nvSpPr>
      <xdr:spPr>
        <a:xfrm>
          <a:off x="9610725" y="495300"/>
          <a:ext cx="2905125" cy="4381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000">
              <a:solidFill>
                <a:sysClr val="windowText" lastClr="000000"/>
              </a:solidFill>
            </a:rPr>
            <a:t>※</a:t>
          </a:r>
          <a:r>
            <a:rPr kumimoji="1" lang="ja-JP" altLang="en-US" sz="1000">
              <a:solidFill>
                <a:sysClr val="windowText" lastClr="000000"/>
              </a:solidFill>
            </a:rPr>
            <a:t>シートはエラー防止のためにロックしています。</a:t>
          </a:r>
          <a:endParaRPr kumimoji="1" lang="en-US" altLang="ja-JP" sz="1000">
            <a:solidFill>
              <a:sysClr val="windowText" lastClr="000000"/>
            </a:solidFill>
          </a:endParaRPr>
        </a:p>
        <a:p>
          <a:endParaRPr kumimoji="1" lang="ja-JP" altLang="en-US" sz="1000">
            <a:solidFill>
              <a:sysClr val="windowText" lastClr="00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44824</xdr:colOff>
      <xdr:row>52</xdr:row>
      <xdr:rowOff>134471</xdr:rowOff>
    </xdr:from>
    <xdr:to>
      <xdr:col>7</xdr:col>
      <xdr:colOff>44823</xdr:colOff>
      <xdr:row>53</xdr:row>
      <xdr:rowOff>190500</xdr:rowOff>
    </xdr:to>
    <xdr:sp macro="" textlink="">
      <xdr:nvSpPr>
        <xdr:cNvPr id="2" name="正方形/長方形 1"/>
        <xdr:cNvSpPr/>
      </xdr:nvSpPr>
      <xdr:spPr>
        <a:xfrm>
          <a:off x="473449" y="11307296"/>
          <a:ext cx="1571624" cy="28462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xdr:col>
      <xdr:colOff>44824</xdr:colOff>
      <xdr:row>52</xdr:row>
      <xdr:rowOff>134471</xdr:rowOff>
    </xdr:from>
    <xdr:to>
      <xdr:col>7</xdr:col>
      <xdr:colOff>44823</xdr:colOff>
      <xdr:row>53</xdr:row>
      <xdr:rowOff>190500</xdr:rowOff>
    </xdr:to>
    <xdr:sp macro="" textlink="">
      <xdr:nvSpPr>
        <xdr:cNvPr id="3" name="正方形/長方形 2"/>
        <xdr:cNvSpPr/>
      </xdr:nvSpPr>
      <xdr:spPr>
        <a:xfrm>
          <a:off x="473449" y="11307296"/>
          <a:ext cx="1571624" cy="28462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xdr:col>
      <xdr:colOff>44824</xdr:colOff>
      <xdr:row>51</xdr:row>
      <xdr:rowOff>134471</xdr:rowOff>
    </xdr:from>
    <xdr:to>
      <xdr:col>7</xdr:col>
      <xdr:colOff>44823</xdr:colOff>
      <xdr:row>52</xdr:row>
      <xdr:rowOff>190500</xdr:rowOff>
    </xdr:to>
    <xdr:sp macro="" textlink="">
      <xdr:nvSpPr>
        <xdr:cNvPr id="4" name="正方形/長方形 3"/>
        <xdr:cNvSpPr/>
      </xdr:nvSpPr>
      <xdr:spPr>
        <a:xfrm>
          <a:off x="473449" y="11173946"/>
          <a:ext cx="1571624" cy="18937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5414/Desktop/&#23455;&#34892;&#20104;&#31639;&#26360;&#12501;&#12457;&#12540;&#12512;&#65288;&#12486;&#12531;&#12503;&#12524;&#12540;&#12488;&#65289;R4_20160513.xlt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①基本条件"/>
      <sheetName val="主管用分担計画"/>
      <sheetName val="②売上計画"/>
      <sheetName val="JICA報酬計算"/>
      <sheetName val="③人件費"/>
      <sheetName val="参考_社員"/>
      <sheetName val="④借上費"/>
      <sheetName val="⑤経費"/>
      <sheetName val="⑥経費一覧表"/>
      <sheetName val="⑦総括表"/>
      <sheetName val="⑧回覧書式"/>
      <sheetName val="参考_勘定科目"/>
      <sheetName val="T_従業員"/>
      <sheetName val="T_為替"/>
      <sheetName val="T_データ"/>
      <sheetName val="T_賃率"/>
    </sheetNames>
    <sheetDataSet>
      <sheetData sheetId="0">
        <row r="3">
          <cell r="C3">
            <v>0</v>
          </cell>
        </row>
        <row r="4">
          <cell r="C4">
            <v>0</v>
          </cell>
        </row>
        <row r="5">
          <cell r="C5">
            <v>0</v>
          </cell>
        </row>
        <row r="6">
          <cell r="C6">
            <v>0</v>
          </cell>
        </row>
        <row r="7">
          <cell r="C7">
            <v>0</v>
          </cell>
        </row>
        <row r="8">
          <cell r="C8">
            <v>0</v>
          </cell>
        </row>
        <row r="9">
          <cell r="C9">
            <v>0</v>
          </cell>
        </row>
        <row r="10">
          <cell r="C10">
            <v>0</v>
          </cell>
        </row>
        <row r="11">
          <cell r="C11">
            <v>0</v>
          </cell>
        </row>
        <row r="12">
          <cell r="C12">
            <v>0</v>
          </cell>
        </row>
        <row r="13">
          <cell r="C13">
            <v>0</v>
          </cell>
        </row>
        <row r="14">
          <cell r="C14">
            <v>0</v>
          </cell>
        </row>
        <row r="15">
          <cell r="C15">
            <v>0</v>
          </cell>
        </row>
        <row r="16">
          <cell r="C16">
            <v>0</v>
          </cell>
        </row>
        <row r="17">
          <cell r="C17">
            <v>0</v>
          </cell>
        </row>
        <row r="20">
          <cell r="C20" t="str">
            <v>YEN</v>
          </cell>
          <cell r="D20">
            <v>0</v>
          </cell>
          <cell r="E20">
            <v>0</v>
          </cell>
          <cell r="F20">
            <v>0</v>
          </cell>
        </row>
        <row r="21">
          <cell r="C21">
            <v>1</v>
          </cell>
          <cell r="D21">
            <v>0</v>
          </cell>
          <cell r="E21">
            <v>0</v>
          </cell>
          <cell r="F21">
            <v>0</v>
          </cell>
        </row>
        <row r="22">
          <cell r="C22">
            <v>1</v>
          </cell>
          <cell r="D22">
            <v>0</v>
          </cell>
          <cell r="E22">
            <v>0</v>
          </cell>
          <cell r="F22">
            <v>0</v>
          </cell>
        </row>
      </sheetData>
      <sheetData sheetId="1"/>
      <sheetData sheetId="2">
        <row r="17">
          <cell r="D17">
            <v>0</v>
          </cell>
        </row>
      </sheetData>
      <sheetData sheetId="3"/>
      <sheetData sheetId="4">
        <row r="60">
          <cell r="U60">
            <v>0</v>
          </cell>
        </row>
      </sheetData>
      <sheetData sheetId="5"/>
      <sheetData sheetId="6">
        <row r="41">
          <cell r="U41">
            <v>0</v>
          </cell>
        </row>
      </sheetData>
      <sheetData sheetId="7">
        <row r="80">
          <cell r="J80">
            <v>0</v>
          </cell>
        </row>
      </sheetData>
      <sheetData sheetId="8">
        <row r="25">
          <cell r="D25">
            <v>0</v>
          </cell>
        </row>
      </sheetData>
      <sheetData sheetId="9"/>
      <sheetData sheetId="10"/>
      <sheetData sheetId="11"/>
      <sheetData sheetId="12"/>
      <sheetData sheetId="13"/>
      <sheetData sheetId="14"/>
      <sheetData sheetId="15"/>
    </sheetDataSet>
  </externalBook>
</externalLink>
</file>

<file path=xl/tables/table1.xml><?xml version="1.0" encoding="utf-8"?>
<table xmlns="http://schemas.openxmlformats.org/spreadsheetml/2006/main" id="1" name="JICA報酬計算" displayName="JICA報酬計算" ref="O25:V32" totalsRowShown="0">
  <autoFilter ref="O25:V32"/>
  <tableColumns count="8">
    <tableColumn id="1" name="格付"/>
    <tableColumn id="2" name="採用単価"/>
    <tableColumn id="3" name="2011年度"/>
    <tableColumn id="4" name="2012年度"/>
    <tableColumn id="5" name="2013年度"/>
    <tableColumn id="6" name="2014年度"/>
    <tableColumn id="7" name="2015年度"/>
    <tableColumn id="8" name="2016年度"/>
  </tableColumns>
  <tableStyleInfo name="TableStyleMedium7" showFirstColumn="0" showLastColumn="0" showRowStripes="1" showColumnStripes="0"/>
</table>
</file>

<file path=xl/tables/table2.xml><?xml version="1.0" encoding="utf-8"?>
<table xmlns="http://schemas.openxmlformats.org/spreadsheetml/2006/main" id="2" name="T_人件費_円貨" displayName="T_人件費_円貨" ref="B8:U58" totalsRowShown="0">
  <autoFilter ref="B8:U58"/>
  <tableColumns count="20">
    <tableColumn id="1" name="番号"/>
    <tableColumn id="2" name="社員番号"/>
    <tableColumn id="3" name="氏名"/>
    <tableColumn id="4" name="所属"/>
    <tableColumn id="5" name="資格"/>
    <tableColumn id="6" name="通貨選択"/>
    <tableColumn id="7" name="受注通貨"/>
    <tableColumn id="8" name="列8"/>
    <tableColumn id="9" name="列9"/>
    <tableColumn id="10" name="受注BR"/>
    <tableColumn id="11" name="列11"/>
    <tableColumn id="12" name="BR通貨1換算値"/>
    <tableColumn id="13" name="列13"/>
    <tableColumn id="14" name="社内賃率"/>
    <tableColumn id="15" name="契約MM"/>
    <tableColumn id="16" name="契約分人件費"/>
    <tableColumn id="17" name="非契約MM"/>
    <tableColumn id="18" name="非契約分人件費"/>
    <tableColumn id="19" name="MM計"/>
    <tableColumn id="20" name="人件費計"/>
  </tableColumns>
  <tableStyleInfo showFirstColumn="0" showLastColumn="0" showRowStripes="1" showColumnStripes="0"/>
</table>
</file>

<file path=xl/tables/table3.xml><?xml version="1.0" encoding="utf-8"?>
<table xmlns="http://schemas.openxmlformats.org/spreadsheetml/2006/main" id="3" name="T_人件費_外貨" displayName="T_人件費_外貨" ref="B76:U116" totalsRowShown="0">
  <autoFilter ref="B76:U116"/>
  <tableColumns count="20">
    <tableColumn id="1" name="番号"/>
    <tableColumn id="2" name="社員番号"/>
    <tableColumn id="3" name="氏名"/>
    <tableColumn id="4" name="所属"/>
    <tableColumn id="5" name="資格"/>
    <tableColumn id="6" name="通貨選択"/>
    <tableColumn id="7" name="受注通貨"/>
    <tableColumn id="8" name="列8"/>
    <tableColumn id="9" name="列9"/>
    <tableColumn id="10" name="受注BR"/>
    <tableColumn id="11" name="列11"/>
    <tableColumn id="12" name="BR通貨1換算値"/>
    <tableColumn id="13" name="列13"/>
    <tableColumn id="14" name="社内賃率"/>
    <tableColumn id="15" name="契約MM"/>
    <tableColumn id="16" name="契約分人件費"/>
    <tableColumn id="17" name="非契約MM"/>
    <tableColumn id="18" name="非契約分人件費"/>
    <tableColumn id="19" name="MM計"/>
    <tableColumn id="20" name="人件費計"/>
  </tableColumns>
  <tableStyleInfo showFirstColumn="0" showLastColumn="0" showRowStripes="1" showColumnStripes="0"/>
</table>
</file>

<file path=xl/tables/table4.xml><?xml version="1.0" encoding="utf-8"?>
<table xmlns="http://schemas.openxmlformats.org/spreadsheetml/2006/main" id="4" name="T_借上費_通貨1" displayName="T_借上費_通貨1" ref="B9:W39" totalsRowShown="0">
  <autoFilter ref="B9:W39"/>
  <tableColumns count="22">
    <tableColumn id="1" name="番号"/>
    <tableColumn id="2" name="氏名"/>
    <tableColumn id="3" name="所属"/>
    <tableColumn id="4" name="通貨選択"/>
    <tableColumn id="5" name="受注通貨"/>
    <tableColumn id="6" name="列6"/>
    <tableColumn id="7" name="列7"/>
    <tableColumn id="8" name="受注BR"/>
    <tableColumn id="9" name="列9"/>
    <tableColumn id="10" name="BR通貨1換算値"/>
    <tableColumn id="11" name="列11"/>
    <tableColumn id="12" name="発注単価_契約"/>
    <tableColumn id="13" name="発注MM_契約"/>
    <tableColumn id="14" name="発注金額_契約"/>
    <tableColumn id="15" name="発注率_契約"/>
    <tableColumn id="16" name="発注単価_非契約"/>
    <tableColumn id="17" name="発注MM_非契約"/>
    <tableColumn id="18" name="発注金額_非契約"/>
    <tableColumn id="19" name="発注MM_計"/>
    <tableColumn id="20" name="発注金額_計"/>
    <tableColumn id="21" name="実質発注単価"/>
    <tableColumn id="22" name="実質発注率"/>
  </tableColumns>
  <tableStyleInfo showFirstColumn="0" showLastColumn="0" showRowStripes="1" showColumnStripes="0"/>
</table>
</file>

<file path=xl/tables/table5.xml><?xml version="1.0" encoding="utf-8"?>
<table xmlns="http://schemas.openxmlformats.org/spreadsheetml/2006/main" id="5" name="T_借上費_通貨4" displayName="T_借上費_通貨4" ref="B136:W161" totalsRowShown="0">
  <autoFilter ref="B136:W161"/>
  <tableColumns count="22">
    <tableColumn id="1" name="番号"/>
    <tableColumn id="2" name="氏名"/>
    <tableColumn id="3" name="所属"/>
    <tableColumn id="4" name="通貨選択"/>
    <tableColumn id="5" name="受注通貨"/>
    <tableColumn id="6" name="列6"/>
    <tableColumn id="7" name="列7"/>
    <tableColumn id="8" name="受注BR"/>
    <tableColumn id="9" name="列9"/>
    <tableColumn id="10" name="BR通貨4換算値"/>
    <tableColumn id="11" name="列11"/>
    <tableColumn id="12" name="発注単価_契約"/>
    <tableColumn id="13" name="発注MM_契約"/>
    <tableColumn id="14" name="発注金額_契約"/>
    <tableColumn id="15" name="発注率_契約"/>
    <tableColumn id="16" name="発注単価_非契約"/>
    <tableColumn id="17" name="発注MM_非契約"/>
    <tableColumn id="18" name="発注金額_非契約"/>
    <tableColumn id="19" name="発注MM_計"/>
    <tableColumn id="20" name="発注金額_計"/>
    <tableColumn id="21" name="実質発注単価"/>
    <tableColumn id="22" name="実質発注率"/>
  </tableColumns>
  <tableStyleInfo showFirstColumn="0" showLastColumn="0" showRowStripes="1" showColumnStripes="0"/>
</table>
</file>

<file path=xl/tables/table6.xml><?xml version="1.0" encoding="utf-8"?>
<table xmlns="http://schemas.openxmlformats.org/spreadsheetml/2006/main" id="6" name="T_借上費_通貨3" displayName="T_借上費_通貨3" ref="B97:W122" totalsRowShown="0">
  <autoFilter ref="B97:W122"/>
  <tableColumns count="22">
    <tableColumn id="1" name="番号"/>
    <tableColumn id="2" name="氏名"/>
    <tableColumn id="3" name="所属"/>
    <tableColumn id="4" name="通貨選択"/>
    <tableColumn id="5" name="受注通貨"/>
    <tableColumn id="6" name="列6"/>
    <tableColumn id="7" name="列7"/>
    <tableColumn id="8" name="受注BR"/>
    <tableColumn id="9" name="列9"/>
    <tableColumn id="10" name="BR通貨3換算値"/>
    <tableColumn id="11" name="列11"/>
    <tableColumn id="12" name="発注単価_契約"/>
    <tableColumn id="13" name="発注MM_契約"/>
    <tableColumn id="14" name="発注金額_契約"/>
    <tableColumn id="15" name="発注率_契約"/>
    <tableColumn id="16" name="発注単価_非契約"/>
    <tableColumn id="17" name="発注MM_非契約"/>
    <tableColumn id="18" name="発注金額_非契約"/>
    <tableColumn id="19" name="発注MM_計"/>
    <tableColumn id="20" name="発注金額_計"/>
    <tableColumn id="21" name="実質発注単価"/>
    <tableColumn id="22" name="実質発注率"/>
  </tableColumns>
  <tableStyleInfo showFirstColumn="0" showLastColumn="0" showRowStripes="1" showColumnStripes="0"/>
</table>
</file>

<file path=xl/tables/table7.xml><?xml version="1.0" encoding="utf-8"?>
<table xmlns="http://schemas.openxmlformats.org/spreadsheetml/2006/main" id="7" name="T_借上費_通貨2" displayName="T_借上費_通貨2" ref="B53:W83" totalsRowShown="0">
  <autoFilter ref="B53:W83"/>
  <tableColumns count="22">
    <tableColumn id="1" name="番号"/>
    <tableColumn id="2" name="氏名"/>
    <tableColumn id="3" name="所属"/>
    <tableColumn id="4" name="通貨選択"/>
    <tableColumn id="5" name="受注通貨"/>
    <tableColumn id="6" name="列6"/>
    <tableColumn id="7" name="列7"/>
    <tableColumn id="8" name="受注BR"/>
    <tableColumn id="9" name="列9"/>
    <tableColumn id="10" name="BR通貨2換算値"/>
    <tableColumn id="11" name="列11"/>
    <tableColumn id="12" name="発注単価_契約"/>
    <tableColumn id="13" name="発注MM_契約"/>
    <tableColumn id="14" name="発注金額_契約"/>
    <tableColumn id="15" name="発注率_契約"/>
    <tableColumn id="16" name="発注単価_非契約"/>
    <tableColumn id="17" name="発注MM_非契約"/>
    <tableColumn id="18" name="発注金額_非契約"/>
    <tableColumn id="19" name="発注MM_計"/>
    <tableColumn id="20" name="発注金額_計"/>
    <tableColumn id="21" name="実質発注単価"/>
    <tableColumn id="22" name="実質発注率"/>
  </tableColumns>
  <tableStyleInfo showFirstColumn="0" showLastColumn="0" showRowStripes="1" showColumnStripes="0"/>
</table>
</file>

<file path=xl/tables/table8.xml><?xml version="1.0" encoding="utf-8"?>
<table xmlns="http://schemas.openxmlformats.org/spreadsheetml/2006/main" id="8" name="T_外注費" displayName="T_外注費" ref="B25:V26" totalsRowShown="0">
  <autoFilter ref="B25:V26"/>
  <tableColumns count="21">
    <tableColumn id="1" name="No1"/>
    <tableColumn id="2" name="No2"/>
    <tableColumn id="3" name="項目"/>
    <tableColumn id="4" name="適用"/>
    <tableColumn id="5" name="単位"/>
    <tableColumn id="6" name="請求区分"/>
    <tableColumn id="7" name="換算単価"/>
    <tableColumn id="8" name="数量"/>
    <tableColumn id="9" name="金額"/>
    <tableColumn id="10" name="通貨１単価"/>
    <tableColumn id="11" name="通貨1数量"/>
    <tableColumn id="12" name="通貨1金額"/>
    <tableColumn id="13" name="通貨2単価"/>
    <tableColumn id="14" name="通貨2数量"/>
    <tableColumn id="15" name="通貨2金額"/>
    <tableColumn id="16" name="通貨3単価3"/>
    <tableColumn id="17" name="通貨3数量3"/>
    <tableColumn id="18" name="通貨3金額4"/>
    <tableColumn id="19" name="通貨4単価3"/>
    <tableColumn id="20" name="通貨4数量4"/>
    <tableColumn id="21" name="通貨4金額5"/>
  </tableColumns>
  <tableStyleInfo showFirstColumn="0" showLastColumn="0" showRowStripes="1" showColumnStripes="0"/>
</table>
</file>

<file path=xl/tables/table9.xml><?xml version="1.0" encoding="utf-8"?>
<table xmlns="http://schemas.openxmlformats.org/spreadsheetml/2006/main" id="9" name="T_材料費" displayName="T_材料費" ref="B11:V16" totalsRowShown="0">
  <autoFilter ref="B11:V16"/>
  <tableColumns count="21">
    <tableColumn id="1" name="No1"/>
    <tableColumn id="2" name="No2"/>
    <tableColumn id="3" name="項目"/>
    <tableColumn id="4" name="適用"/>
    <tableColumn id="5" name="単位"/>
    <tableColumn id="6" name="請求区分"/>
    <tableColumn id="7" name="換算単価"/>
    <tableColumn id="8" name="数量"/>
    <tableColumn id="9" name="金額"/>
    <tableColumn id="10" name="通貨１単価"/>
    <tableColumn id="11" name="通貨1数量"/>
    <tableColumn id="12" name="通貨1金額"/>
    <tableColumn id="13" name="通貨2単価"/>
    <tableColumn id="14" name="通貨2数量"/>
    <tableColumn id="15" name="通貨2金額"/>
    <tableColumn id="16" name="通貨3単価3"/>
    <tableColumn id="17" name="通貨3数量3"/>
    <tableColumn id="18" name="通貨3金額4"/>
    <tableColumn id="19" name="通貨4単価3"/>
    <tableColumn id="20" name="通貨4数量4"/>
    <tableColumn id="21" name="通貨4金額5"/>
  </tableColumns>
  <tableStyleInfo showFirstColumn="0" showLastColumn="0" showRowStripes="1" showColumnStripes="0"/>
</table>
</file>

<file path=xl/tables/table10.xml><?xml version="1.0" encoding="utf-8"?>
<table xmlns="http://schemas.openxmlformats.org/spreadsheetml/2006/main" id="10" name="T_事務用品複写費" displayName="T_事務用品複写費" ref="B63:V64" totalsRowShown="0">
  <autoFilter ref="B63:V64"/>
  <tableColumns count="21">
    <tableColumn id="1" name="No1"/>
    <tableColumn id="2" name="No2"/>
    <tableColumn id="3" name="項目"/>
    <tableColumn id="4" name="適用"/>
    <tableColumn id="5" name="単位"/>
    <tableColumn id="6" name="請求区分"/>
    <tableColumn id="7" name="換算単価"/>
    <tableColumn id="8" name="数量"/>
    <tableColumn id="9" name="金額"/>
    <tableColumn id="10" name="通貨１単価"/>
    <tableColumn id="11" name="通貨1数量"/>
    <tableColumn id="12" name="通貨1金額"/>
    <tableColumn id="13" name="通貨2単価"/>
    <tableColumn id="14" name="通貨2数量"/>
    <tableColumn id="15" name="通貨2金額"/>
    <tableColumn id="16" name="通貨3単価3"/>
    <tableColumn id="17" name="通貨3数量3"/>
    <tableColumn id="18" name="通貨3金額4"/>
    <tableColumn id="19" name="通貨4単価3"/>
    <tableColumn id="20" name="通貨4数量4"/>
    <tableColumn id="21" name="通貨4金額5"/>
  </tableColumns>
  <tableStyleInfo showFirstColumn="0" showLastColumn="0" showRowStripes="1" showColumnStripes="0"/>
</table>
</file>

<file path=xl/tables/table11.xml><?xml version="1.0" encoding="utf-8"?>
<table xmlns="http://schemas.openxmlformats.org/spreadsheetml/2006/main" id="11" name="T_通信交通費" displayName="T_通信交通費" ref="B45:V54" totalsRowShown="0">
  <autoFilter ref="B45:V54"/>
  <tableColumns count="21">
    <tableColumn id="1" name="No1"/>
    <tableColumn id="2" name="No2"/>
    <tableColumn id="3" name="項目"/>
    <tableColumn id="4" name="適用"/>
    <tableColumn id="5" name="単位"/>
    <tableColumn id="6" name="請求区分"/>
    <tableColumn id="7" name="換算単価" dataDxfId="143">
      <calculatedColumnFormula>T_通信交通費[[#This Row],[金額]]</calculatedColumnFormula>
    </tableColumn>
    <tableColumn id="8" name="数量" dataDxfId="142">
      <calculatedColumnFormula>T_通信交通費[[#This Row],[通貨1数量]]</calculatedColumnFormula>
    </tableColumn>
    <tableColumn id="9" name="金額" dataDxfId="141">
      <calculatedColumnFormula>T_通信交通費[[#This Row],[通貨1金額]]</calculatedColumnFormula>
    </tableColumn>
    <tableColumn id="10" name="通貨１単価"/>
    <tableColumn id="11" name="通貨1数量" dataDxfId="140">
      <calculatedColumnFormula>③人件費!R59</calculatedColumnFormula>
    </tableColumn>
    <tableColumn id="12" name="通貨1金額"/>
    <tableColumn id="13" name="通貨2単価"/>
    <tableColumn id="14" name="通貨2数量"/>
    <tableColumn id="15" name="通貨2金額"/>
    <tableColumn id="16" name="通貨3単価3"/>
    <tableColumn id="17" name="通貨3数量3"/>
    <tableColumn id="18" name="通貨3金額4"/>
    <tableColumn id="19" name="通貨4単価3"/>
    <tableColumn id="20" name="通貨4数量4"/>
    <tableColumn id="21" name="通貨4金額5"/>
  </tableColumns>
  <tableStyleInfo showFirstColumn="0" showLastColumn="0" showRowStripes="1" showColumnStripes="0"/>
</table>
</file>

<file path=xl/tables/table12.xml><?xml version="1.0" encoding="utf-8"?>
<table xmlns="http://schemas.openxmlformats.org/spreadsheetml/2006/main" id="12" name="T_労務費" displayName="T_労務費" ref="B35:V36" totalsRowShown="0">
  <autoFilter ref="B35:V36"/>
  <tableColumns count="21">
    <tableColumn id="1" name="No1"/>
    <tableColumn id="2" name="No2"/>
    <tableColumn id="3" name="項目"/>
    <tableColumn id="4" name="適用"/>
    <tableColumn id="5" name="単位"/>
    <tableColumn id="6" name="請求区分"/>
    <tableColumn id="7" name="換算単価"/>
    <tableColumn id="8" name="数量"/>
    <tableColumn id="9" name="金額"/>
    <tableColumn id="10" name="通貨１単価"/>
    <tableColumn id="11" name="通貨1数量"/>
    <tableColumn id="12" name="通貨1金額"/>
    <tableColumn id="13" name="通貨2単価"/>
    <tableColumn id="14" name="通貨2数量"/>
    <tableColumn id="15" name="通貨2金額"/>
    <tableColumn id="16" name="通貨3単価3"/>
    <tableColumn id="17" name="通貨3数量3"/>
    <tableColumn id="18" name="通貨3金額4"/>
    <tableColumn id="19" name="通貨4単価3"/>
    <tableColumn id="20" name="通貨4数量4"/>
    <tableColumn id="21" name="通貨4金額5"/>
  </tableColumns>
  <tableStyleInfo showFirstColumn="0" showLastColumn="0" showRowStripes="1" showColumnStripes="0"/>
</table>
</file>

<file path=xl/tables/table13.xml><?xml version="1.0" encoding="utf-8"?>
<table xmlns="http://schemas.openxmlformats.org/spreadsheetml/2006/main" id="13" name="参考_従業員" displayName="参考_従業員" ref="B2:G3734" totalsRowShown="0">
  <autoFilter ref="B2:G3734"/>
  <tableColumns count="6">
    <tableColumn id="1" name="社員番号"/>
    <tableColumn id="2" name="氏名"/>
    <tableColumn id="3" name="会社Code"/>
    <tableColumn id="4" name="会社名称"/>
    <tableColumn id="5" name="組織Code"/>
    <tableColumn id="6" name="資格名称"/>
  </tableColumns>
  <tableStyleInfo name="TableStyleMedium9" showFirstColumn="0" showLastColumn="0" showRowStripes="1" showColumnStripes="0"/>
</table>
</file>

<file path=xl/tables/table14.xml><?xml version="1.0" encoding="utf-8"?>
<table xmlns="http://schemas.openxmlformats.org/spreadsheetml/2006/main" id="14" name="T_従業員区分" displayName="T_従業員区分" ref="U3:V23" totalsRowShown="0">
  <autoFilter ref="U3:V23"/>
  <tableColumns count="2">
    <tableColumn id="1" name="従業員区分Code"/>
    <tableColumn id="2" name="従業員区分名称"/>
  </tableColumns>
  <tableStyleInfo name="TableStyleMedium9" showFirstColumn="0" showLastColumn="0" showRowStripes="1" showColumnStripes="0"/>
</table>
</file>

<file path=xl/tables/table15.xml><?xml version="1.0" encoding="utf-8"?>
<table xmlns="http://schemas.openxmlformats.org/spreadsheetml/2006/main" id="15" name="T_賃率表" displayName="T_賃率表" ref="B3:I71" totalsRowShown="0">
  <autoFilter ref="B3:I71"/>
  <tableColumns count="8">
    <tableColumn id="1" name="ｸﾞﾚｰﾄﾞ"/>
    <tableColumn id="2" name="個人賃率"/>
    <tableColumn id="3" name="資格区分"/>
    <tableColumn id="4" name="時間賃率"/>
    <tableColumn id="5" name="１日賃率"/>
    <tableColumn id="6" name="月間賃率"/>
    <tableColumn id="7" name="年間賃率"/>
    <tableColumn id="8" name="時間外単価"/>
  </tableColumns>
  <tableStyleInfo name="TableStyleMedium7" showFirstColumn="0" showLastColumn="0" showRowStripes="1" showColumnStripes="0"/>
</table>
</file>

<file path=xl/tables/table16.xml><?xml version="1.0" encoding="utf-8"?>
<table xmlns="http://schemas.openxmlformats.org/spreadsheetml/2006/main" id="16" name="T_組織" displayName="T_組織" ref="O3:P668" totalsRowShown="0">
  <autoFilter ref="O3:P668"/>
  <tableColumns count="2">
    <tableColumn id="1" name="組織Code"/>
    <tableColumn id="2" name="組織名称"/>
  </tableColumns>
  <tableStyleInfo name="TableStyleMedium7" showFirstColumn="0" showLastColumn="0" showRowStripes="1" showColumnStripes="0"/>
</table>
</file>

<file path=xl/tables/table17.xml><?xml version="1.0" encoding="utf-8"?>
<table xmlns="http://schemas.openxmlformats.org/spreadsheetml/2006/main" id="17" name="T_役職" displayName="T_役職" ref="R3:S45" totalsRowShown="0">
  <autoFilter ref="R3:S45"/>
  <tableColumns count="2">
    <tableColumn id="1" name="役職Code"/>
    <tableColumn id="2" name="役職名称"/>
  </tableColumns>
  <tableStyleInfo name="TableStyleMedium9" showFirstColumn="0" showLastColumn="0" showRowStripes="1" showColumnStripes="0"/>
</table>
</file>

<file path=xl/tables/table18.xml><?xml version="1.0" encoding="utf-8"?>
<table xmlns="http://schemas.openxmlformats.org/spreadsheetml/2006/main" id="18" name="T_資格" displayName="T_資格" ref="K3:M59" totalsRowShown="0">
  <autoFilter ref="K3:M59"/>
  <tableColumns count="3">
    <tableColumn id="1" name="資格Code"/>
    <tableColumn id="2" name="資格名称"/>
    <tableColumn id="3" name="月間賃率"/>
  </tableColumns>
  <tableStyleInfo name="TableStyleMedium7" showFirstColumn="0" showLastColumn="0" showRowStripes="1" showColumnStripes="0"/>
</table>
</file>

<file path=xl/tables/table19.xml><?xml version="1.0" encoding="utf-8"?>
<table xmlns="http://schemas.openxmlformats.org/spreadsheetml/2006/main" id="19" name="T_賃率" displayName="T_賃率" ref="B3:D3594" totalsRowShown="0">
  <autoFilter ref="B3:D3594"/>
  <tableColumns count="3">
    <tableColumn id="1" name="社員番号"/>
    <tableColumn id="2" name="月間賃率"/>
    <tableColumn id="3" name="年間賃率"/>
  </tableColumns>
  <tableStyleInfo name="TableStyleMedium7" showFirstColumn="0" showLastColumn="0" showRowStripes="1" showColumnStripes="0"/>
</table>
</file>

<file path=xl/tables/table20.xml><?xml version="1.0" encoding="utf-8"?>
<table xmlns="http://schemas.openxmlformats.org/spreadsheetml/2006/main" id="20" name="T_為替" displayName="T_為替" ref="B3:E133" totalsRowShown="0">
  <autoFilter ref="B3:E133"/>
  <tableColumns count="4">
    <tableColumn id="1" name="CODE"/>
    <tableColumn id="2" name="JUN"/>
    <tableColumn id="3" name="COUNTRY"/>
    <tableColumn id="4" name="CURRENCY"/>
  </tableColumns>
  <tableStyleInfo name="TableStyleMedium9"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7.xml.rels><?xml version="1.0" encoding="UTF-8" standalone="yes"?>
<Relationships xmlns="http://schemas.openxmlformats.org/package/2006/relationships"><Relationship Id="rId3" Type="http://schemas.openxmlformats.org/officeDocument/2006/relationships/table" Target="../tables/table8.xml"/><Relationship Id="rId7" Type="http://schemas.openxmlformats.org/officeDocument/2006/relationships/table" Target="../tables/table12.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table" Target="../tables/table11.xml"/><Relationship Id="rId5" Type="http://schemas.openxmlformats.org/officeDocument/2006/relationships/table" Target="../tables/table10.xml"/><Relationship Id="rId4" Type="http://schemas.openxmlformats.org/officeDocument/2006/relationships/table" Target="../tables/table9.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printerSettings" Target="../printerSettings/printerSettings12.bin"/><Relationship Id="rId6" Type="http://schemas.openxmlformats.org/officeDocument/2006/relationships/table" Target="../tables/table18.xml"/><Relationship Id="rId5" Type="http://schemas.openxmlformats.org/officeDocument/2006/relationships/table" Target="../tables/table17.xml"/><Relationship Id="rId4" Type="http://schemas.openxmlformats.org/officeDocument/2006/relationships/table" Target="../tables/table16.xml"/></Relationships>
</file>

<file path=xl/worksheets/_rels/sheet14.xml.rels><?xml version="1.0" encoding="UTF-8" standalone="yes"?>
<Relationships xmlns="http://schemas.openxmlformats.org/package/2006/relationships"><Relationship Id="rId2" Type="http://schemas.openxmlformats.org/officeDocument/2006/relationships/table" Target="../tables/table19.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162"/>
  <sheetViews>
    <sheetView zoomScaleNormal="100" zoomScaleSheetLayoutView="100" workbookViewId="0">
      <selection activeCell="G1" sqref="G1"/>
    </sheetView>
  </sheetViews>
  <sheetFormatPr defaultRowHeight="21"/>
  <cols>
    <col min="1" max="1" width="1.7109375" style="153" customWidth="1"/>
    <col min="2" max="2" width="15.42578125" style="129" bestFit="1" customWidth="1"/>
    <col min="3" max="6" width="15.7109375" style="129" customWidth="1"/>
    <col min="7" max="8" width="10.7109375" style="129" customWidth="1"/>
    <col min="9" max="17" width="9.140625" style="129" customWidth="1"/>
    <col min="18" max="18" width="9.140625" style="132" customWidth="1"/>
  </cols>
  <sheetData>
    <row r="1" spans="1:18" s="132" customFormat="1" ht="12" customHeight="1"/>
    <row r="2" spans="1:18">
      <c r="B2" s="130" t="s">
        <v>0</v>
      </c>
      <c r="G2" s="131"/>
    </row>
    <row r="3" spans="1:18">
      <c r="B3" s="5" t="s">
        <v>1</v>
      </c>
      <c r="C3" s="122" t="s">
        <v>2</v>
      </c>
      <c r="D3" s="133" t="s">
        <v>3</v>
      </c>
      <c r="E3" s="134"/>
    </row>
    <row r="4" spans="1:18">
      <c r="B4" s="5" t="s">
        <v>4</v>
      </c>
      <c r="C4" s="122" t="s">
        <v>5</v>
      </c>
      <c r="D4" s="133" t="s">
        <v>6</v>
      </c>
      <c r="E4" s="134"/>
    </row>
    <row r="5" spans="1:18" ht="26.1" customHeight="1">
      <c r="A5"/>
      <c r="B5" s="5" t="s">
        <v>7</v>
      </c>
      <c r="C5" s="757" t="s">
        <v>8</v>
      </c>
      <c r="D5" s="758"/>
      <c r="E5" s="758"/>
      <c r="F5" s="759"/>
      <c r="G5"/>
      <c r="H5"/>
      <c r="I5"/>
      <c r="J5"/>
      <c r="K5"/>
      <c r="L5"/>
      <c r="M5"/>
      <c r="N5"/>
      <c r="O5"/>
      <c r="P5"/>
      <c r="Q5"/>
      <c r="R5"/>
    </row>
    <row r="6" spans="1:18" ht="26.1" customHeight="1">
      <c r="A6"/>
      <c r="B6" s="5" t="s">
        <v>9</v>
      </c>
      <c r="C6" s="757" t="s">
        <v>10</v>
      </c>
      <c r="D6" s="758"/>
      <c r="E6" s="758"/>
      <c r="F6" s="759"/>
      <c r="G6"/>
      <c r="H6"/>
      <c r="I6"/>
      <c r="J6"/>
      <c r="K6"/>
      <c r="L6"/>
      <c r="M6"/>
      <c r="N6"/>
      <c r="O6"/>
      <c r="P6"/>
      <c r="Q6"/>
      <c r="R6"/>
    </row>
    <row r="7" spans="1:18" ht="26.1" customHeight="1">
      <c r="A7"/>
      <c r="B7" s="5" t="s">
        <v>11</v>
      </c>
      <c r="C7" s="757" t="s">
        <v>12</v>
      </c>
      <c r="D7" s="758"/>
      <c r="E7" s="758"/>
      <c r="F7" s="759"/>
      <c r="G7"/>
      <c r="H7"/>
      <c r="I7"/>
      <c r="J7"/>
      <c r="K7"/>
      <c r="L7"/>
      <c r="M7"/>
      <c r="N7"/>
      <c r="O7"/>
      <c r="P7"/>
      <c r="Q7"/>
      <c r="R7"/>
    </row>
    <row r="8" spans="1:18" ht="21" customHeight="1">
      <c r="A8"/>
      <c r="B8" s="5" t="s">
        <v>13</v>
      </c>
      <c r="C8" s="123" t="s">
        <v>14</v>
      </c>
      <c r="D8" s="135"/>
      <c r="E8" s="135"/>
      <c r="F8" s="135"/>
      <c r="G8"/>
      <c r="H8"/>
      <c r="I8"/>
      <c r="J8"/>
      <c r="K8"/>
      <c r="L8"/>
      <c r="M8"/>
      <c r="N8"/>
      <c r="O8"/>
      <c r="P8"/>
      <c r="Q8"/>
      <c r="R8"/>
    </row>
    <row r="9" spans="1:18">
      <c r="B9" s="5" t="s">
        <v>15</v>
      </c>
      <c r="C9" s="122" t="s">
        <v>16</v>
      </c>
    </row>
    <row r="10" spans="1:18">
      <c r="B10" s="5" t="s">
        <v>17</v>
      </c>
      <c r="C10" s="122" t="s">
        <v>16</v>
      </c>
    </row>
    <row r="11" spans="1:18">
      <c r="B11" s="5" t="s">
        <v>18</v>
      </c>
      <c r="C11" s="136">
        <v>42200</v>
      </c>
    </row>
    <row r="12" spans="1:18">
      <c r="B12" s="5" t="s">
        <v>19</v>
      </c>
      <c r="C12" s="136">
        <v>42627</v>
      </c>
    </row>
    <row r="13" spans="1:18">
      <c r="B13" s="5" t="s">
        <v>20</v>
      </c>
      <c r="C13" s="137">
        <v>42735</v>
      </c>
      <c r="D13" s="138" t="s">
        <v>21</v>
      </c>
      <c r="E13" s="139"/>
      <c r="F13" s="140"/>
    </row>
    <row r="14" spans="1:18">
      <c r="B14" s="5" t="s">
        <v>22</v>
      </c>
      <c r="C14" s="141" t="s">
        <v>12532</v>
      </c>
      <c r="D14" s="132" t="s">
        <v>23</v>
      </c>
    </row>
    <row r="15" spans="1:18">
      <c r="B15" s="5" t="s">
        <v>24</v>
      </c>
      <c r="C15" s="141" t="s">
        <v>12533</v>
      </c>
      <c r="K15" s="132"/>
    </row>
    <row r="16" spans="1:18">
      <c r="B16" s="5" t="s">
        <v>25</v>
      </c>
      <c r="C16" s="141" t="s">
        <v>12534</v>
      </c>
    </row>
    <row r="17" spans="1:18">
      <c r="B17" s="5" t="s">
        <v>26</v>
      </c>
      <c r="C17" s="141" t="s">
        <v>12535</v>
      </c>
    </row>
    <row r="18" spans="1:18">
      <c r="B18" s="5" t="s">
        <v>27</v>
      </c>
      <c r="C18" s="142">
        <v>2017</v>
      </c>
      <c r="D18" s="138" t="s">
        <v>28</v>
      </c>
    </row>
    <row r="19" spans="1:18">
      <c r="B19" s="5" t="s">
        <v>29</v>
      </c>
      <c r="C19" s="143" t="s">
        <v>30</v>
      </c>
      <c r="D19" s="138" t="s">
        <v>31</v>
      </c>
    </row>
    <row r="20" spans="1:18">
      <c r="B20" s="5" t="s">
        <v>32</v>
      </c>
      <c r="C20" s="141" t="s">
        <v>12536</v>
      </c>
      <c r="D20" s="138" t="s">
        <v>33</v>
      </c>
    </row>
    <row r="21" spans="1:18" ht="39.950000000000003" customHeight="1">
      <c r="A21"/>
      <c r="B21"/>
      <c r="C21"/>
      <c r="D21" s="144" t="s">
        <v>34</v>
      </c>
      <c r="E21"/>
      <c r="F21"/>
      <c r="G21"/>
      <c r="H21"/>
      <c r="I21"/>
      <c r="J21"/>
      <c r="K21"/>
      <c r="L21"/>
      <c r="M21"/>
      <c r="N21"/>
      <c r="O21"/>
      <c r="P21"/>
      <c r="Q21"/>
      <c r="R21"/>
    </row>
    <row r="22" spans="1:18">
      <c r="B22" s="5"/>
      <c r="C22" s="6" t="s">
        <v>35</v>
      </c>
      <c r="D22" s="6" t="s">
        <v>36</v>
      </c>
      <c r="E22" s="6" t="s">
        <v>37</v>
      </c>
      <c r="F22" s="6" t="s">
        <v>38</v>
      </c>
    </row>
    <row r="23" spans="1:18">
      <c r="B23" s="6" t="s">
        <v>39</v>
      </c>
      <c r="C23" s="6" t="s">
        <v>40</v>
      </c>
      <c r="D23" s="145"/>
      <c r="E23" s="145"/>
      <c r="F23" s="145"/>
    </row>
    <row r="24" spans="1:18">
      <c r="B24" s="146" t="s">
        <v>41</v>
      </c>
      <c r="C24" s="6">
        <f>IF(通貨1="",0,VLOOKUP(通貨1,T_為替!$B$3:$C$132,2,FALSE))</f>
        <v>1</v>
      </c>
      <c r="D24" s="6">
        <f>IF(通貨2="",0,VLOOKUP(通貨2,T_為替!$B:$C,2,FALSE))</f>
        <v>0</v>
      </c>
      <c r="E24" s="6">
        <f>IF(通貨3="",0,VLOOKUP(通貨3,T_為替!$B:$C,2,FALSE))</f>
        <v>0</v>
      </c>
      <c r="F24" s="6">
        <f>IF(通貨4="",0,VLOOKUP(通貨4,T_為替!$B:$C,2,FALSE))</f>
        <v>0</v>
      </c>
    </row>
    <row r="25" spans="1:18">
      <c r="B25" s="6" t="s">
        <v>42</v>
      </c>
      <c r="C25" s="6">
        <f>IF(通貨1レート=0,0,IF(通貨1&lt;0.01,1000,1))</f>
        <v>1</v>
      </c>
      <c r="D25" s="6">
        <f>IF(通貨2レート=0,0,IF(通貨2レート&lt;0.01,1000,1))</f>
        <v>0</v>
      </c>
      <c r="E25" s="6">
        <f>IF(通貨3レート=0,0,IF(通貨3レート&lt;0.01,1000,1))</f>
        <v>0</v>
      </c>
      <c r="F25" s="6">
        <f>IF(通貨4レート=0,0,IF(通貨4レート&lt;0.01,1000,1))</f>
        <v>0</v>
      </c>
    </row>
    <row r="26" spans="1:18" ht="72" customHeight="1">
      <c r="A26" s="147"/>
      <c r="B26" s="760" t="s">
        <v>43</v>
      </c>
      <c r="C26" s="761"/>
      <c r="D26" s="761"/>
      <c r="E26" s="761"/>
      <c r="F26" s="761"/>
      <c r="G26" s="148" t="s">
        <v>44</v>
      </c>
      <c r="H26"/>
      <c r="I26"/>
      <c r="J26"/>
      <c r="K26"/>
      <c r="L26"/>
      <c r="M26"/>
      <c r="N26"/>
      <c r="O26"/>
      <c r="P26"/>
      <c r="Q26"/>
      <c r="R26"/>
    </row>
    <row r="33" spans="3:3" hidden="1">
      <c r="C33" s="132" t="s">
        <v>45</v>
      </c>
    </row>
    <row r="34" spans="3:3" hidden="1">
      <c r="C34" s="149" t="s">
        <v>46</v>
      </c>
    </row>
    <row r="35" spans="3:3" hidden="1">
      <c r="C35" s="150" t="s">
        <v>47</v>
      </c>
    </row>
    <row r="36" spans="3:3" hidden="1">
      <c r="C36" s="149" t="s">
        <v>48</v>
      </c>
    </row>
    <row r="37" spans="3:3" hidden="1">
      <c r="C37" s="150" t="s">
        <v>49</v>
      </c>
    </row>
    <row r="38" spans="3:3" hidden="1">
      <c r="C38" s="149" t="s">
        <v>50</v>
      </c>
    </row>
    <row r="39" spans="3:3" hidden="1">
      <c r="C39" s="150" t="s">
        <v>51</v>
      </c>
    </row>
    <row r="40" spans="3:3" hidden="1">
      <c r="C40" s="149" t="s">
        <v>52</v>
      </c>
    </row>
    <row r="41" spans="3:3" hidden="1">
      <c r="C41" s="150" t="s">
        <v>53</v>
      </c>
    </row>
    <row r="42" spans="3:3" hidden="1">
      <c r="C42" s="149" t="s">
        <v>54</v>
      </c>
    </row>
    <row r="43" spans="3:3" hidden="1">
      <c r="C43" s="150" t="s">
        <v>55</v>
      </c>
    </row>
    <row r="44" spans="3:3" hidden="1">
      <c r="C44" s="149" t="s">
        <v>56</v>
      </c>
    </row>
    <row r="45" spans="3:3" hidden="1">
      <c r="C45" s="150" t="s">
        <v>57</v>
      </c>
    </row>
    <row r="46" spans="3:3" hidden="1">
      <c r="C46" s="149" t="s">
        <v>58</v>
      </c>
    </row>
    <row r="47" spans="3:3" hidden="1">
      <c r="C47" s="150" t="s">
        <v>59</v>
      </c>
    </row>
    <row r="48" spans="3:3" hidden="1">
      <c r="C48" s="149" t="s">
        <v>60</v>
      </c>
    </row>
    <row r="49" spans="3:3" hidden="1">
      <c r="C49" s="150" t="s">
        <v>61</v>
      </c>
    </row>
    <row r="50" spans="3:3" hidden="1">
      <c r="C50" s="149" t="s">
        <v>62</v>
      </c>
    </row>
    <row r="51" spans="3:3" hidden="1">
      <c r="C51" s="150" t="s">
        <v>63</v>
      </c>
    </row>
    <row r="52" spans="3:3" hidden="1">
      <c r="C52" s="149" t="s">
        <v>64</v>
      </c>
    </row>
    <row r="53" spans="3:3" hidden="1">
      <c r="C53" s="151" t="s">
        <v>65</v>
      </c>
    </row>
    <row r="54" spans="3:3" hidden="1">
      <c r="C54" s="149" t="s">
        <v>66</v>
      </c>
    </row>
    <row r="55" spans="3:3" hidden="1">
      <c r="C55" s="150" t="s">
        <v>67</v>
      </c>
    </row>
    <row r="56" spans="3:3" hidden="1">
      <c r="C56" s="149" t="s">
        <v>68</v>
      </c>
    </row>
    <row r="57" spans="3:3" hidden="1">
      <c r="C57" s="151" t="s">
        <v>69</v>
      </c>
    </row>
    <row r="58" spans="3:3" hidden="1">
      <c r="C58" s="152" t="s">
        <v>70</v>
      </c>
    </row>
    <row r="59" spans="3:3" hidden="1">
      <c r="C59" s="151" t="s">
        <v>71</v>
      </c>
    </row>
    <row r="60" spans="3:3" hidden="1">
      <c r="C60" s="152" t="s">
        <v>72</v>
      </c>
    </row>
    <row r="61" spans="3:3" hidden="1">
      <c r="C61" s="150" t="s">
        <v>73</v>
      </c>
    </row>
    <row r="62" spans="3:3" hidden="1">
      <c r="C62" s="149" t="s">
        <v>74</v>
      </c>
    </row>
    <row r="63" spans="3:3" hidden="1">
      <c r="C63" s="150" t="s">
        <v>75</v>
      </c>
    </row>
    <row r="64" spans="3:3" hidden="1">
      <c r="C64" s="149" t="s">
        <v>76</v>
      </c>
    </row>
    <row r="65" spans="3:3" hidden="1">
      <c r="C65" s="151" t="s">
        <v>77</v>
      </c>
    </row>
    <row r="66" spans="3:3" hidden="1">
      <c r="C66" s="149" t="s">
        <v>78</v>
      </c>
    </row>
    <row r="67" spans="3:3" hidden="1">
      <c r="C67" s="150" t="s">
        <v>79</v>
      </c>
    </row>
    <row r="68" spans="3:3" hidden="1">
      <c r="C68" s="149" t="s">
        <v>80</v>
      </c>
    </row>
    <row r="69" spans="3:3" hidden="1">
      <c r="C69" s="150" t="s">
        <v>81</v>
      </c>
    </row>
    <row r="70" spans="3:3" hidden="1">
      <c r="C70" s="149" t="s">
        <v>82</v>
      </c>
    </row>
    <row r="71" spans="3:3" hidden="1">
      <c r="C71" s="150" t="s">
        <v>83</v>
      </c>
    </row>
    <row r="72" spans="3:3" hidden="1">
      <c r="C72" s="149" t="s">
        <v>84</v>
      </c>
    </row>
    <row r="73" spans="3:3" hidden="1">
      <c r="C73" s="151" t="s">
        <v>85</v>
      </c>
    </row>
    <row r="74" spans="3:3" hidden="1">
      <c r="C74" s="152" t="s">
        <v>86</v>
      </c>
    </row>
    <row r="75" spans="3:3" hidden="1">
      <c r="C75" s="150" t="s">
        <v>87</v>
      </c>
    </row>
    <row r="76" spans="3:3" hidden="1">
      <c r="C76" s="149" t="s">
        <v>88</v>
      </c>
    </row>
    <row r="77" spans="3:3" hidden="1">
      <c r="C77" s="151" t="s">
        <v>89</v>
      </c>
    </row>
    <row r="78" spans="3:3" hidden="1">
      <c r="C78" s="149" t="s">
        <v>90</v>
      </c>
    </row>
    <row r="79" spans="3:3" hidden="1">
      <c r="C79" s="150" t="s">
        <v>91</v>
      </c>
    </row>
    <row r="80" spans="3:3" hidden="1">
      <c r="C80" s="149" t="s">
        <v>92</v>
      </c>
    </row>
    <row r="81" spans="3:3" hidden="1">
      <c r="C81" s="150" t="s">
        <v>93</v>
      </c>
    </row>
    <row r="82" spans="3:3" hidden="1">
      <c r="C82" s="149" t="s">
        <v>94</v>
      </c>
    </row>
    <row r="83" spans="3:3" hidden="1">
      <c r="C83" s="151" t="s">
        <v>95</v>
      </c>
    </row>
    <row r="84" spans="3:3" hidden="1">
      <c r="C84" s="149" t="s">
        <v>96</v>
      </c>
    </row>
    <row r="85" spans="3:3" hidden="1">
      <c r="C85" s="150" t="s">
        <v>97</v>
      </c>
    </row>
    <row r="86" spans="3:3" hidden="1">
      <c r="C86" s="152" t="s">
        <v>98</v>
      </c>
    </row>
    <row r="87" spans="3:3" hidden="1">
      <c r="C87" s="150" t="s">
        <v>99</v>
      </c>
    </row>
    <row r="88" spans="3:3" hidden="1">
      <c r="C88" s="149" t="s">
        <v>100</v>
      </c>
    </row>
    <row r="89" spans="3:3" hidden="1">
      <c r="C89" s="150" t="s">
        <v>101</v>
      </c>
    </row>
    <row r="90" spans="3:3" hidden="1">
      <c r="C90" s="149" t="s">
        <v>102</v>
      </c>
    </row>
    <row r="91" spans="3:3" hidden="1">
      <c r="C91" s="150" t="s">
        <v>103</v>
      </c>
    </row>
    <row r="92" spans="3:3" hidden="1">
      <c r="C92" s="152" t="s">
        <v>104</v>
      </c>
    </row>
    <row r="93" spans="3:3" hidden="1">
      <c r="C93" s="150" t="s">
        <v>105</v>
      </c>
    </row>
    <row r="94" spans="3:3" hidden="1">
      <c r="C94" s="149" t="s">
        <v>106</v>
      </c>
    </row>
    <row r="95" spans="3:3" hidden="1">
      <c r="C95" s="150" t="s">
        <v>107</v>
      </c>
    </row>
    <row r="96" spans="3:3" hidden="1">
      <c r="C96" s="149" t="s">
        <v>108</v>
      </c>
    </row>
    <row r="97" spans="3:3" hidden="1">
      <c r="C97" s="150" t="s">
        <v>109</v>
      </c>
    </row>
    <row r="98" spans="3:3" hidden="1">
      <c r="C98" s="152" t="s">
        <v>110</v>
      </c>
    </row>
    <row r="99" spans="3:3" hidden="1">
      <c r="C99" s="150" t="s">
        <v>111</v>
      </c>
    </row>
    <row r="100" spans="3:3" hidden="1">
      <c r="C100" s="149" t="s">
        <v>112</v>
      </c>
    </row>
    <row r="101" spans="3:3" hidden="1">
      <c r="C101" s="150" t="s">
        <v>113</v>
      </c>
    </row>
    <row r="102" spans="3:3" hidden="1">
      <c r="C102" s="149" t="s">
        <v>114</v>
      </c>
    </row>
    <row r="103" spans="3:3" hidden="1">
      <c r="C103" s="150" t="s">
        <v>115</v>
      </c>
    </row>
    <row r="104" spans="3:3" hidden="1">
      <c r="C104" s="149" t="s">
        <v>116</v>
      </c>
    </row>
    <row r="105" spans="3:3" hidden="1">
      <c r="C105" s="150" t="s">
        <v>117</v>
      </c>
    </row>
    <row r="106" spans="3:3" hidden="1">
      <c r="C106" s="149" t="s">
        <v>118</v>
      </c>
    </row>
    <row r="107" spans="3:3" hidden="1">
      <c r="C107" s="150" t="s">
        <v>119</v>
      </c>
    </row>
    <row r="108" spans="3:3" hidden="1">
      <c r="C108" s="149" t="s">
        <v>120</v>
      </c>
    </row>
    <row r="109" spans="3:3" hidden="1">
      <c r="C109" s="151" t="s">
        <v>121</v>
      </c>
    </row>
    <row r="110" spans="3:3" hidden="1">
      <c r="C110" s="149" t="s">
        <v>122</v>
      </c>
    </row>
    <row r="111" spans="3:3" hidden="1">
      <c r="C111" s="150" t="s">
        <v>123</v>
      </c>
    </row>
    <row r="112" spans="3:3" hidden="1">
      <c r="C112" s="149" t="s">
        <v>124</v>
      </c>
    </row>
    <row r="113" spans="3:3" hidden="1">
      <c r="C113" s="151" t="s">
        <v>125</v>
      </c>
    </row>
    <row r="114" spans="3:3" hidden="1">
      <c r="C114" s="149" t="s">
        <v>126</v>
      </c>
    </row>
    <row r="115" spans="3:3" hidden="1">
      <c r="C115" s="150" t="s">
        <v>127</v>
      </c>
    </row>
    <row r="116" spans="3:3" hidden="1">
      <c r="C116" s="149" t="s">
        <v>128</v>
      </c>
    </row>
    <row r="117" spans="3:3" hidden="1">
      <c r="C117" s="150" t="s">
        <v>129</v>
      </c>
    </row>
    <row r="118" spans="3:3" hidden="1">
      <c r="C118" s="149" t="s">
        <v>130</v>
      </c>
    </row>
    <row r="119" spans="3:3" hidden="1">
      <c r="C119" s="150" t="s">
        <v>131</v>
      </c>
    </row>
    <row r="120" spans="3:3" hidden="1">
      <c r="C120" s="149" t="s">
        <v>132</v>
      </c>
    </row>
    <row r="121" spans="3:3" hidden="1">
      <c r="C121" s="150" t="s">
        <v>133</v>
      </c>
    </row>
    <row r="122" spans="3:3" hidden="1">
      <c r="C122" s="149" t="s">
        <v>134</v>
      </c>
    </row>
    <row r="123" spans="3:3" hidden="1">
      <c r="C123" s="150" t="s">
        <v>135</v>
      </c>
    </row>
    <row r="124" spans="3:3" hidden="1">
      <c r="C124" s="152" t="s">
        <v>136</v>
      </c>
    </row>
    <row r="125" spans="3:3" hidden="1">
      <c r="C125" s="150" t="s">
        <v>137</v>
      </c>
    </row>
    <row r="126" spans="3:3" hidden="1">
      <c r="C126" s="149" t="s">
        <v>138</v>
      </c>
    </row>
    <row r="127" spans="3:3" hidden="1">
      <c r="C127" s="151" t="s">
        <v>139</v>
      </c>
    </row>
    <row r="128" spans="3:3" hidden="1">
      <c r="C128" s="152" t="s">
        <v>140</v>
      </c>
    </row>
    <row r="129" spans="3:3" hidden="1">
      <c r="C129" s="151" t="s">
        <v>141</v>
      </c>
    </row>
    <row r="130" spans="3:3" hidden="1">
      <c r="C130" s="149" t="s">
        <v>142</v>
      </c>
    </row>
    <row r="131" spans="3:3" hidden="1">
      <c r="C131" s="151" t="s">
        <v>143</v>
      </c>
    </row>
    <row r="132" spans="3:3" hidden="1">
      <c r="C132" s="152" t="s">
        <v>144</v>
      </c>
    </row>
    <row r="133" spans="3:3" hidden="1">
      <c r="C133" s="150" t="s">
        <v>145</v>
      </c>
    </row>
    <row r="134" spans="3:3" hidden="1">
      <c r="C134" s="152" t="s">
        <v>146</v>
      </c>
    </row>
    <row r="135" spans="3:3" hidden="1">
      <c r="C135" s="150" t="s">
        <v>147</v>
      </c>
    </row>
    <row r="136" spans="3:3" hidden="1">
      <c r="C136" s="152" t="s">
        <v>148</v>
      </c>
    </row>
    <row r="137" spans="3:3" hidden="1">
      <c r="C137" s="150" t="s">
        <v>149</v>
      </c>
    </row>
    <row r="138" spans="3:3" hidden="1">
      <c r="C138" s="152" t="s">
        <v>150</v>
      </c>
    </row>
    <row r="139" spans="3:3" hidden="1">
      <c r="C139" s="151" t="s">
        <v>151</v>
      </c>
    </row>
    <row r="140" spans="3:3" hidden="1">
      <c r="C140" s="149" t="s">
        <v>152</v>
      </c>
    </row>
    <row r="141" spans="3:3" hidden="1">
      <c r="C141" s="150" t="s">
        <v>153</v>
      </c>
    </row>
    <row r="142" spans="3:3" hidden="1">
      <c r="C142" s="149" t="s">
        <v>154</v>
      </c>
    </row>
    <row r="143" spans="3:3" hidden="1">
      <c r="C143" s="150" t="s">
        <v>155</v>
      </c>
    </row>
    <row r="144" spans="3:3" hidden="1">
      <c r="C144" s="149" t="s">
        <v>156</v>
      </c>
    </row>
    <row r="145" spans="3:3" hidden="1">
      <c r="C145" s="150" t="s">
        <v>157</v>
      </c>
    </row>
    <row r="146" spans="3:3" hidden="1">
      <c r="C146" s="149" t="s">
        <v>158</v>
      </c>
    </row>
    <row r="147" spans="3:3" hidden="1">
      <c r="C147" s="150" t="s">
        <v>159</v>
      </c>
    </row>
    <row r="148" spans="3:3" hidden="1">
      <c r="C148" s="149" t="s">
        <v>160</v>
      </c>
    </row>
    <row r="149" spans="3:3" hidden="1">
      <c r="C149" s="150" t="s">
        <v>161</v>
      </c>
    </row>
    <row r="150" spans="3:3" hidden="1">
      <c r="C150" s="149" t="s">
        <v>162</v>
      </c>
    </row>
    <row r="151" spans="3:3" hidden="1">
      <c r="C151" s="150" t="s">
        <v>163</v>
      </c>
    </row>
    <row r="152" spans="3:3" hidden="1">
      <c r="C152" s="149" t="s">
        <v>164</v>
      </c>
    </row>
    <row r="153" spans="3:3" hidden="1">
      <c r="C153" s="151" t="s">
        <v>165</v>
      </c>
    </row>
    <row r="154" spans="3:3" hidden="1">
      <c r="C154" s="152" t="s">
        <v>166</v>
      </c>
    </row>
    <row r="155" spans="3:3" hidden="1">
      <c r="C155" s="151" t="s">
        <v>167</v>
      </c>
    </row>
    <row r="156" spans="3:3" hidden="1">
      <c r="C156" s="149" t="s">
        <v>168</v>
      </c>
    </row>
    <row r="157" spans="3:3" hidden="1">
      <c r="C157" s="150" t="s">
        <v>169</v>
      </c>
    </row>
    <row r="158" spans="3:3" hidden="1">
      <c r="C158" s="149" t="s">
        <v>170</v>
      </c>
    </row>
    <row r="159" spans="3:3" hidden="1">
      <c r="C159" s="150" t="s">
        <v>171</v>
      </c>
    </row>
    <row r="160" spans="3:3" hidden="1">
      <c r="C160" s="149" t="s">
        <v>172</v>
      </c>
    </row>
    <row r="161" spans="3:3" hidden="1">
      <c r="C161" s="150" t="s">
        <v>173</v>
      </c>
    </row>
    <row r="162" spans="3:3" hidden="1">
      <c r="C162" s="149" t="s">
        <v>174</v>
      </c>
    </row>
  </sheetData>
  <sheetProtection password="DBAF" sheet="1"/>
  <mergeCells count="4">
    <mergeCell ref="C5:F5"/>
    <mergeCell ref="B26:F26"/>
    <mergeCell ref="C6:F6"/>
    <mergeCell ref="C7:F7"/>
  </mergeCells>
  <phoneticPr fontId="3"/>
  <conditionalFormatting sqref="C34">
    <cfRule type="expression" dxfId="155" priority="1">
      <formula>AB2="×"</formula>
    </cfRule>
    <cfRule type="expression" dxfId="154" priority="1">
      <formula>X2="×"</formula>
    </cfRule>
  </conditionalFormatting>
  <conditionalFormatting sqref="C69:C70">
    <cfRule type="expression" dxfId="153" priority="2">
      <formula>Y41="×"</formula>
    </cfRule>
  </conditionalFormatting>
  <dataValidations count="3">
    <dataValidation type="list" allowBlank="1" showInputMessage="1" showErrorMessage="1" sqref="C20">
      <formula1>"単年度実行予算,通期総括実行予算"</formula1>
    </dataValidation>
    <dataValidation type="list" allowBlank="1" showInputMessage="1" showErrorMessage="1" sqref="D23:F23">
      <formula1>$C$34:$C$162</formula1>
    </dataValidation>
    <dataValidation type="list" allowBlank="1" showInputMessage="1" showErrorMessage="1" sqref="C19">
      <formula1>"完成基準,部分完成基準,出来高基準"</formula1>
    </dataValidation>
  </dataValidations>
  <pageMargins left="0.98425196850393704" right="0.98425196850393704" top="0.98425196850393704" bottom="0.98425196850393704"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L243"/>
  <sheetViews>
    <sheetView zoomScaleNormal="100" zoomScaleSheetLayoutView="100" workbookViewId="0">
      <selection activeCell="E1" sqref="E1"/>
    </sheetView>
  </sheetViews>
  <sheetFormatPr defaultColWidth="9.85546875" defaultRowHeight="12"/>
  <cols>
    <col min="1" max="1" width="1.7109375" style="129" customWidth="1"/>
    <col min="2" max="2" width="16.7109375" style="129" customWidth="1"/>
    <col min="3" max="3" width="16.140625" style="129" bestFit="1" customWidth="1"/>
    <col min="4" max="8" width="14.7109375" style="129" customWidth="1"/>
    <col min="9" max="9" width="57.7109375" style="129" customWidth="1"/>
    <col min="10" max="10" width="17.140625" style="129" bestFit="1" customWidth="1"/>
    <col min="11" max="11" width="9.28515625" style="129" bestFit="1" customWidth="1"/>
    <col min="12" max="12" width="9.140625" style="129" customWidth="1"/>
  </cols>
  <sheetData>
    <row r="1" spans="1:12" ht="15" customHeight="1" thickBot="1">
      <c r="A1" s="154"/>
      <c r="B1"/>
      <c r="C1"/>
      <c r="D1"/>
      <c r="E1"/>
      <c r="F1"/>
      <c r="G1"/>
      <c r="H1"/>
      <c r="I1"/>
      <c r="J1"/>
      <c r="K1"/>
      <c r="L1"/>
    </row>
    <row r="2" spans="1:12" ht="14.25" customHeight="1" thickBot="1">
      <c r="A2" s="154"/>
      <c r="B2" s="768" t="s">
        <v>175</v>
      </c>
      <c r="C2" s="769"/>
      <c r="D2" s="77" t="s">
        <v>176</v>
      </c>
      <c r="E2" s="7" t="str">
        <f>主管部</f>
        <v>道路橋梁部</v>
      </c>
      <c r="F2" s="78" t="s">
        <v>177</v>
      </c>
      <c r="G2" s="771" t="str">
        <f>プロジェクトコード</f>
        <v>JA15R1003P</v>
      </c>
      <c r="H2" s="772"/>
      <c r="I2" s="155" t="s">
        <v>178</v>
      </c>
      <c r="J2"/>
      <c r="K2"/>
      <c r="L2"/>
    </row>
    <row r="3" spans="1:12" ht="26.1" customHeight="1">
      <c r="A3" s="154"/>
      <c r="B3" s="770"/>
      <c r="C3" s="769"/>
      <c r="D3" s="77" t="s">
        <v>179</v>
      </c>
      <c r="E3" s="773" t="str">
        <f>プロジェクト件名</f>
        <v>ベトナム国ハノイ市環状３号線整備事業(マイジック-南タンロン区間)</v>
      </c>
      <c r="F3" s="774"/>
      <c r="G3" s="774"/>
      <c r="H3" s="774"/>
      <c r="I3" s="157" t="s">
        <v>180</v>
      </c>
      <c r="J3"/>
      <c r="K3"/>
      <c r="L3"/>
    </row>
    <row r="4" spans="1:12" ht="15" customHeight="1" thickBot="1">
      <c r="A4" s="154"/>
      <c r="B4" s="132"/>
      <c r="C4" s="132"/>
      <c r="D4" s="132"/>
      <c r="E4" s="132"/>
      <c r="F4" s="132"/>
      <c r="G4" s="158"/>
      <c r="H4" s="132"/>
      <c r="I4" s="159"/>
      <c r="J4" s="132"/>
      <c r="K4"/>
      <c r="L4"/>
    </row>
    <row r="5" spans="1:12" ht="21" customHeight="1">
      <c r="A5" s="154"/>
      <c r="B5" s="775" t="s">
        <v>181</v>
      </c>
      <c r="C5" s="776"/>
      <c r="D5" s="160"/>
      <c r="E5" s="161" t="s">
        <v>182</v>
      </c>
      <c r="F5" s="162" t="s">
        <v>183</v>
      </c>
      <c r="G5" s="162" t="s">
        <v>184</v>
      </c>
      <c r="H5" s="163" t="s">
        <v>185</v>
      </c>
      <c r="I5" s="159"/>
      <c r="J5" s="132"/>
      <c r="K5"/>
      <c r="L5"/>
    </row>
    <row r="6" spans="1:12" ht="21" customHeight="1">
      <c r="A6" s="154"/>
      <c r="B6" s="777"/>
      <c r="C6" s="778"/>
      <c r="D6" s="79" t="s">
        <v>186</v>
      </c>
      <c r="E6" s="164" t="s">
        <v>187</v>
      </c>
      <c r="F6" s="164"/>
      <c r="G6" s="164"/>
      <c r="H6" s="165"/>
      <c r="I6" s="781" t="s">
        <v>188</v>
      </c>
      <c r="J6" s="166"/>
      <c r="K6"/>
      <c r="L6"/>
    </row>
    <row r="7" spans="1:12" ht="21" customHeight="1">
      <c r="A7" s="154"/>
      <c r="B7" s="777"/>
      <c r="C7" s="778"/>
      <c r="D7" s="79" t="s">
        <v>189</v>
      </c>
      <c r="E7" s="6">
        <f>IF(契約通貨1="",0,IF(契約通貨1="JPY",1,VLOOKUP(契約通貨1,T_為替!$B$3:$C$132,2,FALSE)))</f>
        <v>1</v>
      </c>
      <c r="F7" s="6">
        <f>IF(契約通貨2="",0,IF(契約通貨2="JPY",1,VLOOKUP(契約通貨2,T_為替!$B$3:$C$132,2,FALSE)))</f>
        <v>0</v>
      </c>
      <c r="G7" s="6">
        <f>IF(契約通貨3="",0,IF(契約通貨3="JPY",1,VLOOKUP(契約通貨3,T_為替!$B$3:$C$132,2,FALSE)))</f>
        <v>0</v>
      </c>
      <c r="H7" s="80">
        <f>IF(契約通貨4="",0,IF(契約通貨4="JPY",1,VLOOKUP(契約通貨4,T_為替!$B$3:$C$132,2,FALSE)))</f>
        <v>0</v>
      </c>
      <c r="I7" s="781"/>
      <c r="J7" s="132"/>
      <c r="K7"/>
      <c r="L7"/>
    </row>
    <row r="8" spans="1:12" ht="21" customHeight="1">
      <c r="A8" s="154"/>
      <c r="B8" s="777"/>
      <c r="C8" s="778"/>
      <c r="D8" s="79" t="s">
        <v>190</v>
      </c>
      <c r="E8" s="79">
        <f>IF(契約通貨1レート=0,0,IF(契約通貨1レート&lt;0.01,1000,1))</f>
        <v>1</v>
      </c>
      <c r="F8" s="79">
        <f>IF(契約通貨2レート=0,0,IF(契約通貨2レート&lt;0.01,1000,1))</f>
        <v>0</v>
      </c>
      <c r="G8" s="79">
        <f>IF(契約通貨3レート=0,0,IF(契約通貨3レート&lt;0.01,1000,1))</f>
        <v>0</v>
      </c>
      <c r="H8" s="81">
        <f>IF(契約通貨4レート=0,0,IF(契約通貨4レート&lt;0.01,1000,1))</f>
        <v>0</v>
      </c>
      <c r="I8" s="159"/>
      <c r="J8" s="132"/>
      <c r="K8"/>
      <c r="L8"/>
    </row>
    <row r="9" spans="1:12" ht="21" customHeight="1">
      <c r="A9" s="154"/>
      <c r="B9" s="779"/>
      <c r="C9" s="780"/>
      <c r="D9" s="132"/>
      <c r="E9" s="132"/>
      <c r="F9" s="132"/>
      <c r="G9" s="158"/>
      <c r="H9" s="82"/>
      <c r="I9" s="159"/>
      <c r="J9" s="132"/>
      <c r="K9"/>
      <c r="L9"/>
    </row>
    <row r="10" spans="1:12" ht="15" customHeight="1" thickBot="1">
      <c r="A10" s="154"/>
      <c r="B10" s="83" t="s">
        <v>191</v>
      </c>
      <c r="C10" s="84"/>
      <c r="D10" s="79" t="s">
        <v>192</v>
      </c>
      <c r="E10" s="85" t="str">
        <f>IF(契約通貨1="","",IF(契約通貨1単位=1,契約通貨1,契約通貨1単位&amp;契約通貨1))</f>
        <v>JPY</v>
      </c>
      <c r="F10" s="85" t="str">
        <f>IF(契約通貨2="","",IF(契約通貨2単位=1,契約通貨2,契約通貨2単位&amp;契約通貨2))</f>
        <v/>
      </c>
      <c r="G10" s="85" t="str">
        <f>IF(契約通貨3="","",IF(契約通貨3単位=1,契約通貨3,契約通貨3単位&amp;契約通貨3))</f>
        <v/>
      </c>
      <c r="H10" s="86" t="str">
        <f>IF(契約通貨4="","",IF(契約通貨4単位=1,契約通貨4,契約通貨4単位&amp;契約通貨4))</f>
        <v/>
      </c>
      <c r="I10" s="159"/>
      <c r="J10"/>
      <c r="K10"/>
      <c r="L10"/>
    </row>
    <row r="11" spans="1:12" ht="15" customHeight="1" thickBot="1">
      <c r="A11" s="154"/>
      <c r="B11" s="87" t="s">
        <v>193</v>
      </c>
      <c r="C11" s="84"/>
      <c r="D11" s="88">
        <f t="shared" ref="D11:D18" si="0">SUMPRODUCT(E$7:H$7,E11:H11,E$8:H$8)</f>
        <v>98648421</v>
      </c>
      <c r="E11" s="167">
        <f>IF(契約通貨1単位=0,0,98648421/契約通貨1単位)</f>
        <v>98648421</v>
      </c>
      <c r="F11" s="168">
        <f>IF(契約通貨2単位=0,0,0/契約通貨2単位)</f>
        <v>0</v>
      </c>
      <c r="G11" s="168">
        <f>IF(契約通貨3単位=0,0,0/契約通貨3単位)</f>
        <v>0</v>
      </c>
      <c r="H11" s="169">
        <f>IF(契約通貨4単位=0,0,0/契約通貨4単位)</f>
        <v>0</v>
      </c>
      <c r="I11" s="159"/>
      <c r="J11"/>
      <c r="K11"/>
      <c r="L11"/>
    </row>
    <row r="12" spans="1:12" ht="15" customHeight="1" thickBot="1">
      <c r="A12" s="154"/>
      <c r="B12" s="87" t="s">
        <v>194</v>
      </c>
      <c r="C12" s="84"/>
      <c r="D12" s="88">
        <f t="shared" si="0"/>
        <v>87088857</v>
      </c>
      <c r="E12" s="167">
        <f>IF(契約通貨1単位=0,0,87088857/契約通貨1単位)</f>
        <v>87088857</v>
      </c>
      <c r="F12" s="168">
        <f>IF(契約通貨2単位=0,0,0/契約通貨2単位)</f>
        <v>0</v>
      </c>
      <c r="G12" s="168">
        <f>IF(契約通貨3単位=0,0,0/契約通貨3単位)</f>
        <v>0</v>
      </c>
      <c r="H12" s="169">
        <f>IF(契約通貨4単位=0,0,0/契約通貨4単位)</f>
        <v>0</v>
      </c>
      <c r="I12" s="159"/>
      <c r="J12"/>
      <c r="K12"/>
      <c r="L12"/>
    </row>
    <row r="13" spans="1:12" ht="15" customHeight="1" thickBot="1">
      <c r="A13" s="154"/>
      <c r="B13" s="87" t="s">
        <v>195</v>
      </c>
      <c r="C13" s="84"/>
      <c r="D13" s="88">
        <f t="shared" si="0"/>
        <v>11559564</v>
      </c>
      <c r="E13" s="89">
        <f>E11-E12</f>
        <v>11559564</v>
      </c>
      <c r="F13" s="89">
        <f>F11-F12</f>
        <v>0</v>
      </c>
      <c r="G13" s="89">
        <f>G11-G12</f>
        <v>0</v>
      </c>
      <c r="H13" s="90">
        <f>H11-H12</f>
        <v>0</v>
      </c>
      <c r="I13" s="159"/>
      <c r="J13"/>
      <c r="K13"/>
      <c r="L13"/>
    </row>
    <row r="14" spans="1:12" ht="15" customHeight="1" thickBot="1">
      <c r="A14" s="154"/>
      <c r="B14" s="87" t="s">
        <v>196</v>
      </c>
      <c r="C14" s="84"/>
      <c r="D14" s="88">
        <f t="shared" si="0"/>
        <v>3806094</v>
      </c>
      <c r="E14" s="167">
        <v>3806094</v>
      </c>
      <c r="F14" s="168">
        <f>IF(契約通貨2単位=0,0,0/契約通貨2単位)</f>
        <v>0</v>
      </c>
      <c r="G14" s="168">
        <f>IF(契約通貨3単位=0,0,0/契約通貨3単位)</f>
        <v>0</v>
      </c>
      <c r="H14" s="169">
        <f>IF(契約通貨4単位=0,0,0/契約通貨4単位)</f>
        <v>0</v>
      </c>
      <c r="I14" s="159"/>
      <c r="J14"/>
      <c r="K14"/>
      <c r="L14"/>
    </row>
    <row r="15" spans="1:12" ht="14.25" customHeight="1">
      <c r="A15" s="154"/>
      <c r="B15" s="87" t="s">
        <v>197</v>
      </c>
      <c r="C15" s="84"/>
      <c r="D15" s="91">
        <f t="shared" si="0"/>
        <v>0</v>
      </c>
      <c r="E15" s="92">
        <f>IFERROR(HLOOKUP(E$10,$E$26:$H$31,6,FALSE),0)</f>
        <v>0</v>
      </c>
      <c r="F15" s="92">
        <f>IFERROR(HLOOKUP(F$10,$E$26:$H$31,6,FALSE),0)</f>
        <v>0</v>
      </c>
      <c r="G15" s="92">
        <f>IFERROR(HLOOKUP(G$10,$E$26:$H$31,6,FALSE),0)</f>
        <v>0</v>
      </c>
      <c r="H15" s="93">
        <f>IFERROR(HLOOKUP(H$10,$E$26:$H$31,6,FALSE),0)</f>
        <v>0</v>
      </c>
      <c r="I15" s="159"/>
      <c r="J15" s="132"/>
      <c r="K15"/>
      <c r="L15"/>
    </row>
    <row r="16" spans="1:12" ht="14.25" customHeight="1">
      <c r="A16" s="154"/>
      <c r="B16" s="87" t="s">
        <v>198</v>
      </c>
      <c r="C16" s="84"/>
      <c r="D16" s="91">
        <f t="shared" si="0"/>
        <v>15365658</v>
      </c>
      <c r="E16" s="91">
        <f>E11-E12+E14+E15</f>
        <v>15365658</v>
      </c>
      <c r="F16" s="92">
        <f>F11-F12+F14+F15</f>
        <v>0</v>
      </c>
      <c r="G16" s="92">
        <f>G11-G12+G14+G15</f>
        <v>0</v>
      </c>
      <c r="H16" s="93">
        <f>H11-H12+H14+H15</f>
        <v>0</v>
      </c>
      <c r="I16" s="159"/>
      <c r="J16" s="132"/>
      <c r="K16"/>
      <c r="L16"/>
    </row>
    <row r="17" spans="1:12">
      <c r="B17" s="87" t="s">
        <v>199</v>
      </c>
      <c r="C17" s="84"/>
      <c r="D17" s="91">
        <f t="shared" si="0"/>
        <v>5495300</v>
      </c>
      <c r="E17" s="91">
        <f>IFERROR(HLOOKUP(E$10,$E$34:$H$40,6,FALSE),0)</f>
        <v>5495300</v>
      </c>
      <c r="F17" s="92">
        <f>IFERROR(HLOOKUP(F$10,$E$34:$H$40,6,FALSE),0)</f>
        <v>0</v>
      </c>
      <c r="G17" s="92">
        <f>IFERROR(HLOOKUP(G$10,$E$34:$H$40,6,FALSE),0)</f>
        <v>0</v>
      </c>
      <c r="H17" s="93">
        <f>IFERROR(HLOOKUP(H$10,$E$34:$H$40,6,FALSE),0)</f>
        <v>0</v>
      </c>
      <c r="I17" s="159"/>
      <c r="J17" s="132"/>
    </row>
    <row r="18" spans="1:12" ht="12.75" customHeight="1" thickBot="1">
      <c r="A18"/>
      <c r="B18" s="94" t="s">
        <v>200</v>
      </c>
      <c r="C18" s="95"/>
      <c r="D18" s="96">
        <f t="shared" si="0"/>
        <v>9870358</v>
      </c>
      <c r="E18" s="96">
        <f>E16-E17</f>
        <v>9870358</v>
      </c>
      <c r="F18" s="97">
        <f>F16-F17</f>
        <v>0</v>
      </c>
      <c r="G18" s="97">
        <f>G16-G17</f>
        <v>0</v>
      </c>
      <c r="H18" s="98">
        <f>H16-H17</f>
        <v>0</v>
      </c>
      <c r="I18" s="159"/>
      <c r="J18" s="132"/>
      <c r="K18"/>
      <c r="L18"/>
    </row>
    <row r="19" spans="1:12">
      <c r="B19" s="132"/>
      <c r="C19" s="132"/>
      <c r="D19" s="132"/>
      <c r="E19" s="132"/>
      <c r="F19" s="132"/>
      <c r="G19" s="158"/>
      <c r="H19" s="132"/>
      <c r="I19" s="159"/>
      <c r="J19" s="132"/>
    </row>
    <row r="20" spans="1:12">
      <c r="B20" s="782" t="s">
        <v>201</v>
      </c>
      <c r="C20" s="783"/>
      <c r="D20" s="170"/>
      <c r="E20" s="79" t="s">
        <v>202</v>
      </c>
      <c r="F20" s="85" t="s">
        <v>203</v>
      </c>
      <c r="G20" s="85" t="s">
        <v>204</v>
      </c>
      <c r="H20" s="85" t="s">
        <v>205</v>
      </c>
      <c r="I20" s="159"/>
      <c r="J20" s="132"/>
    </row>
    <row r="21" spans="1:12">
      <c r="B21" s="784"/>
      <c r="C21" s="783"/>
      <c r="D21" s="79" t="s">
        <v>206</v>
      </c>
      <c r="E21" s="79" t="str">
        <f>IF(通貨1="","",通貨1)</f>
        <v>JPY</v>
      </c>
      <c r="F21" s="79" t="str">
        <f>IF(通貨2="","",通貨2)</f>
        <v/>
      </c>
      <c r="G21" s="79" t="str">
        <f>IF(通貨3="","",通貨3)</f>
        <v/>
      </c>
      <c r="H21" s="79" t="str">
        <f>IF(通貨4="","",通貨4)</f>
        <v/>
      </c>
      <c r="I21" s="159" t="s">
        <v>207</v>
      </c>
      <c r="J21" s="166"/>
    </row>
    <row r="22" spans="1:12">
      <c r="B22" s="784"/>
      <c r="C22" s="783"/>
      <c r="D22" s="79" t="s">
        <v>208</v>
      </c>
      <c r="E22" s="6">
        <f>IF(通貨1レート="","",通貨1レート)</f>
        <v>1</v>
      </c>
      <c r="F22" s="6">
        <f>IF(通貨2レート="","",通貨2レート)</f>
        <v>0</v>
      </c>
      <c r="G22" s="6">
        <f>IF(通貨3レート="","",通貨3レート)</f>
        <v>0</v>
      </c>
      <c r="H22" s="6">
        <f>IF(通貨4レート="","",通貨4レート)</f>
        <v>0</v>
      </c>
      <c r="I22" s="159"/>
      <c r="J22" s="132"/>
    </row>
    <row r="23" spans="1:12">
      <c r="B23" s="784"/>
      <c r="C23" s="783"/>
      <c r="D23" s="79" t="s">
        <v>209</v>
      </c>
      <c r="E23" s="79">
        <f>IF(通貨1単位="","",通貨1単位)</f>
        <v>1</v>
      </c>
      <c r="F23" s="79">
        <f>IF(通貨2単位="","",通貨2単位)</f>
        <v>0</v>
      </c>
      <c r="G23" s="79">
        <f>IF(通貨3単位="","",通貨3単位)</f>
        <v>0</v>
      </c>
      <c r="H23" s="79">
        <f>IF(通貨4単位="","",通貨4単位)</f>
        <v>0</v>
      </c>
      <c r="I23" s="159"/>
      <c r="J23" s="132"/>
    </row>
    <row r="24" spans="1:12">
      <c r="B24" s="132"/>
      <c r="C24" s="132"/>
      <c r="D24" s="132"/>
      <c r="E24" s="132"/>
      <c r="F24" s="132"/>
      <c r="G24" s="158"/>
      <c r="H24" s="132"/>
      <c r="I24" s="159"/>
      <c r="J24" s="132"/>
    </row>
    <row r="25" spans="1:12">
      <c r="B25" s="171" t="s">
        <v>210</v>
      </c>
      <c r="C25" s="132"/>
      <c r="D25" s="132"/>
      <c r="E25" s="132"/>
      <c r="F25" s="132"/>
      <c r="G25" s="158"/>
      <c r="H25" s="132"/>
      <c r="I25" s="159"/>
      <c r="J25" s="132"/>
    </row>
    <row r="26" spans="1:12">
      <c r="B26" s="5"/>
      <c r="C26" s="6" t="s">
        <v>211</v>
      </c>
      <c r="D26" s="79" t="s">
        <v>212</v>
      </c>
      <c r="E26" s="79" t="str">
        <f>通貨1</f>
        <v>JPY</v>
      </c>
      <c r="F26" s="79" t="str">
        <f>IF(通貨2="","",IF(通貨2単位=1,通貨2,通貨2単位&amp;通貨2))</f>
        <v/>
      </c>
      <c r="G26" s="79" t="str">
        <f>IF(通貨3="","",IF(通貨3単位=1,通貨3,通貨3単位&amp;通貨3))</f>
        <v/>
      </c>
      <c r="H26" s="79" t="str">
        <f>IF(通貨4="","",IF(通貨4単位=1,通貨4,通貨4単位&amp;通貨4))</f>
        <v/>
      </c>
      <c r="I26" s="159"/>
      <c r="J26" s="132"/>
    </row>
    <row r="27" spans="1:12" ht="14.25" customHeight="1">
      <c r="A27"/>
      <c r="B27" s="762" t="s">
        <v>213</v>
      </c>
      <c r="C27" s="5" t="s">
        <v>214</v>
      </c>
      <c r="D27" s="99">
        <f>SUMPRODUCT(E$22:H$22,E27:H27,E$23:H$23)</f>
        <v>0</v>
      </c>
      <c r="E27" s="172"/>
      <c r="F27" s="172"/>
      <c r="G27" s="172"/>
      <c r="H27" s="172"/>
      <c r="I27" s="763" t="s">
        <v>215</v>
      </c>
      <c r="J27"/>
      <c r="K27"/>
      <c r="L27"/>
    </row>
    <row r="28" spans="1:12">
      <c r="B28" s="762"/>
      <c r="C28" s="5" t="s">
        <v>216</v>
      </c>
      <c r="D28" s="100">
        <f>SUMPRODUCT(E$22:H$22,E28:H28,E$23:H$23)</f>
        <v>0</v>
      </c>
      <c r="E28" s="100">
        <f>E27-E29</f>
        <v>0</v>
      </c>
      <c r="F28" s="100">
        <f>F27-F29</f>
        <v>0</v>
      </c>
      <c r="G28" s="100">
        <f>G27-G29</f>
        <v>0</v>
      </c>
      <c r="H28" s="100">
        <f>H27-H29</f>
        <v>0</v>
      </c>
      <c r="I28" s="764"/>
      <c r="J28" s="132"/>
    </row>
    <row r="29" spans="1:12">
      <c r="B29" s="762"/>
      <c r="C29" s="5" t="s">
        <v>217</v>
      </c>
      <c r="D29" s="100">
        <f>SUMPRODUCT(E$22:H$22,E29:H29,E$23:H$23)</f>
        <v>0</v>
      </c>
      <c r="E29" s="174"/>
      <c r="F29" s="174"/>
      <c r="G29" s="174"/>
      <c r="H29" s="174"/>
      <c r="I29" s="764"/>
      <c r="J29" s="132"/>
    </row>
    <row r="30" spans="1:12">
      <c r="B30" s="762"/>
      <c r="C30" s="5" t="s">
        <v>218</v>
      </c>
      <c r="D30" s="99">
        <f>SUMPRODUCT(E$22:H$22,E30:H30,E$23:H$23)</f>
        <v>0</v>
      </c>
      <c r="E30" s="172"/>
      <c r="F30" s="172"/>
      <c r="G30" s="172"/>
      <c r="H30" s="172"/>
      <c r="I30" s="764"/>
      <c r="J30" s="132"/>
    </row>
    <row r="31" spans="1:12">
      <c r="B31" s="762"/>
      <c r="C31" s="5" t="s">
        <v>219</v>
      </c>
      <c r="D31" s="101">
        <f>SUMPRODUCT(E$22:H$22,E31:H31,E$23:H$23)</f>
        <v>0</v>
      </c>
      <c r="E31" s="101">
        <f>E27+E30</f>
        <v>0</v>
      </c>
      <c r="F31" s="101">
        <f>F27+F30</f>
        <v>0</v>
      </c>
      <c r="G31" s="101">
        <f>G27+G30</f>
        <v>0</v>
      </c>
      <c r="H31" s="101">
        <f>H27+H30</f>
        <v>0</v>
      </c>
      <c r="I31" s="764"/>
      <c r="J31" s="132"/>
    </row>
    <row r="32" spans="1:12">
      <c r="B32" s="175"/>
      <c r="C32" s="132"/>
      <c r="D32" s="176"/>
      <c r="E32" s="176"/>
      <c r="F32" s="176"/>
      <c r="G32" s="176"/>
      <c r="H32" s="176"/>
      <c r="I32" s="173"/>
      <c r="J32" s="132"/>
    </row>
    <row r="33" spans="1:12" ht="15" customHeight="1" thickBot="1">
      <c r="A33" s="154"/>
      <c r="B33" s="171" t="s">
        <v>220</v>
      </c>
      <c r="C33"/>
      <c r="D33"/>
      <c r="E33"/>
      <c r="F33"/>
      <c r="G33" s="158"/>
      <c r="H33"/>
      <c r="I33" s="159"/>
      <c r="J33"/>
      <c r="K33"/>
      <c r="L33"/>
    </row>
    <row r="34" spans="1:12" ht="15" customHeight="1" thickBot="1">
      <c r="A34" s="154"/>
      <c r="B34" s="102"/>
      <c r="C34" s="103" t="s">
        <v>221</v>
      </c>
      <c r="D34" s="104" t="s">
        <v>222</v>
      </c>
      <c r="E34" s="104" t="str">
        <f>通貨1</f>
        <v>JPY</v>
      </c>
      <c r="F34" s="104" t="str">
        <f>IF(通貨2=0,"",IF(通貨2単位=1,通貨2,通貨2単位&amp;通貨2))</f>
        <v/>
      </c>
      <c r="G34" s="104" t="str">
        <f>IF(通貨3=0,"",IF(通貨3単位=1,通貨3,通貨3単位&amp;通貨3))</f>
        <v/>
      </c>
      <c r="H34" s="105" t="str">
        <f>IF(通貨4=0,"",IF(通貨4単位=1,通貨4,通貨4単位&amp;通貨4))</f>
        <v/>
      </c>
      <c r="I34" s="159"/>
      <c r="J34"/>
      <c r="K34"/>
      <c r="L34"/>
    </row>
    <row r="35" spans="1:12" ht="14.25" customHeight="1">
      <c r="A35" s="154"/>
      <c r="B35" s="765" t="s">
        <v>223</v>
      </c>
      <c r="C35" s="106" t="s">
        <v>224</v>
      </c>
      <c r="D35" s="107">
        <f t="shared" ref="D35:D45" si="1">SUMPRODUCT(E$22:H$22,E35:H35,E$23:H$23)</f>
        <v>3902500</v>
      </c>
      <c r="E35" s="177">
        <f>②売上計画!E25</f>
        <v>3902500</v>
      </c>
      <c r="F35" s="177"/>
      <c r="G35" s="177"/>
      <c r="H35" s="178"/>
      <c r="I35" s="785" t="s">
        <v>225</v>
      </c>
      <c r="J35"/>
      <c r="K35"/>
      <c r="L35"/>
    </row>
    <row r="36" spans="1:12" ht="14.25" customHeight="1">
      <c r="A36" s="154"/>
      <c r="B36" s="766"/>
      <c r="C36" s="5" t="s">
        <v>226</v>
      </c>
      <c r="D36" s="100">
        <f t="shared" si="1"/>
        <v>3902500</v>
      </c>
      <c r="E36" s="100">
        <f>E35-E37</f>
        <v>3902500</v>
      </c>
      <c r="F36" s="100">
        <f>F35-F37</f>
        <v>0</v>
      </c>
      <c r="G36" s="100">
        <f>G35-G37</f>
        <v>0</v>
      </c>
      <c r="H36" s="108">
        <f>H35-H37</f>
        <v>0</v>
      </c>
      <c r="I36" s="785"/>
      <c r="J36"/>
      <c r="K36"/>
      <c r="L36"/>
    </row>
    <row r="37" spans="1:12" ht="14.25" customHeight="1">
      <c r="A37" s="154"/>
      <c r="B37" s="766"/>
      <c r="C37" s="5" t="s">
        <v>227</v>
      </c>
      <c r="D37" s="100">
        <f t="shared" si="1"/>
        <v>0</v>
      </c>
      <c r="E37" s="174"/>
      <c r="F37" s="174"/>
      <c r="G37" s="174"/>
      <c r="H37" s="179"/>
      <c r="I37" s="159" t="s">
        <v>228</v>
      </c>
      <c r="J37"/>
      <c r="K37"/>
      <c r="L37"/>
    </row>
    <row r="38" spans="1:12" ht="14.25" customHeight="1">
      <c r="A38" s="154"/>
      <c r="B38" s="766"/>
      <c r="C38" s="5" t="s">
        <v>229</v>
      </c>
      <c r="D38" s="99">
        <f t="shared" si="1"/>
        <v>1592800</v>
      </c>
      <c r="E38" s="172">
        <f>経費内訳計通貨1</f>
        <v>1592800</v>
      </c>
      <c r="F38" s="172"/>
      <c r="G38" s="172"/>
      <c r="H38" s="180"/>
      <c r="I38" s="785" t="s">
        <v>230</v>
      </c>
      <c r="J38"/>
      <c r="K38"/>
      <c r="L38"/>
    </row>
    <row r="39" spans="1:12" ht="14.25" customHeight="1">
      <c r="A39" s="154"/>
      <c r="B39" s="766"/>
      <c r="C39" s="5" t="s">
        <v>231</v>
      </c>
      <c r="D39" s="99">
        <f t="shared" si="1"/>
        <v>5495300</v>
      </c>
      <c r="E39" s="109">
        <f>E35+E38</f>
        <v>5495300</v>
      </c>
      <c r="F39" s="109">
        <f>F35+F38</f>
        <v>0</v>
      </c>
      <c r="G39" s="109">
        <f>G35+G38</f>
        <v>0</v>
      </c>
      <c r="H39" s="110">
        <f>H35+H38</f>
        <v>0</v>
      </c>
      <c r="I39" s="785"/>
      <c r="J39"/>
      <c r="K39"/>
      <c r="L39"/>
    </row>
    <row r="40" spans="1:12" ht="15" customHeight="1" thickBot="1">
      <c r="A40" s="154"/>
      <c r="B40" s="767"/>
      <c r="C40" s="111" t="s">
        <v>232</v>
      </c>
      <c r="D40" s="100">
        <f t="shared" si="1"/>
        <v>250000</v>
      </c>
      <c r="E40" s="181">
        <f>CIT見込額計通貨1</f>
        <v>250000</v>
      </c>
      <c r="F40" s="181"/>
      <c r="G40" s="181"/>
      <c r="H40" s="182"/>
      <c r="I40" s="159" t="s">
        <v>233</v>
      </c>
      <c r="J40"/>
      <c r="K40"/>
      <c r="L40"/>
    </row>
    <row r="41" spans="1:12" ht="14.25" customHeight="1">
      <c r="A41" s="154"/>
      <c r="B41" s="112" t="s">
        <v>234</v>
      </c>
      <c r="C41" s="106" t="s">
        <v>235</v>
      </c>
      <c r="D41" s="107">
        <f t="shared" si="1"/>
        <v>3902500</v>
      </c>
      <c r="E41" s="113">
        <f>E35-SUMIF($C$47:$C$105,$C41,$E$47:$E$105)</f>
        <v>3902500</v>
      </c>
      <c r="F41" s="113">
        <f>F35-SUMIF($C$47:$C$105,$C41,$F$47:$F$105)</f>
        <v>0</v>
      </c>
      <c r="G41" s="113">
        <f>G35-SUMIF($C$47:$C$105,$C41,$G$47:$G$105)</f>
        <v>0</v>
      </c>
      <c r="H41" s="114">
        <f>H35-SUMIF($C$47:$C$105,$C41,$H$47:$H$105)</f>
        <v>0</v>
      </c>
      <c r="I41" s="159"/>
      <c r="J41"/>
      <c r="K41"/>
      <c r="L41"/>
    </row>
    <row r="42" spans="1:12" ht="14.25" customHeight="1">
      <c r="A42" s="154"/>
      <c r="B42" s="183" t="s">
        <v>12567</v>
      </c>
      <c r="C42" s="5" t="s">
        <v>236</v>
      </c>
      <c r="D42" s="100">
        <f t="shared" si="1"/>
        <v>3902500</v>
      </c>
      <c r="E42" s="100">
        <f>E41-E43</f>
        <v>3902500</v>
      </c>
      <c r="F42" s="100">
        <f>F41-F43</f>
        <v>0</v>
      </c>
      <c r="G42" s="100">
        <f>G41-G43</f>
        <v>0</v>
      </c>
      <c r="H42" s="108">
        <f>H41-H43</f>
        <v>0</v>
      </c>
      <c r="I42" s="159"/>
      <c r="J42"/>
      <c r="K42"/>
      <c r="L42"/>
    </row>
    <row r="43" spans="1:12" ht="14.25" customHeight="1">
      <c r="A43" s="154"/>
      <c r="B43" s="115" t="s">
        <v>237</v>
      </c>
      <c r="C43" s="5" t="s">
        <v>238</v>
      </c>
      <c r="D43" s="100">
        <f t="shared" si="1"/>
        <v>0</v>
      </c>
      <c r="E43" s="116">
        <f>E37-SUMIF($C$47:$C$105,$C43,$E$47:$E$105)</f>
        <v>0</v>
      </c>
      <c r="F43" s="116">
        <f>F37-SUMIF($C$47:$C$105,$C43,$F$47:$F$105)</f>
        <v>0</v>
      </c>
      <c r="G43" s="116">
        <f>G37-SUMIF($C$47:$C$105,$C43,$G$47:$G$105)</f>
        <v>0</v>
      </c>
      <c r="H43" s="117">
        <f>H37-SUMIF($C$47:$C$105,$C43,$H$47:$H$105)</f>
        <v>0</v>
      </c>
      <c r="I43" s="159" t="s">
        <v>239</v>
      </c>
      <c r="J43"/>
      <c r="K43"/>
      <c r="L43"/>
    </row>
    <row r="44" spans="1:12" ht="14.25" customHeight="1">
      <c r="A44" s="154"/>
      <c r="B44" s="183">
        <v>2017</v>
      </c>
      <c r="C44" s="5" t="s">
        <v>240</v>
      </c>
      <c r="D44" s="99">
        <f t="shared" si="1"/>
        <v>1592800</v>
      </c>
      <c r="E44" s="109">
        <f>E38-SUMIF($C$47:$C$105,$C44,$E$47:$E$105)</f>
        <v>1592800</v>
      </c>
      <c r="F44" s="109">
        <f>F38-SUMIF($C$47:$C$105,$C44,$F$47:$F$105)</f>
        <v>0</v>
      </c>
      <c r="G44" s="109">
        <f>G38-SUMIF($C$47:$C$105,$C44,$G$47:$G$105)</f>
        <v>0</v>
      </c>
      <c r="H44" s="110">
        <f>H38-SUMIF($C$47:$C$105,$C44,$H$47:$H$105)</f>
        <v>0</v>
      </c>
      <c r="I44" s="159"/>
      <c r="J44"/>
      <c r="K44"/>
      <c r="L44"/>
    </row>
    <row r="45" spans="1:12" ht="14.25" customHeight="1">
      <c r="A45" s="154"/>
      <c r="B45" s="115" t="s">
        <v>241</v>
      </c>
      <c r="C45" s="5" t="s">
        <v>242</v>
      </c>
      <c r="D45" s="99">
        <f t="shared" si="1"/>
        <v>5495300</v>
      </c>
      <c r="E45" s="109">
        <f>E41+E44</f>
        <v>5495300</v>
      </c>
      <c r="F45" s="109">
        <f>F41+F44</f>
        <v>0</v>
      </c>
      <c r="G45" s="109">
        <f>G41+G44</f>
        <v>0</v>
      </c>
      <c r="H45" s="110">
        <f>H41+H44</f>
        <v>0</v>
      </c>
      <c r="I45" s="159"/>
      <c r="J45"/>
      <c r="K45"/>
      <c r="L45"/>
    </row>
    <row r="46" spans="1:12" ht="15" customHeight="1" thickBot="1">
      <c r="A46" s="154"/>
      <c r="B46" s="184" t="s">
        <v>12568</v>
      </c>
      <c r="C46" s="111" t="s">
        <v>243</v>
      </c>
      <c r="D46" s="118"/>
      <c r="E46" s="119">
        <f>E40-SUMIF($C$47:$C$105,$C46,E$47:E$105)</f>
        <v>250000</v>
      </c>
      <c r="F46" s="119">
        <f>F40-SUMIF($C$47:$C$105,$C46,F$47:F$105)</f>
        <v>0</v>
      </c>
      <c r="G46" s="119">
        <f>G40-SUMIF($C$47:$C$105,$C46,G$47:G$105)</f>
        <v>0</v>
      </c>
      <c r="H46" s="120">
        <f>H40-SUMIF($C$47:$C$105,$C46,H$47:H$105)</f>
        <v>0</v>
      </c>
      <c r="I46" s="159"/>
      <c r="J46"/>
      <c r="K46"/>
      <c r="L46"/>
    </row>
    <row r="47" spans="1:12" ht="14.25" customHeight="1">
      <c r="A47" s="154"/>
      <c r="B47" s="112" t="s">
        <v>244</v>
      </c>
      <c r="C47" s="106" t="s">
        <v>245</v>
      </c>
      <c r="D47" s="107">
        <f>SUMPRODUCT(E$22:H$22,E47:H47,E$23:H$23)</f>
        <v>0</v>
      </c>
      <c r="E47" s="177"/>
      <c r="F47" s="177"/>
      <c r="G47" s="177"/>
      <c r="H47" s="178"/>
      <c r="I47" s="159"/>
      <c r="J47"/>
      <c r="K47"/>
      <c r="L47"/>
    </row>
    <row r="48" spans="1:12" ht="14.25" customHeight="1">
      <c r="A48" s="154"/>
      <c r="B48" s="183"/>
      <c r="C48" s="5" t="s">
        <v>246</v>
      </c>
      <c r="D48" s="100">
        <f>SUMPRODUCT(E$22:H$22,E48:H48,E$23:H$23)</f>
        <v>0</v>
      </c>
      <c r="E48" s="100">
        <f>E47-E49</f>
        <v>0</v>
      </c>
      <c r="F48" s="100">
        <f>F47-F49</f>
        <v>0</v>
      </c>
      <c r="G48" s="100">
        <f>G47-G49</f>
        <v>0</v>
      </c>
      <c r="H48" s="108">
        <f>H47-H49</f>
        <v>0</v>
      </c>
      <c r="I48" s="159"/>
      <c r="J48"/>
      <c r="K48"/>
      <c r="L48"/>
    </row>
    <row r="49" spans="1:12" ht="14.25" customHeight="1">
      <c r="A49" s="154"/>
      <c r="B49" s="115" t="s">
        <v>247</v>
      </c>
      <c r="C49" s="5" t="s">
        <v>248</v>
      </c>
      <c r="D49" s="100">
        <f>SUMPRODUCT(E$22:H$22,E49:H49,E$23:H$23)</f>
        <v>0</v>
      </c>
      <c r="E49" s="174"/>
      <c r="F49" s="174"/>
      <c r="G49" s="174"/>
      <c r="H49" s="179"/>
      <c r="I49" s="159" t="s">
        <v>249</v>
      </c>
      <c r="J49"/>
      <c r="K49"/>
      <c r="L49"/>
    </row>
    <row r="50" spans="1:12" ht="14.25" customHeight="1">
      <c r="A50" s="154"/>
      <c r="B50" s="183"/>
      <c r="C50" s="5" t="s">
        <v>250</v>
      </c>
      <c r="D50" s="99">
        <f>SUMPRODUCT(E$22:H$22,E50:H50,E$23:H$23)</f>
        <v>0</v>
      </c>
      <c r="E50" s="172"/>
      <c r="F50" s="172"/>
      <c r="G50" s="172"/>
      <c r="H50" s="180"/>
      <c r="I50" s="159"/>
      <c r="J50"/>
      <c r="K50"/>
      <c r="L50"/>
    </row>
    <row r="51" spans="1:12" ht="14.25" customHeight="1">
      <c r="A51" s="154"/>
      <c r="B51" s="115" t="s">
        <v>251</v>
      </c>
      <c r="C51" s="5" t="s">
        <v>252</v>
      </c>
      <c r="D51" s="101">
        <f>SUMPRODUCT(E$22:H$22,E51:H51,E$23:H$23)</f>
        <v>0</v>
      </c>
      <c r="E51" s="101">
        <f>E47+E50</f>
        <v>0</v>
      </c>
      <c r="F51" s="101">
        <f>F47+F50</f>
        <v>0</v>
      </c>
      <c r="G51" s="101">
        <f>G47+G50</f>
        <v>0</v>
      </c>
      <c r="H51" s="121">
        <f>H47+H50</f>
        <v>0</v>
      </c>
      <c r="I51" s="159"/>
      <c r="J51"/>
      <c r="K51"/>
      <c r="L51"/>
    </row>
    <row r="52" spans="1:12" ht="15" customHeight="1" thickBot="1">
      <c r="A52" s="154"/>
      <c r="B52" s="184"/>
      <c r="C52" s="111" t="s">
        <v>253</v>
      </c>
      <c r="D52" s="118"/>
      <c r="E52" s="185"/>
      <c r="F52" s="185"/>
      <c r="G52" s="185"/>
      <c r="H52" s="186"/>
      <c r="I52" s="159"/>
      <c r="J52"/>
      <c r="K52"/>
      <c r="L52"/>
    </row>
    <row r="53" spans="1:12" ht="14.25" customHeight="1">
      <c r="A53" s="154"/>
      <c r="B53" s="112" t="s">
        <v>254</v>
      </c>
      <c r="C53" s="106" t="s">
        <v>255</v>
      </c>
      <c r="D53" s="107">
        <f>SUMPRODUCT(E$22:H$22,E53:H53,E$23:H$23)</f>
        <v>0</v>
      </c>
      <c r="E53" s="177"/>
      <c r="F53" s="177"/>
      <c r="G53" s="177"/>
      <c r="H53" s="178"/>
      <c r="I53" s="159"/>
      <c r="J53"/>
      <c r="K53"/>
      <c r="L53"/>
    </row>
    <row r="54" spans="1:12" ht="12" customHeight="1">
      <c r="A54"/>
      <c r="B54" s="183"/>
      <c r="C54" s="5" t="s">
        <v>256</v>
      </c>
      <c r="D54" s="100">
        <f>SUMPRODUCT(E$22:H$22,E54:H54,E$23:H$23)</f>
        <v>0</v>
      </c>
      <c r="E54" s="100">
        <f>E53-E55</f>
        <v>0</v>
      </c>
      <c r="F54" s="100">
        <f>F53-F55</f>
        <v>0</v>
      </c>
      <c r="G54" s="100">
        <f>G53-G55</f>
        <v>0</v>
      </c>
      <c r="H54" s="108">
        <f>H53-H55</f>
        <v>0</v>
      </c>
      <c r="I54"/>
      <c r="J54"/>
      <c r="K54"/>
      <c r="L54"/>
    </row>
    <row r="55" spans="1:12" ht="14.25" customHeight="1">
      <c r="A55" s="154"/>
      <c r="B55" s="115" t="s">
        <v>257</v>
      </c>
      <c r="C55" s="5" t="s">
        <v>258</v>
      </c>
      <c r="D55" s="100">
        <f>SUMPRODUCT(E$22:H$22,E55:H55,E$23:H$23)</f>
        <v>0</v>
      </c>
      <c r="E55" s="174"/>
      <c r="F55" s="174"/>
      <c r="G55" s="174"/>
      <c r="H55" s="179"/>
      <c r="I55" s="159"/>
      <c r="J55"/>
      <c r="K55"/>
      <c r="L55"/>
    </row>
    <row r="56" spans="1:12" ht="14.25" customHeight="1">
      <c r="A56" s="154"/>
      <c r="B56" s="183"/>
      <c r="C56" s="5" t="s">
        <v>259</v>
      </c>
      <c r="D56" s="99">
        <f>SUMPRODUCT(E$22:H$22,E56:H56,E$23:H$23)</f>
        <v>0</v>
      </c>
      <c r="E56" s="172"/>
      <c r="F56" s="172"/>
      <c r="G56" s="172"/>
      <c r="H56" s="180"/>
      <c r="I56" s="159"/>
      <c r="J56"/>
      <c r="K56"/>
      <c r="L56"/>
    </row>
    <row r="57" spans="1:12" ht="14.25" customHeight="1">
      <c r="A57" s="154"/>
      <c r="B57" s="115" t="s">
        <v>260</v>
      </c>
      <c r="C57" s="5" t="s">
        <v>261</v>
      </c>
      <c r="D57" s="101">
        <f>SUMPRODUCT(E$22:H$22,E57:H57,E$23:H$23)</f>
        <v>0</v>
      </c>
      <c r="E57" s="101">
        <f>E53+E56</f>
        <v>0</v>
      </c>
      <c r="F57" s="101">
        <f>F53+F56</f>
        <v>0</v>
      </c>
      <c r="G57" s="101">
        <f>G53+G56</f>
        <v>0</v>
      </c>
      <c r="H57" s="121">
        <f>H53+H56</f>
        <v>0</v>
      </c>
      <c r="I57" s="159"/>
      <c r="J57"/>
      <c r="K57"/>
      <c r="L57"/>
    </row>
    <row r="58" spans="1:12" ht="15" customHeight="1" thickBot="1">
      <c r="A58" s="154"/>
      <c r="B58" s="184"/>
      <c r="C58" s="111" t="s">
        <v>262</v>
      </c>
      <c r="D58" s="118"/>
      <c r="E58" s="185"/>
      <c r="F58" s="185"/>
      <c r="G58" s="185"/>
      <c r="H58" s="186"/>
      <c r="I58" s="159"/>
      <c r="J58"/>
      <c r="K58"/>
      <c r="L58"/>
    </row>
    <row r="59" spans="1:12" ht="14.25" customHeight="1">
      <c r="A59" s="154"/>
      <c r="B59" s="112" t="s">
        <v>263</v>
      </c>
      <c r="C59" s="106" t="s">
        <v>264</v>
      </c>
      <c r="D59" s="107">
        <f>SUMPRODUCT(E$22:H$22,E59:H59,E$23:H$23)</f>
        <v>0</v>
      </c>
      <c r="E59" s="177"/>
      <c r="F59" s="177"/>
      <c r="G59" s="177"/>
      <c r="H59" s="178"/>
      <c r="I59" s="159"/>
      <c r="J59"/>
      <c r="K59"/>
      <c r="L59"/>
    </row>
    <row r="60" spans="1:12" ht="12" customHeight="1">
      <c r="A60"/>
      <c r="B60" s="183"/>
      <c r="C60" s="5" t="s">
        <v>265</v>
      </c>
      <c r="D60" s="100">
        <f>SUMPRODUCT(E$22:H$22,E60:H60,E$23:H$23)</f>
        <v>0</v>
      </c>
      <c r="E60" s="100">
        <f>E59-E61</f>
        <v>0</v>
      </c>
      <c r="F60" s="100">
        <f>F59-F61</f>
        <v>0</v>
      </c>
      <c r="G60" s="100">
        <f>G59-G61</f>
        <v>0</v>
      </c>
      <c r="H60" s="108">
        <f>H59-H61</f>
        <v>0</v>
      </c>
      <c r="I60"/>
      <c r="J60"/>
      <c r="K60"/>
      <c r="L60"/>
    </row>
    <row r="61" spans="1:12" ht="14.25" customHeight="1">
      <c r="A61" s="154"/>
      <c r="B61" s="115" t="s">
        <v>266</v>
      </c>
      <c r="C61" s="5" t="s">
        <v>267</v>
      </c>
      <c r="D61" s="100">
        <f>SUMPRODUCT(E$22:H$22,E61:H61,E$23:H$23)</f>
        <v>0</v>
      </c>
      <c r="E61" s="174"/>
      <c r="F61" s="174"/>
      <c r="G61" s="174"/>
      <c r="H61" s="179"/>
      <c r="I61" s="159"/>
      <c r="J61"/>
      <c r="K61"/>
      <c r="L61"/>
    </row>
    <row r="62" spans="1:12" ht="14.25" customHeight="1">
      <c r="A62" s="154"/>
      <c r="B62" s="183"/>
      <c r="C62" s="5" t="s">
        <v>268</v>
      </c>
      <c r="D62" s="99">
        <f>SUMPRODUCT(E$22:H$22,E62:H62,E$23:H$23)</f>
        <v>0</v>
      </c>
      <c r="E62" s="172"/>
      <c r="F62" s="172"/>
      <c r="G62" s="172"/>
      <c r="H62" s="180"/>
      <c r="I62" s="159"/>
      <c r="J62"/>
      <c r="K62"/>
      <c r="L62"/>
    </row>
    <row r="63" spans="1:12" ht="14.25" customHeight="1">
      <c r="A63" s="154"/>
      <c r="B63" s="115" t="s">
        <v>269</v>
      </c>
      <c r="C63" s="5" t="s">
        <v>270</v>
      </c>
      <c r="D63" s="101">
        <f>SUMPRODUCT(E$22:H$22,E63:H63,E$23:H$23)</f>
        <v>0</v>
      </c>
      <c r="E63" s="101">
        <f>E59+E62</f>
        <v>0</v>
      </c>
      <c r="F63" s="101">
        <f>F59+F62</f>
        <v>0</v>
      </c>
      <c r="G63" s="101">
        <f>G59+G62</f>
        <v>0</v>
      </c>
      <c r="H63" s="121">
        <f>H59+H62</f>
        <v>0</v>
      </c>
      <c r="I63" s="159"/>
      <c r="J63"/>
      <c r="K63"/>
      <c r="L63"/>
    </row>
    <row r="64" spans="1:12" ht="15" customHeight="1" thickBot="1">
      <c r="A64" s="154"/>
      <c r="B64" s="184"/>
      <c r="C64" s="111" t="s">
        <v>271</v>
      </c>
      <c r="D64" s="118"/>
      <c r="E64" s="185"/>
      <c r="F64" s="185"/>
      <c r="G64" s="185"/>
      <c r="H64" s="186"/>
      <c r="I64" s="159"/>
      <c r="J64"/>
      <c r="K64"/>
      <c r="L64"/>
    </row>
    <row r="65" spans="1:12" ht="14.25" customHeight="1">
      <c r="A65" s="154"/>
      <c r="B65" s="112" t="s">
        <v>272</v>
      </c>
      <c r="C65" s="106" t="s">
        <v>273</v>
      </c>
      <c r="D65" s="107">
        <f>SUMPRODUCT(E$22:H$22,E65:H65,E$23:H$23)</f>
        <v>0</v>
      </c>
      <c r="E65" s="177"/>
      <c r="F65" s="177"/>
      <c r="G65" s="177"/>
      <c r="H65" s="178"/>
      <c r="I65" s="159"/>
      <c r="J65"/>
      <c r="K65"/>
      <c r="L65"/>
    </row>
    <row r="66" spans="1:12" ht="12" customHeight="1">
      <c r="A66"/>
      <c r="B66" s="183"/>
      <c r="C66" s="5" t="s">
        <v>274</v>
      </c>
      <c r="D66" s="100">
        <f>SUMPRODUCT(E$22:H$22,E66:H66,E$23:H$23)</f>
        <v>0</v>
      </c>
      <c r="E66" s="100">
        <f>E65-E67</f>
        <v>0</v>
      </c>
      <c r="F66" s="100">
        <f>F65-F67</f>
        <v>0</v>
      </c>
      <c r="G66" s="100">
        <f>G65-G67</f>
        <v>0</v>
      </c>
      <c r="H66" s="108">
        <f>H65-H67</f>
        <v>0</v>
      </c>
      <c r="I66"/>
      <c r="J66"/>
      <c r="K66"/>
      <c r="L66"/>
    </row>
    <row r="67" spans="1:12" ht="14.25" customHeight="1">
      <c r="A67" s="154"/>
      <c r="B67" s="115" t="s">
        <v>275</v>
      </c>
      <c r="C67" s="5" t="s">
        <v>276</v>
      </c>
      <c r="D67" s="100">
        <f>SUMPRODUCT(E$22:H$22,E67:H67,E$23:H$23)</f>
        <v>0</v>
      </c>
      <c r="E67" s="174"/>
      <c r="F67" s="174"/>
      <c r="G67" s="174"/>
      <c r="H67" s="179"/>
      <c r="I67" s="159"/>
      <c r="J67"/>
      <c r="K67"/>
      <c r="L67"/>
    </row>
    <row r="68" spans="1:12" ht="14.25" customHeight="1">
      <c r="A68" s="154"/>
      <c r="B68" s="183"/>
      <c r="C68" s="5" t="s">
        <v>277</v>
      </c>
      <c r="D68" s="99">
        <f>SUMPRODUCT(E$22:H$22,E68:H68,E$23:H$23)</f>
        <v>0</v>
      </c>
      <c r="E68" s="172"/>
      <c r="F68" s="172"/>
      <c r="G68" s="172"/>
      <c r="H68" s="180"/>
      <c r="I68" s="159"/>
      <c r="J68"/>
      <c r="K68"/>
      <c r="L68"/>
    </row>
    <row r="69" spans="1:12" ht="14.25" customHeight="1">
      <c r="A69" s="154"/>
      <c r="B69" s="115" t="s">
        <v>278</v>
      </c>
      <c r="C69" s="5" t="s">
        <v>279</v>
      </c>
      <c r="D69" s="101">
        <f>SUMPRODUCT(E$22:H$22,E69:H69,E$23:H$23)</f>
        <v>0</v>
      </c>
      <c r="E69" s="101">
        <f>E65+E68</f>
        <v>0</v>
      </c>
      <c r="F69" s="101">
        <f>F65+F68</f>
        <v>0</v>
      </c>
      <c r="G69" s="101">
        <f>G65+G68</f>
        <v>0</v>
      </c>
      <c r="H69" s="121">
        <f>H65+H68</f>
        <v>0</v>
      </c>
      <c r="I69" s="159"/>
      <c r="J69"/>
      <c r="K69"/>
      <c r="L69"/>
    </row>
    <row r="70" spans="1:12" ht="15" customHeight="1" thickBot="1">
      <c r="A70" s="154"/>
      <c r="B70" s="184"/>
      <c r="C70" s="111" t="s">
        <v>280</v>
      </c>
      <c r="D70" s="118"/>
      <c r="E70" s="185"/>
      <c r="F70" s="185"/>
      <c r="G70" s="185"/>
      <c r="H70" s="186"/>
      <c r="I70" s="159"/>
      <c r="J70"/>
      <c r="K70"/>
      <c r="L70"/>
    </row>
    <row r="71" spans="1:12" ht="14.25" customHeight="1">
      <c r="A71" s="154"/>
      <c r="B71" s="112" t="s">
        <v>281</v>
      </c>
      <c r="C71" s="106" t="s">
        <v>282</v>
      </c>
      <c r="D71" s="107">
        <f>SUMPRODUCT(E$22:H$22,E71:H71,E$23:H$23)</f>
        <v>0</v>
      </c>
      <c r="E71" s="177"/>
      <c r="F71" s="177"/>
      <c r="G71" s="177"/>
      <c r="H71" s="178"/>
      <c r="I71" s="159"/>
      <c r="J71"/>
      <c r="K71"/>
      <c r="L71"/>
    </row>
    <row r="72" spans="1:12" ht="12" customHeight="1">
      <c r="A72"/>
      <c r="B72" s="183"/>
      <c r="C72" s="5" t="s">
        <v>283</v>
      </c>
      <c r="D72" s="100">
        <f>SUMPRODUCT(E$22:H$22,E72:H72,E$23:H$23)</f>
        <v>0</v>
      </c>
      <c r="E72" s="100">
        <f>E71-E73</f>
        <v>0</v>
      </c>
      <c r="F72" s="100">
        <f>F71-F73</f>
        <v>0</v>
      </c>
      <c r="G72" s="100">
        <f>G71-G73</f>
        <v>0</v>
      </c>
      <c r="H72" s="108">
        <f>H71-H73</f>
        <v>0</v>
      </c>
      <c r="I72"/>
      <c r="J72"/>
      <c r="K72"/>
      <c r="L72"/>
    </row>
    <row r="73" spans="1:12" ht="12" customHeight="1">
      <c r="A73"/>
      <c r="B73" s="115" t="s">
        <v>284</v>
      </c>
      <c r="C73" s="5" t="s">
        <v>285</v>
      </c>
      <c r="D73" s="100">
        <f>SUMPRODUCT(E$22:H$22,E73:H73,E$23:H$23)</f>
        <v>0</v>
      </c>
      <c r="E73" s="174"/>
      <c r="F73" s="174"/>
      <c r="G73" s="174"/>
      <c r="H73" s="179"/>
      <c r="I73"/>
      <c r="J73"/>
      <c r="K73"/>
      <c r="L73"/>
    </row>
    <row r="74" spans="1:12" ht="14.25" customHeight="1">
      <c r="A74" s="154"/>
      <c r="B74" s="183"/>
      <c r="C74" s="5" t="s">
        <v>286</v>
      </c>
      <c r="D74" s="99">
        <f>SUMPRODUCT(E$22:H$22,E74:H74,E$23:H$23)</f>
        <v>0</v>
      </c>
      <c r="E74" s="172"/>
      <c r="F74" s="172"/>
      <c r="G74" s="172"/>
      <c r="H74" s="180"/>
      <c r="I74" s="159"/>
      <c r="J74"/>
      <c r="K74"/>
      <c r="L74"/>
    </row>
    <row r="75" spans="1:12" ht="14.25" customHeight="1">
      <c r="A75" s="154"/>
      <c r="B75" s="115" t="s">
        <v>287</v>
      </c>
      <c r="C75" s="5" t="s">
        <v>288</v>
      </c>
      <c r="D75" s="101">
        <f>SUMPRODUCT(E$22:H$22,E75:H75,E$23:H$23)</f>
        <v>0</v>
      </c>
      <c r="E75" s="101">
        <f>E71+E74</f>
        <v>0</v>
      </c>
      <c r="F75" s="101">
        <f>F71+F74</f>
        <v>0</v>
      </c>
      <c r="G75" s="101">
        <f>G71+G74</f>
        <v>0</v>
      </c>
      <c r="H75" s="121">
        <f>H71+H74</f>
        <v>0</v>
      </c>
      <c r="I75" s="159"/>
      <c r="J75"/>
      <c r="K75"/>
      <c r="L75"/>
    </row>
    <row r="76" spans="1:12" ht="15" customHeight="1" thickBot="1">
      <c r="A76" s="154"/>
      <c r="B76" s="184"/>
      <c r="C76" s="111" t="s">
        <v>289</v>
      </c>
      <c r="D76" s="118"/>
      <c r="E76" s="185"/>
      <c r="F76" s="185"/>
      <c r="G76" s="185"/>
      <c r="H76" s="186"/>
      <c r="I76" s="159"/>
      <c r="J76"/>
      <c r="K76"/>
      <c r="L76"/>
    </row>
    <row r="77" spans="1:12" ht="14.25" customHeight="1">
      <c r="A77" s="154"/>
      <c r="B77" s="112" t="s">
        <v>290</v>
      </c>
      <c r="C77" s="106" t="s">
        <v>291</v>
      </c>
      <c r="D77" s="107">
        <f>SUMPRODUCT(E$22:H$22,E77:H77,E$23:H$23)</f>
        <v>0</v>
      </c>
      <c r="E77" s="177"/>
      <c r="F77" s="177"/>
      <c r="G77" s="177"/>
      <c r="H77" s="178"/>
      <c r="I77" s="159"/>
      <c r="J77"/>
      <c r="K77"/>
      <c r="L77"/>
    </row>
    <row r="78" spans="1:12" ht="12" customHeight="1">
      <c r="A78"/>
      <c r="B78" s="183"/>
      <c r="C78" s="5" t="s">
        <v>292</v>
      </c>
      <c r="D78" s="100">
        <f>SUMPRODUCT(E$22:H$22,E78:H78,E$23:H$23)</f>
        <v>0</v>
      </c>
      <c r="E78" s="100">
        <f>E77-E79</f>
        <v>0</v>
      </c>
      <c r="F78" s="100">
        <f>F77-F79</f>
        <v>0</v>
      </c>
      <c r="G78" s="100">
        <f>G77-G79</f>
        <v>0</v>
      </c>
      <c r="H78" s="108">
        <f>H77-H79</f>
        <v>0</v>
      </c>
      <c r="I78"/>
      <c r="J78"/>
      <c r="K78"/>
      <c r="L78"/>
    </row>
    <row r="79" spans="1:12" ht="12" customHeight="1">
      <c r="A79"/>
      <c r="B79" s="115" t="s">
        <v>293</v>
      </c>
      <c r="C79" s="5" t="s">
        <v>294</v>
      </c>
      <c r="D79" s="100">
        <f>SUMPRODUCT(E$22:H$22,E79:H79,E$23:H$23)</f>
        <v>0</v>
      </c>
      <c r="E79" s="174"/>
      <c r="F79" s="174"/>
      <c r="G79" s="174"/>
      <c r="H79" s="179"/>
      <c r="I79"/>
      <c r="J79"/>
      <c r="K79"/>
      <c r="L79"/>
    </row>
    <row r="80" spans="1:12" ht="14.25" customHeight="1">
      <c r="A80" s="154"/>
      <c r="B80" s="183"/>
      <c r="C80" s="5" t="s">
        <v>295</v>
      </c>
      <c r="D80" s="99">
        <f>SUMPRODUCT(E$22:H$22,E80:H80,E$23:H$23)</f>
        <v>0</v>
      </c>
      <c r="E80" s="172"/>
      <c r="F80" s="172"/>
      <c r="G80" s="172"/>
      <c r="H80" s="180"/>
      <c r="I80" s="159"/>
      <c r="J80"/>
      <c r="K80"/>
      <c r="L80"/>
    </row>
    <row r="81" spans="1:12" ht="14.25" customHeight="1">
      <c r="A81" s="154"/>
      <c r="B81" s="115" t="s">
        <v>296</v>
      </c>
      <c r="C81" s="5" t="s">
        <v>297</v>
      </c>
      <c r="D81" s="101">
        <f>SUMPRODUCT(E$22:H$22,E81:H81,E$23:H$23)</f>
        <v>0</v>
      </c>
      <c r="E81" s="101">
        <f>E77+E80</f>
        <v>0</v>
      </c>
      <c r="F81" s="101">
        <f>F77+F80</f>
        <v>0</v>
      </c>
      <c r="G81" s="101">
        <f>G77+G80</f>
        <v>0</v>
      </c>
      <c r="H81" s="121">
        <f>H77+H80</f>
        <v>0</v>
      </c>
      <c r="I81" s="159"/>
      <c r="J81"/>
      <c r="K81"/>
      <c r="L81"/>
    </row>
    <row r="82" spans="1:12" ht="15" customHeight="1" thickBot="1">
      <c r="A82" s="154"/>
      <c r="B82" s="184"/>
      <c r="C82" s="111" t="s">
        <v>298</v>
      </c>
      <c r="D82" s="118"/>
      <c r="E82" s="185"/>
      <c r="F82" s="185"/>
      <c r="G82" s="185"/>
      <c r="H82" s="186"/>
      <c r="I82" s="159"/>
      <c r="J82"/>
      <c r="K82"/>
      <c r="L82"/>
    </row>
    <row r="83" spans="1:12" ht="14.25" customHeight="1">
      <c r="A83" s="154"/>
      <c r="B83" s="112" t="s">
        <v>299</v>
      </c>
      <c r="C83" s="106" t="s">
        <v>300</v>
      </c>
      <c r="D83" s="107">
        <f>SUMPRODUCT(E$22:H$22,E83:H83,E$23:H$23)</f>
        <v>0</v>
      </c>
      <c r="E83" s="177"/>
      <c r="F83" s="177"/>
      <c r="G83" s="177"/>
      <c r="H83" s="178"/>
      <c r="I83" s="159"/>
      <c r="J83"/>
      <c r="K83"/>
      <c r="L83"/>
    </row>
    <row r="84" spans="1:12" ht="12" customHeight="1">
      <c r="A84"/>
      <c r="B84" s="183"/>
      <c r="C84" s="5" t="s">
        <v>301</v>
      </c>
      <c r="D84" s="100">
        <f>SUMPRODUCT(E$22:H$22,E84:H84,E$23:H$23)</f>
        <v>0</v>
      </c>
      <c r="E84" s="100">
        <f>E83-E85</f>
        <v>0</v>
      </c>
      <c r="F84" s="100">
        <f>F83-F85</f>
        <v>0</v>
      </c>
      <c r="G84" s="100">
        <f>G83-G85</f>
        <v>0</v>
      </c>
      <c r="H84" s="108">
        <f>H83-H85</f>
        <v>0</v>
      </c>
      <c r="I84"/>
      <c r="J84"/>
      <c r="K84"/>
      <c r="L84"/>
    </row>
    <row r="85" spans="1:12" ht="12" customHeight="1">
      <c r="A85"/>
      <c r="B85" s="115" t="s">
        <v>302</v>
      </c>
      <c r="C85" s="5" t="s">
        <v>303</v>
      </c>
      <c r="D85" s="100">
        <f>SUMPRODUCT(E$22:H$22,E85:H85,E$23:H$23)</f>
        <v>0</v>
      </c>
      <c r="E85" s="174"/>
      <c r="F85" s="174"/>
      <c r="G85" s="174"/>
      <c r="H85" s="179"/>
      <c r="I85"/>
      <c r="J85"/>
      <c r="K85"/>
      <c r="L85"/>
    </row>
    <row r="86" spans="1:12" ht="14.25" customHeight="1">
      <c r="A86" s="154"/>
      <c r="B86" s="183"/>
      <c r="C86" s="5" t="s">
        <v>304</v>
      </c>
      <c r="D86" s="99">
        <f>SUMPRODUCT(E$22:H$22,E86:H86,E$23:H$23)</f>
        <v>0</v>
      </c>
      <c r="E86" s="172"/>
      <c r="F86" s="172"/>
      <c r="G86" s="172"/>
      <c r="H86" s="180"/>
      <c r="I86" s="159"/>
      <c r="J86"/>
      <c r="K86"/>
      <c r="L86"/>
    </row>
    <row r="87" spans="1:12" ht="14.25" customHeight="1">
      <c r="A87" s="154"/>
      <c r="B87" s="115" t="s">
        <v>305</v>
      </c>
      <c r="C87" s="5" t="s">
        <v>306</v>
      </c>
      <c r="D87" s="101">
        <f>SUMPRODUCT(E$22:H$22,E87:H87,E$23:H$23)</f>
        <v>0</v>
      </c>
      <c r="E87" s="101">
        <f>E83+E86</f>
        <v>0</v>
      </c>
      <c r="F87" s="101">
        <f>F83+F86</f>
        <v>0</v>
      </c>
      <c r="G87" s="101">
        <f>G83+G86</f>
        <v>0</v>
      </c>
      <c r="H87" s="121">
        <f>H83+H86</f>
        <v>0</v>
      </c>
      <c r="I87" s="159"/>
      <c r="J87"/>
      <c r="K87"/>
      <c r="L87"/>
    </row>
    <row r="88" spans="1:12" ht="15" customHeight="1" thickBot="1">
      <c r="A88" s="154"/>
      <c r="B88" s="184"/>
      <c r="C88" s="111" t="s">
        <v>307</v>
      </c>
      <c r="D88" s="118"/>
      <c r="E88" s="185"/>
      <c r="F88" s="185"/>
      <c r="G88" s="185"/>
      <c r="H88" s="186"/>
      <c r="I88" s="159"/>
      <c r="J88"/>
      <c r="K88"/>
      <c r="L88"/>
    </row>
    <row r="89" spans="1:12" ht="14.25" customHeight="1">
      <c r="A89" s="154"/>
      <c r="B89" s="112" t="s">
        <v>308</v>
      </c>
      <c r="C89" s="106" t="s">
        <v>309</v>
      </c>
      <c r="D89" s="107">
        <f>SUMPRODUCT(E$22:H$22,E89:H89,E$23:H$23)</f>
        <v>0</v>
      </c>
      <c r="E89" s="177"/>
      <c r="F89" s="177"/>
      <c r="G89" s="177"/>
      <c r="H89" s="178"/>
      <c r="I89" s="159"/>
      <c r="J89"/>
      <c r="K89"/>
      <c r="L89"/>
    </row>
    <row r="90" spans="1:12" ht="12" customHeight="1">
      <c r="A90"/>
      <c r="B90" s="183"/>
      <c r="C90" s="5" t="s">
        <v>310</v>
      </c>
      <c r="D90" s="100">
        <f>SUMPRODUCT(E$22:H$22,E90:H90,E$23:H$23)</f>
        <v>0</v>
      </c>
      <c r="E90" s="100">
        <f>E89-E91</f>
        <v>0</v>
      </c>
      <c r="F90" s="100">
        <f>F89-F91</f>
        <v>0</v>
      </c>
      <c r="G90" s="100">
        <f>G89-G91</f>
        <v>0</v>
      </c>
      <c r="H90" s="108">
        <f>H89-H91</f>
        <v>0</v>
      </c>
      <c r="I90"/>
      <c r="J90"/>
      <c r="K90"/>
      <c r="L90"/>
    </row>
    <row r="91" spans="1:12" ht="12" customHeight="1">
      <c r="A91"/>
      <c r="B91" s="115" t="s">
        <v>311</v>
      </c>
      <c r="C91" s="5" t="s">
        <v>312</v>
      </c>
      <c r="D91" s="100">
        <f>SUMPRODUCT(E$22:H$22,E91:H91,E$23:H$23)</f>
        <v>0</v>
      </c>
      <c r="E91" s="174"/>
      <c r="F91" s="174"/>
      <c r="G91" s="174"/>
      <c r="H91" s="179"/>
      <c r="I91"/>
      <c r="J91"/>
      <c r="K91"/>
      <c r="L91"/>
    </row>
    <row r="92" spans="1:12" ht="14.25" customHeight="1">
      <c r="A92" s="154"/>
      <c r="B92" s="183"/>
      <c r="C92" s="5" t="s">
        <v>313</v>
      </c>
      <c r="D92" s="99">
        <f>SUMPRODUCT(E$22:H$22,E92:H92,E$23:H$23)</f>
        <v>0</v>
      </c>
      <c r="E92" s="172"/>
      <c r="F92" s="172"/>
      <c r="G92" s="172"/>
      <c r="H92" s="180"/>
      <c r="I92" s="159"/>
      <c r="J92"/>
      <c r="K92"/>
      <c r="L92"/>
    </row>
    <row r="93" spans="1:12" ht="14.25" customHeight="1">
      <c r="A93" s="154"/>
      <c r="B93" s="115" t="s">
        <v>314</v>
      </c>
      <c r="C93" s="5" t="s">
        <v>315</v>
      </c>
      <c r="D93" s="101">
        <f>SUMPRODUCT(E$22:H$22,E93:H93,E$23:H$23)</f>
        <v>0</v>
      </c>
      <c r="E93" s="101">
        <f>E89+E92</f>
        <v>0</v>
      </c>
      <c r="F93" s="101">
        <f>F89+F92</f>
        <v>0</v>
      </c>
      <c r="G93" s="101">
        <f>G89+G92</f>
        <v>0</v>
      </c>
      <c r="H93" s="121">
        <f>H89+H92</f>
        <v>0</v>
      </c>
      <c r="I93" s="159"/>
      <c r="J93"/>
      <c r="K93"/>
      <c r="L93"/>
    </row>
    <row r="94" spans="1:12" ht="15" customHeight="1" thickBot="1">
      <c r="A94" s="154"/>
      <c r="B94" s="184"/>
      <c r="C94" s="111" t="s">
        <v>316</v>
      </c>
      <c r="D94" s="118"/>
      <c r="E94" s="185"/>
      <c r="F94" s="185"/>
      <c r="G94" s="185"/>
      <c r="H94" s="186"/>
      <c r="I94" s="159"/>
      <c r="J94"/>
      <c r="K94"/>
      <c r="L94"/>
    </row>
    <row r="95" spans="1:12" ht="14.25" customHeight="1">
      <c r="A95" s="154"/>
      <c r="B95" s="112" t="s">
        <v>317</v>
      </c>
      <c r="C95" s="106" t="s">
        <v>318</v>
      </c>
      <c r="D95" s="107">
        <f>SUMPRODUCT(E$22:H$22,E95:H95,E$23:H$23)</f>
        <v>0</v>
      </c>
      <c r="E95" s="177"/>
      <c r="F95" s="177"/>
      <c r="G95" s="177"/>
      <c r="H95" s="178"/>
      <c r="I95" s="159"/>
      <c r="J95"/>
      <c r="K95"/>
      <c r="L95"/>
    </row>
    <row r="96" spans="1:12" ht="12" customHeight="1">
      <c r="A96"/>
      <c r="B96" s="183"/>
      <c r="C96" s="5" t="s">
        <v>319</v>
      </c>
      <c r="D96" s="100">
        <f>SUMPRODUCT(E$22:H$22,E96:H96,E$23:H$23)</f>
        <v>0</v>
      </c>
      <c r="E96" s="100">
        <f>E95-E97</f>
        <v>0</v>
      </c>
      <c r="F96" s="100">
        <f>F95-F97</f>
        <v>0</v>
      </c>
      <c r="G96" s="100">
        <f>G95-G97</f>
        <v>0</v>
      </c>
      <c r="H96" s="108">
        <f>H95-H97</f>
        <v>0</v>
      </c>
      <c r="I96"/>
      <c r="J96"/>
      <c r="K96"/>
      <c r="L96"/>
    </row>
    <row r="97" spans="1:12" ht="12" customHeight="1">
      <c r="A97"/>
      <c r="B97" s="115" t="s">
        <v>320</v>
      </c>
      <c r="C97" s="5" t="s">
        <v>321</v>
      </c>
      <c r="D97" s="100">
        <f>SUMPRODUCT(E$22:H$22,E97:H97,E$23:H$23)</f>
        <v>0</v>
      </c>
      <c r="E97" s="174"/>
      <c r="F97" s="174"/>
      <c r="G97" s="174"/>
      <c r="H97" s="179"/>
      <c r="I97"/>
      <c r="J97"/>
      <c r="K97"/>
      <c r="L97"/>
    </row>
    <row r="98" spans="1:12" ht="14.25" customHeight="1">
      <c r="A98" s="154"/>
      <c r="B98" s="183"/>
      <c r="C98" s="5" t="s">
        <v>322</v>
      </c>
      <c r="D98" s="99">
        <f>SUMPRODUCT(E$22:H$22,E98:H98,E$23:H$23)</f>
        <v>0</v>
      </c>
      <c r="E98" s="172"/>
      <c r="F98" s="172"/>
      <c r="G98" s="172"/>
      <c r="H98" s="180"/>
      <c r="I98" s="159"/>
      <c r="J98"/>
      <c r="K98"/>
      <c r="L98"/>
    </row>
    <row r="99" spans="1:12" ht="14.25" customHeight="1">
      <c r="A99" s="154"/>
      <c r="B99" s="115" t="s">
        <v>323</v>
      </c>
      <c r="C99" s="5" t="s">
        <v>324</v>
      </c>
      <c r="D99" s="101">
        <f>SUMPRODUCT(E$22:H$22,E99:H99,E$23:H$23)</f>
        <v>0</v>
      </c>
      <c r="E99" s="101">
        <f>E95+E98</f>
        <v>0</v>
      </c>
      <c r="F99" s="101">
        <f>F95+F98</f>
        <v>0</v>
      </c>
      <c r="G99" s="101">
        <f>G95+G98</f>
        <v>0</v>
      </c>
      <c r="H99" s="121">
        <f>H95+H98</f>
        <v>0</v>
      </c>
      <c r="I99" s="159"/>
      <c r="J99"/>
      <c r="K99"/>
      <c r="L99"/>
    </row>
    <row r="100" spans="1:12" ht="15" customHeight="1" thickBot="1">
      <c r="A100" s="154"/>
      <c r="B100" s="184"/>
      <c r="C100" s="111" t="s">
        <v>325</v>
      </c>
      <c r="D100" s="118"/>
      <c r="E100" s="185"/>
      <c r="F100" s="185"/>
      <c r="G100" s="185"/>
      <c r="H100" s="186"/>
      <c r="I100" s="159"/>
      <c r="J100"/>
      <c r="K100"/>
      <c r="L100"/>
    </row>
    <row r="101" spans="1:12" ht="14.25" customHeight="1">
      <c r="A101" s="154"/>
      <c r="B101" s="112" t="s">
        <v>326</v>
      </c>
      <c r="C101" s="106" t="s">
        <v>327</v>
      </c>
      <c r="D101" s="107">
        <f>SUMPRODUCT(E$22:H$22,E101:H101,E$23:H$23)</f>
        <v>0</v>
      </c>
      <c r="E101" s="177"/>
      <c r="F101" s="177"/>
      <c r="G101" s="177"/>
      <c r="H101" s="178"/>
      <c r="I101" s="159"/>
      <c r="J101"/>
      <c r="K101"/>
      <c r="L101"/>
    </row>
    <row r="102" spans="1:12" ht="12" customHeight="1">
      <c r="A102"/>
      <c r="B102" s="183"/>
      <c r="C102" s="5" t="s">
        <v>328</v>
      </c>
      <c r="D102" s="100">
        <f>SUMPRODUCT(E$22:H$22,E102:H102,E$23:H$23)</f>
        <v>0</v>
      </c>
      <c r="E102" s="100">
        <f>E101-E103</f>
        <v>0</v>
      </c>
      <c r="F102" s="100">
        <f>F101-F103</f>
        <v>0</v>
      </c>
      <c r="G102" s="100">
        <f>G101-G103</f>
        <v>0</v>
      </c>
      <c r="H102" s="108">
        <f>H101-H103</f>
        <v>0</v>
      </c>
      <c r="I102"/>
      <c r="J102"/>
      <c r="K102"/>
      <c r="L102"/>
    </row>
    <row r="103" spans="1:12" ht="12" customHeight="1">
      <c r="A103"/>
      <c r="B103" s="115" t="s">
        <v>329</v>
      </c>
      <c r="C103" s="5" t="s">
        <v>330</v>
      </c>
      <c r="D103" s="100">
        <f>SUMPRODUCT(E$22:H$22,E103:H103,E$23:H$23)</f>
        <v>0</v>
      </c>
      <c r="E103" s="174"/>
      <c r="F103" s="174"/>
      <c r="G103" s="174"/>
      <c r="H103" s="179"/>
      <c r="I103"/>
      <c r="J103"/>
      <c r="K103"/>
      <c r="L103"/>
    </row>
    <row r="104" spans="1:12" ht="14.25" customHeight="1">
      <c r="A104" s="154"/>
      <c r="B104" s="183"/>
      <c r="C104" s="5" t="s">
        <v>331</v>
      </c>
      <c r="D104" s="99">
        <f>SUMPRODUCT(E$22:H$22,E104:H104,E$23:H$23)</f>
        <v>0</v>
      </c>
      <c r="E104" s="172"/>
      <c r="F104" s="172"/>
      <c r="G104" s="172"/>
      <c r="H104" s="180"/>
      <c r="I104" s="159"/>
      <c r="J104"/>
      <c r="K104"/>
      <c r="L104"/>
    </row>
    <row r="105" spans="1:12" ht="14.25" customHeight="1">
      <c r="A105" s="154"/>
      <c r="B105" s="115" t="s">
        <v>332</v>
      </c>
      <c r="C105" s="5" t="s">
        <v>333</v>
      </c>
      <c r="D105" s="101">
        <f>SUMPRODUCT(E$22:H$22,E105:H105,E$23:H$23)</f>
        <v>0</v>
      </c>
      <c r="E105" s="101">
        <f>E101+E104</f>
        <v>0</v>
      </c>
      <c r="F105" s="101">
        <f>F101+F104</f>
        <v>0</v>
      </c>
      <c r="G105" s="101">
        <f>G101+G104</f>
        <v>0</v>
      </c>
      <c r="H105" s="121">
        <f>H101+H104</f>
        <v>0</v>
      </c>
      <c r="I105" s="159"/>
      <c r="J105"/>
      <c r="K105"/>
      <c r="L105"/>
    </row>
    <row r="106" spans="1:12" ht="15" customHeight="1" thickBot="1">
      <c r="A106" s="154"/>
      <c r="B106" s="184"/>
      <c r="C106" s="111" t="s">
        <v>334</v>
      </c>
      <c r="D106" s="118"/>
      <c r="E106" s="185"/>
      <c r="F106" s="185"/>
      <c r="G106" s="185"/>
      <c r="H106" s="186"/>
      <c r="I106" s="159"/>
      <c r="J106"/>
      <c r="K106"/>
      <c r="L106"/>
    </row>
    <row r="107" spans="1:12" ht="14.25" customHeight="1">
      <c r="A107" s="154"/>
      <c r="B107" s="132"/>
      <c r="C107" s="132"/>
      <c r="D107" s="187"/>
      <c r="E107" s="187"/>
      <c r="F107" s="187"/>
      <c r="G107" s="187"/>
      <c r="H107" s="187"/>
      <c r="I107" s="159"/>
      <c r="J107"/>
      <c r="K107"/>
      <c r="L107"/>
    </row>
    <row r="112" spans="1:12" ht="14.25" hidden="1" customHeight="1">
      <c r="A112" s="154"/>
      <c r="B112" s="132"/>
      <c r="C112" s="132"/>
      <c r="D112" s="132"/>
      <c r="E112" s="132"/>
      <c r="F112" s="132"/>
      <c r="G112" s="132"/>
      <c r="H112" s="132"/>
      <c r="I112" s="159"/>
      <c r="J112"/>
      <c r="K112"/>
      <c r="L112"/>
    </row>
    <row r="113" spans="5:5" hidden="1">
      <c r="E113" s="132" t="s">
        <v>335</v>
      </c>
    </row>
    <row r="114" spans="5:5" hidden="1">
      <c r="E114" s="188" t="s">
        <v>46</v>
      </c>
    </row>
    <row r="115" spans="5:5" hidden="1">
      <c r="E115" s="189" t="s">
        <v>47</v>
      </c>
    </row>
    <row r="116" spans="5:5" hidden="1">
      <c r="E116" s="188" t="s">
        <v>48</v>
      </c>
    </row>
    <row r="117" spans="5:5" hidden="1">
      <c r="E117" s="189" t="s">
        <v>49</v>
      </c>
    </row>
    <row r="118" spans="5:5" hidden="1">
      <c r="E118" s="188" t="s">
        <v>50</v>
      </c>
    </row>
    <row r="119" spans="5:5" hidden="1">
      <c r="E119" s="189" t="s">
        <v>51</v>
      </c>
    </row>
    <row r="120" spans="5:5" hidden="1">
      <c r="E120" s="188" t="s">
        <v>52</v>
      </c>
    </row>
    <row r="121" spans="5:5" hidden="1">
      <c r="E121" s="189" t="s">
        <v>53</v>
      </c>
    </row>
    <row r="122" spans="5:5" hidden="1">
      <c r="E122" s="188" t="s">
        <v>54</v>
      </c>
    </row>
    <row r="123" spans="5:5" hidden="1">
      <c r="E123" s="189" t="s">
        <v>55</v>
      </c>
    </row>
    <row r="124" spans="5:5" hidden="1">
      <c r="E124" s="188" t="s">
        <v>56</v>
      </c>
    </row>
    <row r="125" spans="5:5" hidden="1">
      <c r="E125" s="189" t="s">
        <v>57</v>
      </c>
    </row>
    <row r="126" spans="5:5" hidden="1">
      <c r="E126" s="188" t="s">
        <v>58</v>
      </c>
    </row>
    <row r="127" spans="5:5" hidden="1">
      <c r="E127" s="189" t="s">
        <v>59</v>
      </c>
    </row>
    <row r="128" spans="5:5" hidden="1">
      <c r="E128" s="188" t="s">
        <v>60</v>
      </c>
    </row>
    <row r="129" spans="5:5" hidden="1">
      <c r="E129" s="189" t="s">
        <v>61</v>
      </c>
    </row>
    <row r="130" spans="5:5" hidden="1">
      <c r="E130" s="188" t="s">
        <v>62</v>
      </c>
    </row>
    <row r="131" spans="5:5" hidden="1">
      <c r="E131" s="189" t="s">
        <v>63</v>
      </c>
    </row>
    <row r="132" spans="5:5" hidden="1">
      <c r="E132" s="188" t="s">
        <v>64</v>
      </c>
    </row>
    <row r="133" spans="5:5" hidden="1">
      <c r="E133" s="190" t="s">
        <v>65</v>
      </c>
    </row>
    <row r="134" spans="5:5" hidden="1">
      <c r="E134" s="188" t="s">
        <v>66</v>
      </c>
    </row>
    <row r="135" spans="5:5" hidden="1">
      <c r="E135" s="189" t="s">
        <v>67</v>
      </c>
    </row>
    <row r="136" spans="5:5" hidden="1">
      <c r="E136" s="188" t="s">
        <v>68</v>
      </c>
    </row>
    <row r="137" spans="5:5" hidden="1">
      <c r="E137" s="190" t="s">
        <v>69</v>
      </c>
    </row>
    <row r="138" spans="5:5" hidden="1">
      <c r="E138" s="191" t="s">
        <v>70</v>
      </c>
    </row>
    <row r="139" spans="5:5" hidden="1">
      <c r="E139" s="190" t="s">
        <v>71</v>
      </c>
    </row>
    <row r="140" spans="5:5" hidden="1">
      <c r="E140" s="191" t="s">
        <v>72</v>
      </c>
    </row>
    <row r="141" spans="5:5" hidden="1">
      <c r="E141" s="189" t="s">
        <v>73</v>
      </c>
    </row>
    <row r="142" spans="5:5" hidden="1">
      <c r="E142" s="188" t="s">
        <v>74</v>
      </c>
    </row>
    <row r="143" spans="5:5" hidden="1">
      <c r="E143" s="189" t="s">
        <v>75</v>
      </c>
    </row>
    <row r="144" spans="5:5" hidden="1">
      <c r="E144" s="188" t="s">
        <v>76</v>
      </c>
    </row>
    <row r="145" spans="5:5" hidden="1">
      <c r="E145" s="190" t="s">
        <v>77</v>
      </c>
    </row>
    <row r="146" spans="5:5" hidden="1">
      <c r="E146" s="188" t="s">
        <v>78</v>
      </c>
    </row>
    <row r="147" spans="5:5" hidden="1">
      <c r="E147" s="189" t="s">
        <v>79</v>
      </c>
    </row>
    <row r="148" spans="5:5" hidden="1">
      <c r="E148" s="188" t="s">
        <v>80</v>
      </c>
    </row>
    <row r="149" spans="5:5" hidden="1">
      <c r="E149" s="189" t="s">
        <v>81</v>
      </c>
    </row>
    <row r="150" spans="5:5" hidden="1">
      <c r="E150" s="188" t="s">
        <v>82</v>
      </c>
    </row>
    <row r="151" spans="5:5" hidden="1">
      <c r="E151" s="189" t="s">
        <v>83</v>
      </c>
    </row>
    <row r="152" spans="5:5" hidden="1">
      <c r="E152" s="188" t="s">
        <v>84</v>
      </c>
    </row>
    <row r="153" spans="5:5" hidden="1">
      <c r="E153" s="190" t="s">
        <v>85</v>
      </c>
    </row>
    <row r="154" spans="5:5" hidden="1">
      <c r="E154" s="191" t="s">
        <v>86</v>
      </c>
    </row>
    <row r="155" spans="5:5" hidden="1">
      <c r="E155" s="189" t="s">
        <v>87</v>
      </c>
    </row>
    <row r="156" spans="5:5" hidden="1">
      <c r="E156" s="188" t="s">
        <v>88</v>
      </c>
    </row>
    <row r="157" spans="5:5" hidden="1">
      <c r="E157" s="190" t="s">
        <v>89</v>
      </c>
    </row>
    <row r="158" spans="5:5" hidden="1">
      <c r="E158" s="188" t="s">
        <v>90</v>
      </c>
    </row>
    <row r="159" spans="5:5" hidden="1">
      <c r="E159" s="189" t="s">
        <v>91</v>
      </c>
    </row>
    <row r="160" spans="5:5" hidden="1">
      <c r="E160" s="188" t="s">
        <v>92</v>
      </c>
    </row>
    <row r="161" spans="5:5" hidden="1">
      <c r="E161" s="189" t="s">
        <v>93</v>
      </c>
    </row>
    <row r="162" spans="5:5" hidden="1">
      <c r="E162" s="188" t="s">
        <v>94</v>
      </c>
    </row>
    <row r="163" spans="5:5" hidden="1">
      <c r="E163" s="190" t="s">
        <v>95</v>
      </c>
    </row>
    <row r="164" spans="5:5" hidden="1">
      <c r="E164" s="188" t="s">
        <v>96</v>
      </c>
    </row>
    <row r="165" spans="5:5" hidden="1">
      <c r="E165" s="189" t="s">
        <v>97</v>
      </c>
    </row>
    <row r="166" spans="5:5" hidden="1">
      <c r="E166" s="191" t="s">
        <v>98</v>
      </c>
    </row>
    <row r="167" spans="5:5" hidden="1">
      <c r="E167" s="189" t="s">
        <v>99</v>
      </c>
    </row>
    <row r="168" spans="5:5" hidden="1">
      <c r="E168" s="188" t="s">
        <v>100</v>
      </c>
    </row>
    <row r="169" spans="5:5" hidden="1">
      <c r="E169" s="189" t="s">
        <v>101</v>
      </c>
    </row>
    <row r="170" spans="5:5" hidden="1">
      <c r="E170" s="188" t="s">
        <v>102</v>
      </c>
    </row>
    <row r="171" spans="5:5" hidden="1">
      <c r="E171" s="189" t="s">
        <v>103</v>
      </c>
    </row>
    <row r="172" spans="5:5" hidden="1">
      <c r="E172" s="191" t="s">
        <v>104</v>
      </c>
    </row>
    <row r="173" spans="5:5" hidden="1">
      <c r="E173" s="189" t="s">
        <v>105</v>
      </c>
    </row>
    <row r="174" spans="5:5" hidden="1">
      <c r="E174" s="188" t="s">
        <v>106</v>
      </c>
    </row>
    <row r="175" spans="5:5" hidden="1">
      <c r="E175" s="189" t="s">
        <v>107</v>
      </c>
    </row>
    <row r="176" spans="5:5" hidden="1">
      <c r="E176" s="188" t="s">
        <v>108</v>
      </c>
    </row>
    <row r="177" spans="5:5" hidden="1">
      <c r="E177" s="189" t="s">
        <v>109</v>
      </c>
    </row>
    <row r="178" spans="5:5" hidden="1">
      <c r="E178" s="191" t="s">
        <v>110</v>
      </c>
    </row>
    <row r="179" spans="5:5" hidden="1">
      <c r="E179" s="189" t="s">
        <v>111</v>
      </c>
    </row>
    <row r="180" spans="5:5" hidden="1">
      <c r="E180" s="188" t="s">
        <v>112</v>
      </c>
    </row>
    <row r="181" spans="5:5" hidden="1">
      <c r="E181" s="189" t="s">
        <v>113</v>
      </c>
    </row>
    <row r="182" spans="5:5" hidden="1">
      <c r="E182" s="188" t="s">
        <v>114</v>
      </c>
    </row>
    <row r="183" spans="5:5" hidden="1">
      <c r="E183" s="189" t="s">
        <v>115</v>
      </c>
    </row>
    <row r="184" spans="5:5" hidden="1">
      <c r="E184" s="188" t="s">
        <v>116</v>
      </c>
    </row>
    <row r="185" spans="5:5" hidden="1">
      <c r="E185" s="189" t="s">
        <v>117</v>
      </c>
    </row>
    <row r="186" spans="5:5" hidden="1">
      <c r="E186" s="188" t="s">
        <v>118</v>
      </c>
    </row>
    <row r="187" spans="5:5" hidden="1">
      <c r="E187" s="189" t="s">
        <v>119</v>
      </c>
    </row>
    <row r="188" spans="5:5" hidden="1">
      <c r="E188" s="188" t="s">
        <v>120</v>
      </c>
    </row>
    <row r="189" spans="5:5" hidden="1">
      <c r="E189" s="190" t="s">
        <v>121</v>
      </c>
    </row>
    <row r="190" spans="5:5" hidden="1">
      <c r="E190" s="188" t="s">
        <v>122</v>
      </c>
    </row>
    <row r="191" spans="5:5" hidden="1">
      <c r="E191" s="189" t="s">
        <v>123</v>
      </c>
    </row>
    <row r="192" spans="5:5" hidden="1">
      <c r="E192" s="188" t="s">
        <v>124</v>
      </c>
    </row>
    <row r="193" spans="5:5" hidden="1">
      <c r="E193" s="190" t="s">
        <v>125</v>
      </c>
    </row>
    <row r="194" spans="5:5" hidden="1">
      <c r="E194" s="188" t="s">
        <v>126</v>
      </c>
    </row>
    <row r="195" spans="5:5" hidden="1">
      <c r="E195" s="189" t="s">
        <v>127</v>
      </c>
    </row>
    <row r="196" spans="5:5" hidden="1">
      <c r="E196" s="188" t="s">
        <v>128</v>
      </c>
    </row>
    <row r="197" spans="5:5" hidden="1">
      <c r="E197" s="189" t="s">
        <v>129</v>
      </c>
    </row>
    <row r="198" spans="5:5" hidden="1">
      <c r="E198" s="188" t="s">
        <v>130</v>
      </c>
    </row>
    <row r="199" spans="5:5" hidden="1">
      <c r="E199" s="189" t="s">
        <v>131</v>
      </c>
    </row>
    <row r="200" spans="5:5" hidden="1">
      <c r="E200" s="188" t="s">
        <v>132</v>
      </c>
    </row>
    <row r="201" spans="5:5" hidden="1">
      <c r="E201" s="189" t="s">
        <v>133</v>
      </c>
    </row>
    <row r="202" spans="5:5" hidden="1">
      <c r="E202" s="188" t="s">
        <v>134</v>
      </c>
    </row>
    <row r="203" spans="5:5" hidden="1">
      <c r="E203" s="189" t="s">
        <v>135</v>
      </c>
    </row>
    <row r="204" spans="5:5" hidden="1">
      <c r="E204" s="191" t="s">
        <v>136</v>
      </c>
    </row>
    <row r="205" spans="5:5" hidden="1">
      <c r="E205" s="189" t="s">
        <v>137</v>
      </c>
    </row>
    <row r="206" spans="5:5" hidden="1">
      <c r="E206" s="188" t="s">
        <v>138</v>
      </c>
    </row>
    <row r="207" spans="5:5" hidden="1">
      <c r="E207" s="190" t="s">
        <v>139</v>
      </c>
    </row>
    <row r="208" spans="5:5" hidden="1">
      <c r="E208" s="191" t="s">
        <v>140</v>
      </c>
    </row>
    <row r="209" spans="5:5" hidden="1">
      <c r="E209" s="190" t="s">
        <v>141</v>
      </c>
    </row>
    <row r="210" spans="5:5" hidden="1">
      <c r="E210" s="188" t="s">
        <v>142</v>
      </c>
    </row>
    <row r="211" spans="5:5" hidden="1">
      <c r="E211" s="190" t="s">
        <v>143</v>
      </c>
    </row>
    <row r="212" spans="5:5" hidden="1">
      <c r="E212" s="191" t="s">
        <v>144</v>
      </c>
    </row>
    <row r="213" spans="5:5" hidden="1">
      <c r="E213" s="189" t="s">
        <v>145</v>
      </c>
    </row>
    <row r="214" spans="5:5" hidden="1">
      <c r="E214" s="191" t="s">
        <v>146</v>
      </c>
    </row>
    <row r="215" spans="5:5" hidden="1">
      <c r="E215" s="189" t="s">
        <v>147</v>
      </c>
    </row>
    <row r="216" spans="5:5" hidden="1">
      <c r="E216" s="191" t="s">
        <v>148</v>
      </c>
    </row>
    <row r="217" spans="5:5" hidden="1">
      <c r="E217" s="189" t="s">
        <v>149</v>
      </c>
    </row>
    <row r="218" spans="5:5" hidden="1">
      <c r="E218" s="191" t="s">
        <v>150</v>
      </c>
    </row>
    <row r="219" spans="5:5" hidden="1">
      <c r="E219" s="190" t="s">
        <v>151</v>
      </c>
    </row>
    <row r="220" spans="5:5" hidden="1">
      <c r="E220" s="188" t="s">
        <v>152</v>
      </c>
    </row>
    <row r="221" spans="5:5" hidden="1">
      <c r="E221" s="189" t="s">
        <v>153</v>
      </c>
    </row>
    <row r="222" spans="5:5" hidden="1">
      <c r="E222" s="188" t="s">
        <v>154</v>
      </c>
    </row>
    <row r="223" spans="5:5" hidden="1">
      <c r="E223" s="189" t="s">
        <v>155</v>
      </c>
    </row>
    <row r="224" spans="5:5" hidden="1">
      <c r="E224" s="188" t="s">
        <v>156</v>
      </c>
    </row>
    <row r="225" spans="5:5" hidden="1">
      <c r="E225" s="189" t="s">
        <v>157</v>
      </c>
    </row>
    <row r="226" spans="5:5" hidden="1">
      <c r="E226" s="188" t="s">
        <v>158</v>
      </c>
    </row>
    <row r="227" spans="5:5" hidden="1">
      <c r="E227" s="189" t="s">
        <v>159</v>
      </c>
    </row>
    <row r="228" spans="5:5" hidden="1">
      <c r="E228" s="188" t="s">
        <v>160</v>
      </c>
    </row>
    <row r="229" spans="5:5" hidden="1">
      <c r="E229" s="189" t="s">
        <v>161</v>
      </c>
    </row>
    <row r="230" spans="5:5" hidden="1">
      <c r="E230" s="188" t="s">
        <v>162</v>
      </c>
    </row>
    <row r="231" spans="5:5" hidden="1">
      <c r="E231" s="189" t="s">
        <v>163</v>
      </c>
    </row>
    <row r="232" spans="5:5" hidden="1">
      <c r="E232" s="188" t="s">
        <v>164</v>
      </c>
    </row>
    <row r="233" spans="5:5" hidden="1">
      <c r="E233" s="190" t="s">
        <v>165</v>
      </c>
    </row>
    <row r="234" spans="5:5" hidden="1">
      <c r="E234" s="191" t="s">
        <v>166</v>
      </c>
    </row>
    <row r="235" spans="5:5" hidden="1">
      <c r="E235" s="190" t="s">
        <v>167</v>
      </c>
    </row>
    <row r="236" spans="5:5" hidden="1">
      <c r="E236" s="188" t="s">
        <v>168</v>
      </c>
    </row>
    <row r="237" spans="5:5" hidden="1">
      <c r="E237" s="189" t="s">
        <v>169</v>
      </c>
    </row>
    <row r="238" spans="5:5" hidden="1">
      <c r="E238" s="188" t="s">
        <v>170</v>
      </c>
    </row>
    <row r="239" spans="5:5" hidden="1">
      <c r="E239" s="189" t="s">
        <v>171</v>
      </c>
    </row>
    <row r="240" spans="5:5" hidden="1">
      <c r="E240" s="188" t="s">
        <v>172</v>
      </c>
    </row>
    <row r="241" spans="5:5" hidden="1">
      <c r="E241" s="189" t="s">
        <v>173</v>
      </c>
    </row>
    <row r="242" spans="5:5" hidden="1">
      <c r="E242" s="192" t="s">
        <v>336</v>
      </c>
    </row>
    <row r="243" spans="5:5">
      <c r="E243" s="132"/>
    </row>
  </sheetData>
  <sheetProtection password="DBAF" sheet="1"/>
  <mergeCells count="11">
    <mergeCell ref="B27:B31"/>
    <mergeCell ref="I27:I31"/>
    <mergeCell ref="B35:B40"/>
    <mergeCell ref="B2:C3"/>
    <mergeCell ref="G2:H2"/>
    <mergeCell ref="E3:H3"/>
    <mergeCell ref="B5:C9"/>
    <mergeCell ref="I6:I7"/>
    <mergeCell ref="B20:C23"/>
    <mergeCell ref="I35:I36"/>
    <mergeCell ref="I38:I39"/>
  </mergeCells>
  <phoneticPr fontId="3"/>
  <conditionalFormatting sqref="E114">
    <cfRule type="expression" dxfId="152" priority="1">
      <formula>AD82="×"</formula>
    </cfRule>
    <cfRule type="expression" dxfId="151" priority="1">
      <formula>Z82="×"</formula>
    </cfRule>
  </conditionalFormatting>
  <conditionalFormatting sqref="E149:E150">
    <cfRule type="expression" dxfId="150" priority="2">
      <formula>AA121="×"</formula>
    </cfRule>
  </conditionalFormatting>
  <dataValidations count="1">
    <dataValidation type="list" allowBlank="1" showInputMessage="1" showErrorMessage="1" sqref="E6:H6">
      <formula1>$E$114:$E$242</formula1>
    </dataValidation>
  </dataValidations>
  <pageMargins left="0.98425196850393704" right="0.39370078740157483" top="0.59055118110236227" bottom="0.59055118110236227" header="0.31496062992125984" footer="0.39370078740157483"/>
  <pageSetup paperSize="9" scale="90" orientation="portrait" r:id="rId1"/>
  <headerFooter>
    <oddHeader>&amp;R&amp;D　&amp;T</oddHeader>
  </headerFooter>
  <rowBreaks count="3" manualBreakCount="3">
    <brk id="59" max="1048576" man="1"/>
    <brk id="59" max="1048576" man="1"/>
    <brk id="59" max="104857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L64"/>
  <sheetViews>
    <sheetView zoomScale="85" zoomScaleNormal="85" zoomScaleSheetLayoutView="100" workbookViewId="0">
      <selection activeCell="E62" sqref="D62:E65"/>
    </sheetView>
  </sheetViews>
  <sheetFormatPr defaultColWidth="9.140625" defaultRowHeight="14.25"/>
  <cols>
    <col min="1" max="1" width="1.7109375" style="154" customWidth="1"/>
    <col min="2" max="2" width="6.7109375" style="132" customWidth="1"/>
    <col min="3" max="3" width="40.7109375" style="132" customWidth="1"/>
    <col min="4" max="8" width="12.7109375" style="132" customWidth="1"/>
    <col min="9" max="9" width="4.7109375" style="132" customWidth="1"/>
    <col min="10" max="10" width="50.7109375" style="132" customWidth="1"/>
    <col min="11" max="11" width="9.140625" style="132" customWidth="1"/>
    <col min="12" max="16384" width="9.140625" style="132"/>
  </cols>
  <sheetData>
    <row r="1" spans="1:10" customFormat="1" ht="12" customHeight="1"/>
    <row r="2" spans="1:10" customFormat="1" ht="14.25" customHeight="1">
      <c r="B2" s="786" t="s">
        <v>337</v>
      </c>
      <c r="C2" s="787"/>
      <c r="D2" s="6" t="s">
        <v>338</v>
      </c>
      <c r="E2" s="194" t="str">
        <f>分担部</f>
        <v>道路橋梁部</v>
      </c>
      <c r="F2" s="6" t="s">
        <v>339</v>
      </c>
      <c r="G2" s="788" t="str">
        <f>WBS</f>
        <v>JA15R1003</v>
      </c>
      <c r="H2" s="789"/>
    </row>
    <row r="3" spans="1:10" customFormat="1" ht="26.1" customHeight="1">
      <c r="B3" s="786"/>
      <c r="C3" s="787"/>
      <c r="D3" s="6" t="s">
        <v>340</v>
      </c>
      <c r="E3" s="774" t="str">
        <f>プロジェクト件名</f>
        <v>ベトナム国ハノイ市環状３号線整備事業(マイジック-南タンロン区間)</v>
      </c>
      <c r="F3" s="774"/>
      <c r="G3" s="774"/>
      <c r="H3" s="774"/>
    </row>
    <row r="4" spans="1:10" s="213" customFormat="1" ht="6" customHeight="1">
      <c r="G4" s="195"/>
    </row>
    <row r="5" spans="1:10" customFormat="1" ht="13.5" customHeight="1">
      <c r="A5" s="196"/>
      <c r="B5" s="790" t="s">
        <v>341</v>
      </c>
      <c r="C5" s="791"/>
      <c r="D5" s="170"/>
      <c r="E5" s="79" t="s">
        <v>342</v>
      </c>
      <c r="F5" s="79" t="s">
        <v>343</v>
      </c>
      <c r="G5" s="79" t="s">
        <v>344</v>
      </c>
      <c r="H5" s="79" t="s">
        <v>345</v>
      </c>
    </row>
    <row r="6" spans="1:10" customFormat="1" ht="13.5" customHeight="1">
      <c r="A6" s="196"/>
      <c r="B6" s="790"/>
      <c r="C6" s="791"/>
      <c r="D6" s="79" t="s">
        <v>346</v>
      </c>
      <c r="E6" s="79" t="str">
        <f>IF(通貨1="","",通貨1)</f>
        <v>JPY</v>
      </c>
      <c r="F6" s="79" t="str">
        <f>IF(通貨2="","",通貨2)</f>
        <v/>
      </c>
      <c r="G6" s="79" t="str">
        <f>IF(通貨3="","",通貨3)</f>
        <v/>
      </c>
      <c r="H6" s="79" t="str">
        <f>IF(通貨4="","",通貨4)</f>
        <v/>
      </c>
    </row>
    <row r="7" spans="1:10" customFormat="1" ht="13.5" customHeight="1">
      <c r="A7" s="196"/>
      <c r="B7" s="790"/>
      <c r="C7" s="791"/>
      <c r="D7" s="79" t="s">
        <v>347</v>
      </c>
      <c r="E7" s="6">
        <f>通貨1レート</f>
        <v>1</v>
      </c>
      <c r="F7" s="6">
        <f>通貨2レート</f>
        <v>0</v>
      </c>
      <c r="G7" s="6">
        <f>通貨3レート</f>
        <v>0</v>
      </c>
      <c r="H7" s="6">
        <f>通貨4レート</f>
        <v>0</v>
      </c>
      <c r="J7" s="139"/>
    </row>
    <row r="8" spans="1:10" customFormat="1" ht="13.5" customHeight="1">
      <c r="A8" s="196"/>
      <c r="B8" s="790"/>
      <c r="C8" s="791"/>
      <c r="D8" s="79" t="s">
        <v>348</v>
      </c>
      <c r="E8" s="79">
        <f>通貨1単位</f>
        <v>1</v>
      </c>
      <c r="F8" s="79">
        <f>通貨2単位</f>
        <v>0</v>
      </c>
      <c r="G8" s="79">
        <f>通貨3単位</f>
        <v>0</v>
      </c>
      <c r="H8" s="79">
        <f>通貨4単位</f>
        <v>0</v>
      </c>
      <c r="J8" s="139"/>
    </row>
    <row r="9" spans="1:10" customFormat="1" ht="12" customHeight="1">
      <c r="G9" s="158"/>
    </row>
    <row r="10" spans="1:10" customFormat="1" ht="15" customHeight="1">
      <c r="B10" s="156" t="s">
        <v>349</v>
      </c>
      <c r="D10" s="197" t="s">
        <v>350</v>
      </c>
    </row>
    <row r="11" spans="1:10" customFormat="1" ht="14.25" customHeight="1">
      <c r="B11" s="85" t="s">
        <v>351</v>
      </c>
      <c r="C11" s="85" t="s">
        <v>352</v>
      </c>
      <c r="D11" s="79" t="s">
        <v>353</v>
      </c>
      <c r="E11" s="198" t="str">
        <f>通貨1</f>
        <v>JPY</v>
      </c>
      <c r="F11" s="198" t="str">
        <f>IF(通貨2="","",IF(通貨2単位=1,通貨2,通貨2単位&amp;通貨2))</f>
        <v/>
      </c>
      <c r="G11" s="198" t="str">
        <f>IF(通貨3="","",IF(通貨3単位=1,通貨3,通貨3単位&amp;通貨3))</f>
        <v/>
      </c>
      <c r="H11" s="198" t="str">
        <f>IF(通貨4="","",IF(通貨4単位=1,通貨4,通貨4単位&amp;通貨4))</f>
        <v/>
      </c>
      <c r="J11" s="199" t="s">
        <v>354</v>
      </c>
    </row>
    <row r="12" spans="1:10">
      <c r="B12" s="6" t="s">
        <v>355</v>
      </c>
      <c r="C12" s="124" t="s">
        <v>356</v>
      </c>
      <c r="D12" s="91">
        <f>SUMPRODUCT(E$7:H$7,E$8:H$8,E12:H12)</f>
        <v>3902500</v>
      </c>
      <c r="E12" s="91">
        <f>社員報酬売上高_受注通貨1</f>
        <v>3902500</v>
      </c>
      <c r="F12" s="91">
        <f>社員報酬売上高_受注通貨2</f>
        <v>0</v>
      </c>
      <c r="G12" s="91">
        <f>社員報酬売上高_受注通貨3</f>
        <v>0</v>
      </c>
      <c r="H12" s="91">
        <f>社員報酬売上高_受注通貨4</f>
        <v>0</v>
      </c>
      <c r="J12" s="131"/>
    </row>
    <row r="13" spans="1:10" customFormat="1" ht="22.5" customHeight="1">
      <c r="B13" s="6" t="s">
        <v>357</v>
      </c>
      <c r="C13" s="200" t="s">
        <v>358</v>
      </c>
      <c r="D13" s="201">
        <f>SUMPRODUCT(E$7:H$7,E$8:H$8,E13:H13)</f>
        <v>0</v>
      </c>
      <c r="E13" s="201">
        <f>JICA社員報酬額</f>
        <v>0</v>
      </c>
      <c r="F13" s="202"/>
      <c r="G13" s="202"/>
      <c r="H13" s="202"/>
      <c r="J13" s="131"/>
    </row>
    <row r="14" spans="1:10">
      <c r="B14" s="6" t="s">
        <v>359</v>
      </c>
      <c r="C14" s="124" t="s">
        <v>360</v>
      </c>
      <c r="D14" s="91">
        <f>SUMPRODUCT(E$7:H$7,E$8:H$8,E14:H14)</f>
        <v>0</v>
      </c>
      <c r="E14" s="203"/>
      <c r="F14" s="203"/>
      <c r="G14" s="203"/>
      <c r="H14" s="203"/>
      <c r="J14" s="131"/>
    </row>
    <row r="15" spans="1:10">
      <c r="B15" s="6" t="s">
        <v>361</v>
      </c>
      <c r="C15" s="124" t="s">
        <v>362</v>
      </c>
      <c r="D15" s="91">
        <f>SUMPRODUCT(E$7:H$7,E$8:H$8,E15:H15)</f>
        <v>0</v>
      </c>
      <c r="E15" s="203"/>
      <c r="F15" s="203"/>
      <c r="G15" s="203"/>
      <c r="H15" s="203"/>
      <c r="J15" s="131"/>
    </row>
    <row r="16" spans="1:10">
      <c r="B16" s="6" t="s">
        <v>363</v>
      </c>
      <c r="C16" s="124" t="s">
        <v>364</v>
      </c>
      <c r="D16" s="91">
        <f>SUMPRODUCT(E$7:H$7,E$8:H$8,E16:H16)</f>
        <v>0</v>
      </c>
      <c r="E16" s="203"/>
      <c r="F16" s="203"/>
      <c r="G16" s="203"/>
      <c r="H16" s="203"/>
      <c r="J16" s="131"/>
    </row>
    <row r="17" spans="2:10">
      <c r="B17" s="6" t="s">
        <v>365</v>
      </c>
      <c r="C17" s="204" t="s">
        <v>366</v>
      </c>
      <c r="D17" s="91">
        <f>SUM(D12:D16)-D13</f>
        <v>3902500</v>
      </c>
      <c r="E17" s="91">
        <f>SUM(E12:E16)-E13</f>
        <v>3902500</v>
      </c>
      <c r="F17" s="91">
        <f>SUM(F12:F16)-F13</f>
        <v>0</v>
      </c>
      <c r="G17" s="91">
        <f>SUM(G12:G16)-G13</f>
        <v>0</v>
      </c>
      <c r="H17" s="91">
        <f>SUM(H12:H16)-H13</f>
        <v>0</v>
      </c>
      <c r="J17" s="131"/>
    </row>
    <row r="18" spans="2:10">
      <c r="B18" s="6"/>
      <c r="C18" s="204"/>
      <c r="D18" s="204"/>
      <c r="E18" s="204"/>
      <c r="F18" s="204"/>
      <c r="G18" s="204"/>
      <c r="H18" s="204"/>
      <c r="J18" s="131"/>
    </row>
    <row r="19" spans="2:10">
      <c r="B19" s="6" t="s">
        <v>367</v>
      </c>
      <c r="C19" s="124" t="s">
        <v>368</v>
      </c>
      <c r="D19" s="91">
        <f t="shared" ref="D19:D24" si="0">SUMPRODUCT(E$7:H$7,E$8:H$8,E19:H19)</f>
        <v>0</v>
      </c>
      <c r="E19" s="91">
        <f>借上報酬額_受注通貨1</f>
        <v>0</v>
      </c>
      <c r="F19" s="91">
        <f>借上報酬額_受注通貨2</f>
        <v>0</v>
      </c>
      <c r="G19" s="91">
        <f>借上報酬額_受注通貨3</f>
        <v>0</v>
      </c>
      <c r="H19" s="91">
        <f>借上報酬額_受注通貨4</f>
        <v>0</v>
      </c>
      <c r="J19" s="131"/>
    </row>
    <row r="20" spans="2:10" customFormat="1" ht="22.5" customHeight="1">
      <c r="B20" s="6" t="s">
        <v>369</v>
      </c>
      <c r="C20" s="200" t="s">
        <v>370</v>
      </c>
      <c r="D20" s="201">
        <f t="shared" si="0"/>
        <v>0</v>
      </c>
      <c r="E20" s="201">
        <f>JICA借上報酬額</f>
        <v>0</v>
      </c>
      <c r="F20" s="202"/>
      <c r="G20" s="202"/>
      <c r="H20" s="202"/>
      <c r="J20" s="131"/>
    </row>
    <row r="21" spans="2:10">
      <c r="B21" s="6" t="s">
        <v>371</v>
      </c>
      <c r="C21" s="124" t="s">
        <v>372</v>
      </c>
      <c r="D21" s="91">
        <f t="shared" si="0"/>
        <v>0</v>
      </c>
      <c r="E21" s="203"/>
      <c r="F21" s="203"/>
      <c r="G21" s="203"/>
      <c r="H21" s="203"/>
      <c r="J21" s="131"/>
    </row>
    <row r="22" spans="2:10">
      <c r="B22" s="6" t="s">
        <v>373</v>
      </c>
      <c r="C22" s="124" t="s">
        <v>374</v>
      </c>
      <c r="D22" s="91">
        <f t="shared" si="0"/>
        <v>0</v>
      </c>
      <c r="E22" s="203"/>
      <c r="F22" s="203"/>
      <c r="G22" s="203"/>
      <c r="H22" s="203"/>
      <c r="J22" s="131"/>
    </row>
    <row r="23" spans="2:10">
      <c r="B23" s="6" t="s">
        <v>375</v>
      </c>
      <c r="C23" s="124" t="s">
        <v>376</v>
      </c>
      <c r="D23" s="91">
        <f t="shared" si="0"/>
        <v>0</v>
      </c>
      <c r="E23" s="203"/>
      <c r="F23" s="203"/>
      <c r="G23" s="203"/>
      <c r="H23" s="203"/>
      <c r="J23" s="131"/>
    </row>
    <row r="24" spans="2:10">
      <c r="B24" s="6"/>
      <c r="C24" s="204" t="s">
        <v>377</v>
      </c>
      <c r="D24" s="91">
        <f t="shared" si="0"/>
        <v>0</v>
      </c>
      <c r="E24" s="91">
        <f>SUM(E19:E23)-E20</f>
        <v>0</v>
      </c>
      <c r="F24" s="91">
        <f>SUM(F19:F23)-F20</f>
        <v>0</v>
      </c>
      <c r="G24" s="91">
        <f>SUM(G19:G23)-G20</f>
        <v>0</v>
      </c>
      <c r="H24" s="91">
        <f>SUM(H19:H23)-H20</f>
        <v>0</v>
      </c>
      <c r="J24" s="131"/>
    </row>
    <row r="25" spans="2:10">
      <c r="B25" s="6"/>
      <c r="C25" s="204" t="s">
        <v>378</v>
      </c>
      <c r="D25" s="91">
        <f>D24+D17</f>
        <v>3902500</v>
      </c>
      <c r="E25" s="91">
        <f>E24+E17</f>
        <v>3902500</v>
      </c>
      <c r="F25" s="91">
        <f>F24+F17</f>
        <v>0</v>
      </c>
      <c r="G25" s="91">
        <f>G24+G17</f>
        <v>0</v>
      </c>
      <c r="H25" s="91">
        <f>H24+H17</f>
        <v>0</v>
      </c>
      <c r="J25" s="131"/>
    </row>
    <row r="26" spans="2:10" customFormat="1" ht="12" customHeight="1">
      <c r="G26" s="158"/>
    </row>
    <row r="27" spans="2:10">
      <c r="B27" s="205" t="s">
        <v>379</v>
      </c>
      <c r="D27" s="197" t="s">
        <v>380</v>
      </c>
    </row>
    <row r="28" spans="2:10">
      <c r="B28" s="6" t="s">
        <v>381</v>
      </c>
      <c r="C28" s="6" t="s">
        <v>382</v>
      </c>
      <c r="D28" s="6" t="s">
        <v>383</v>
      </c>
      <c r="E28" s="198" t="str">
        <f>通貨1</f>
        <v>JPY</v>
      </c>
      <c r="F28" s="198" t="str">
        <f>IF(通貨2="","",IF(通貨2単位=1,通貨2,通貨2単位&amp;通貨2))</f>
        <v/>
      </c>
      <c r="G28" s="198" t="str">
        <f>IF(通貨3="","",IF(通貨3単位=1,通貨3,通貨3単位&amp;通貨3))</f>
        <v/>
      </c>
      <c r="H28" s="198" t="str">
        <f>IF(通貨4="","",IF(通貨4単位=1,通貨4,通貨4単位&amp;通貨4))</f>
        <v/>
      </c>
    </row>
    <row r="29" spans="2:10">
      <c r="B29" s="6" t="s">
        <v>384</v>
      </c>
      <c r="C29" s="124" t="s">
        <v>385</v>
      </c>
      <c r="D29" s="206">
        <f>SUM(E29:H29)</f>
        <v>2.23</v>
      </c>
      <c r="E29" s="206">
        <f>③人件費!D133</f>
        <v>2.23</v>
      </c>
      <c r="F29" s="206">
        <f>③人件費!D134</f>
        <v>0</v>
      </c>
      <c r="G29" s="206">
        <f>③人件費!D135</f>
        <v>0</v>
      </c>
      <c r="H29" s="206">
        <f>③人件費!D136</f>
        <v>0</v>
      </c>
    </row>
    <row r="30" spans="2:10">
      <c r="B30" s="6" t="s">
        <v>386</v>
      </c>
      <c r="C30" s="124" t="s">
        <v>387</v>
      </c>
      <c r="D30" s="206">
        <f>SUM(E30:H30)</f>
        <v>0</v>
      </c>
      <c r="E30" s="206">
        <f>④借上費!C174</f>
        <v>0</v>
      </c>
      <c r="F30" s="206">
        <f>④借上費!C175</f>
        <v>0</v>
      </c>
      <c r="G30" s="206">
        <f>④借上費!C176</f>
        <v>0</v>
      </c>
      <c r="H30" s="206">
        <f>④借上費!C177</f>
        <v>0</v>
      </c>
    </row>
    <row r="31" spans="2:10">
      <c r="B31" s="6"/>
      <c r="C31" s="204" t="s">
        <v>388</v>
      </c>
      <c r="D31" s="206">
        <f>SUM(D29:D30)</f>
        <v>2.23</v>
      </c>
      <c r="E31" s="206">
        <f>SUM(E29:E30)</f>
        <v>2.23</v>
      </c>
      <c r="F31" s="206">
        <f>SUM(F29:F30)</f>
        <v>0</v>
      </c>
      <c r="G31" s="206">
        <f>SUM(G29:G30)</f>
        <v>0</v>
      </c>
      <c r="H31" s="206">
        <f>SUM(H29:H30)</f>
        <v>0</v>
      </c>
    </row>
    <row r="32" spans="2:10">
      <c r="B32" s="6" t="s">
        <v>361</v>
      </c>
      <c r="C32" s="124" t="s">
        <v>389</v>
      </c>
      <c r="D32" s="206">
        <f>SUM(E32:H32)</f>
        <v>1</v>
      </c>
      <c r="E32" s="206">
        <f>③人件費!$R$60</f>
        <v>1</v>
      </c>
      <c r="F32" s="206">
        <f>③人件費!$R$118</f>
        <v>0</v>
      </c>
      <c r="G32" s="207"/>
      <c r="H32" s="207"/>
    </row>
    <row r="33" spans="2:8">
      <c r="B33" s="6" t="s">
        <v>363</v>
      </c>
      <c r="C33" s="124" t="s">
        <v>390</v>
      </c>
      <c r="D33" s="206">
        <f>SUM(E33:H33)</f>
        <v>0</v>
      </c>
      <c r="E33" s="206">
        <f>④借上費!$R$41</f>
        <v>0</v>
      </c>
      <c r="F33" s="206">
        <f>④借上費!$R$85</f>
        <v>0</v>
      </c>
      <c r="G33" s="206">
        <f>④借上費!$R$124</f>
        <v>0</v>
      </c>
      <c r="H33" s="206">
        <f>④借上費!$R$163</f>
        <v>0</v>
      </c>
    </row>
    <row r="34" spans="2:8">
      <c r="B34" s="6"/>
      <c r="C34" s="204" t="s">
        <v>391</v>
      </c>
      <c r="D34" s="206">
        <f>SUM(D32:D33)</f>
        <v>1</v>
      </c>
      <c r="E34" s="206">
        <f>SUM(E32:E33)</f>
        <v>1</v>
      </c>
      <c r="F34" s="206">
        <f>SUM(F32:F33)</f>
        <v>0</v>
      </c>
      <c r="G34" s="206">
        <f>SUM(G32:G33)</f>
        <v>0</v>
      </c>
      <c r="H34" s="206">
        <f>SUM(H32:H33)</f>
        <v>0</v>
      </c>
    </row>
    <row r="35" spans="2:8" customFormat="1" ht="12" customHeight="1">
      <c r="G35" s="158"/>
    </row>
    <row r="36" spans="2:8">
      <c r="B36" s="156" t="s">
        <v>392</v>
      </c>
      <c r="D36" s="197" t="s">
        <v>393</v>
      </c>
    </row>
    <row r="37" spans="2:8">
      <c r="B37" s="79" t="s">
        <v>351</v>
      </c>
      <c r="C37" s="79" t="s">
        <v>394</v>
      </c>
      <c r="D37" s="79" t="s">
        <v>395</v>
      </c>
      <c r="E37" s="198" t="str">
        <f>通貨1</f>
        <v>JPY</v>
      </c>
      <c r="F37" s="198" t="str">
        <f>IF(通貨2="","",IF(通貨2単位=1,通貨2,通貨2単位&amp;通貨2))</f>
        <v/>
      </c>
      <c r="G37" s="198" t="str">
        <f>IF(通貨3="","",IF(通貨3単位=1,通貨3,通貨3単位&amp;通貨3))</f>
        <v/>
      </c>
      <c r="H37" s="198" t="str">
        <f>IF(通貨4="","",IF(通貨4単位=1,通貨4,通貨4単位&amp;通貨4))</f>
        <v/>
      </c>
    </row>
    <row r="38" spans="2:8">
      <c r="B38" s="208" t="s">
        <v>396</v>
      </c>
      <c r="C38" s="209" t="s">
        <v>397</v>
      </c>
      <c r="D38" s="91">
        <f t="shared" ref="D38:D52" si="1">SUMPRODUCT(E$7:H$7,E$8:H$8,E38:H38)</f>
        <v>504000</v>
      </c>
      <c r="E38" s="203">
        <f>2*252000</f>
        <v>504000</v>
      </c>
      <c r="F38" s="203"/>
      <c r="G38" s="203"/>
      <c r="H38" s="203"/>
    </row>
    <row r="39" spans="2:8">
      <c r="B39" s="208" t="s">
        <v>398</v>
      </c>
      <c r="C39" s="1" t="s">
        <v>12561</v>
      </c>
      <c r="D39" s="91">
        <f t="shared" si="1"/>
        <v>36000</v>
      </c>
      <c r="E39" s="203">
        <f>2*18000</f>
        <v>36000</v>
      </c>
      <c r="F39" s="203"/>
      <c r="G39" s="203"/>
      <c r="H39" s="203"/>
    </row>
    <row r="40" spans="2:8">
      <c r="B40" s="208" t="s">
        <v>399</v>
      </c>
      <c r="C40" s="209" t="s">
        <v>12562</v>
      </c>
      <c r="D40" s="91">
        <f t="shared" si="1"/>
        <v>802800.00000000012</v>
      </c>
      <c r="E40" s="203">
        <f>(③人件費!P60*30)*12000</f>
        <v>802800.00000000012</v>
      </c>
      <c r="F40" s="203"/>
      <c r="G40" s="203"/>
      <c r="H40" s="203"/>
    </row>
    <row r="41" spans="2:8">
      <c r="B41" s="208" t="s">
        <v>363</v>
      </c>
      <c r="C41" s="209" t="s">
        <v>12564</v>
      </c>
      <c r="D41" s="91">
        <f t="shared" si="1"/>
        <v>250000</v>
      </c>
      <c r="E41" s="203">
        <v>250000</v>
      </c>
      <c r="F41" s="203"/>
      <c r="G41" s="203"/>
      <c r="H41" s="203"/>
    </row>
    <row r="42" spans="2:8">
      <c r="B42" s="208" t="s">
        <v>367</v>
      </c>
      <c r="C42" s="209"/>
      <c r="D42" s="91">
        <f t="shared" si="1"/>
        <v>0</v>
      </c>
      <c r="E42" s="203"/>
      <c r="F42" s="203"/>
      <c r="G42" s="203"/>
      <c r="H42" s="203"/>
    </row>
    <row r="43" spans="2:8">
      <c r="B43" s="208" t="s">
        <v>371</v>
      </c>
      <c r="C43" s="209"/>
      <c r="D43" s="91">
        <f t="shared" si="1"/>
        <v>0</v>
      </c>
      <c r="E43" s="203"/>
      <c r="F43" s="203"/>
      <c r="G43" s="203"/>
      <c r="H43" s="203"/>
    </row>
    <row r="44" spans="2:8">
      <c r="B44" s="208" t="s">
        <v>373</v>
      </c>
      <c r="C44" s="209"/>
      <c r="D44" s="91">
        <f t="shared" si="1"/>
        <v>0</v>
      </c>
      <c r="E44" s="203"/>
      <c r="F44" s="203"/>
      <c r="G44" s="203"/>
      <c r="H44" s="203"/>
    </row>
    <row r="45" spans="2:8">
      <c r="B45" s="208" t="s">
        <v>375</v>
      </c>
      <c r="C45" s="209"/>
      <c r="D45" s="91">
        <f t="shared" si="1"/>
        <v>0</v>
      </c>
      <c r="E45" s="203"/>
      <c r="F45" s="203"/>
      <c r="G45" s="203"/>
      <c r="H45" s="203"/>
    </row>
    <row r="46" spans="2:8">
      <c r="B46" s="208" t="s">
        <v>400</v>
      </c>
      <c r="C46" s="209"/>
      <c r="D46" s="91">
        <f t="shared" si="1"/>
        <v>0</v>
      </c>
      <c r="E46" s="203"/>
      <c r="F46" s="203"/>
      <c r="G46" s="203"/>
      <c r="H46" s="203"/>
    </row>
    <row r="47" spans="2:8">
      <c r="B47" s="208" t="s">
        <v>401</v>
      </c>
      <c r="C47" s="209"/>
      <c r="D47" s="91">
        <f t="shared" si="1"/>
        <v>0</v>
      </c>
      <c r="E47" s="203"/>
      <c r="F47" s="203"/>
      <c r="G47" s="203"/>
      <c r="H47" s="203"/>
    </row>
    <row r="48" spans="2:8">
      <c r="B48" s="208" t="s">
        <v>402</v>
      </c>
      <c r="C48" s="209"/>
      <c r="D48" s="91">
        <f t="shared" si="1"/>
        <v>0</v>
      </c>
      <c r="E48" s="203"/>
      <c r="F48" s="203"/>
      <c r="G48" s="203"/>
      <c r="H48" s="203"/>
    </row>
    <row r="49" spans="2:12">
      <c r="B49" s="208" t="s">
        <v>403</v>
      </c>
      <c r="C49" s="209"/>
      <c r="D49" s="91">
        <f t="shared" si="1"/>
        <v>0</v>
      </c>
      <c r="E49" s="203"/>
      <c r="F49" s="203"/>
      <c r="G49" s="203"/>
      <c r="H49" s="203"/>
    </row>
    <row r="50" spans="2:12">
      <c r="B50" s="208" t="s">
        <v>404</v>
      </c>
      <c r="C50" s="209"/>
      <c r="D50" s="91">
        <f t="shared" si="1"/>
        <v>0</v>
      </c>
      <c r="E50" s="203"/>
      <c r="F50" s="203"/>
      <c r="G50" s="203"/>
      <c r="H50" s="203"/>
    </row>
    <row r="51" spans="2:12">
      <c r="B51" s="208" t="s">
        <v>405</v>
      </c>
      <c r="C51" s="209"/>
      <c r="D51" s="91">
        <f t="shared" si="1"/>
        <v>0</v>
      </c>
      <c r="E51" s="203"/>
      <c r="F51" s="203"/>
      <c r="G51" s="203"/>
      <c r="H51" s="203"/>
      <c r="L51" s="139"/>
    </row>
    <row r="52" spans="2:12">
      <c r="B52" s="208" t="s">
        <v>406</v>
      </c>
      <c r="C52" s="209"/>
      <c r="D52" s="91">
        <f t="shared" si="1"/>
        <v>0</v>
      </c>
      <c r="E52" s="203"/>
      <c r="F52" s="203"/>
      <c r="G52" s="203"/>
      <c r="H52" s="203"/>
      <c r="L52" s="139"/>
    </row>
    <row r="53" spans="2:12">
      <c r="B53" s="204"/>
      <c r="C53" s="204" t="s">
        <v>407</v>
      </c>
      <c r="D53" s="91">
        <f>SUM(D38:D52)</f>
        <v>1592800</v>
      </c>
      <c r="E53" s="91">
        <f>SUM(E38:E52)</f>
        <v>1592800</v>
      </c>
      <c r="F53" s="91">
        <f>SUM(F38:F52)</f>
        <v>0</v>
      </c>
      <c r="G53" s="91">
        <f>SUM(G38:G52)</f>
        <v>0</v>
      </c>
      <c r="H53" s="91">
        <f>SUM(H38:H52)</f>
        <v>0</v>
      </c>
    </row>
    <row r="55" spans="2:12">
      <c r="B55" s="205" t="s">
        <v>408</v>
      </c>
      <c r="C55" s="210"/>
      <c r="D55" s="197" t="s">
        <v>409</v>
      </c>
      <c r="E55" s="211"/>
      <c r="F55" s="211"/>
      <c r="G55" s="211"/>
      <c r="H55" s="211"/>
    </row>
    <row r="56" spans="2:12">
      <c r="B56" s="85" t="s">
        <v>351</v>
      </c>
      <c r="C56" s="85" t="s">
        <v>410</v>
      </c>
      <c r="D56" s="79" t="s">
        <v>411</v>
      </c>
      <c r="E56" s="198" t="str">
        <f>通貨1</f>
        <v>JPY</v>
      </c>
      <c r="F56" s="198" t="str">
        <f>IF(通貨2="","",IF(通貨2単位=1,通貨2,通貨2単位&amp;通貨2))</f>
        <v/>
      </c>
      <c r="G56" s="198" t="str">
        <f>IF(通貨3="","",IF(通貨3単位=1,通貨3,通貨3単位&amp;通貨3))</f>
        <v/>
      </c>
      <c r="H56" s="198" t="str">
        <f>IF(通貨4="","",IF(通貨4単位=1,通貨4,通貨4単位&amp;通貨4))</f>
        <v/>
      </c>
    </row>
    <row r="57" spans="2:12">
      <c r="B57" s="208" t="s">
        <v>412</v>
      </c>
      <c r="C57" s="203" t="s">
        <v>12563</v>
      </c>
      <c r="D57" s="91">
        <f>SUMPRODUCT(E$7:H$7,E$8:H$8,E57:H57)</f>
        <v>250000</v>
      </c>
      <c r="E57" s="203">
        <v>250000</v>
      </c>
      <c r="F57" s="203"/>
      <c r="G57" s="203"/>
      <c r="H57" s="203"/>
    </row>
    <row r="58" spans="2:12">
      <c r="B58" s="208" t="s">
        <v>413</v>
      </c>
      <c r="C58" s="203"/>
      <c r="D58" s="91">
        <f>SUMPRODUCT(E$7:H$7,E$8:H$8,E58:H58)</f>
        <v>0</v>
      </c>
      <c r="E58" s="203"/>
      <c r="F58" s="203"/>
      <c r="G58" s="203"/>
      <c r="H58" s="203"/>
    </row>
    <row r="59" spans="2:12">
      <c r="B59" s="208" t="s">
        <v>414</v>
      </c>
      <c r="C59" s="203"/>
      <c r="D59" s="91">
        <f>SUMPRODUCT(E$7:H$7,E$8:H$8,E59:H59)</f>
        <v>0</v>
      </c>
      <c r="E59" s="203"/>
      <c r="F59" s="203"/>
      <c r="G59" s="203"/>
      <c r="H59" s="203"/>
    </row>
    <row r="60" spans="2:12">
      <c r="B60" s="204"/>
      <c r="C60" s="204" t="s">
        <v>415</v>
      </c>
      <c r="D60" s="91">
        <f>SUM(D57:D59)</f>
        <v>250000</v>
      </c>
      <c r="E60" s="91">
        <f>SUM(E57:E59)</f>
        <v>250000</v>
      </c>
      <c r="F60" s="91">
        <f>SUM(F57:F59)</f>
        <v>0</v>
      </c>
      <c r="G60" s="91">
        <f>SUM(G57:G59)</f>
        <v>0</v>
      </c>
      <c r="H60" s="91">
        <f>SUM(H57:H59)</f>
        <v>0</v>
      </c>
    </row>
    <row r="62" spans="2:12">
      <c r="D62" s="6" t="s">
        <v>416</v>
      </c>
      <c r="E62" s="91">
        <f>D25</f>
        <v>3902500</v>
      </c>
    </row>
    <row r="63" spans="2:12">
      <c r="D63" s="6" t="s">
        <v>417</v>
      </c>
      <c r="E63" s="91">
        <f>経費売上額</f>
        <v>1592800</v>
      </c>
      <c r="F63" s="212" t="s">
        <v>418</v>
      </c>
    </row>
    <row r="64" spans="2:12">
      <c r="D64" s="6" t="s">
        <v>419</v>
      </c>
      <c r="E64" s="91">
        <f>E62+E63</f>
        <v>5495300</v>
      </c>
      <c r="F64" s="91">
        <f>CIT見込額</f>
        <v>250000</v>
      </c>
    </row>
  </sheetData>
  <sheetProtection password="DBAF" sheet="1"/>
  <mergeCells count="4">
    <mergeCell ref="B2:C3"/>
    <mergeCell ref="G2:H2"/>
    <mergeCell ref="E3:H3"/>
    <mergeCell ref="B5:C8"/>
  </mergeCells>
  <phoneticPr fontId="3"/>
  <pageMargins left="0.70866141732283472" right="0.70866141732283472" top="0.74803149606299213" bottom="0.74803149606299213" header="0.31496062992125984" footer="0.31496062992125984"/>
  <pageSetup paperSize="9" scale="8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V67"/>
  <sheetViews>
    <sheetView zoomScaleNormal="100" zoomScaleSheetLayoutView="100" workbookViewId="0">
      <pane ySplit="5" topLeftCell="A6" activePane="bottomLeft" state="frozenSplit"/>
      <selection activeCell="I37" sqref="I37 I37"/>
      <selection pane="bottomLeft" activeCell="P46" sqref="P46"/>
    </sheetView>
  </sheetViews>
  <sheetFormatPr defaultColWidth="9.140625" defaultRowHeight="14.25"/>
  <cols>
    <col min="1" max="1" width="1.7109375" style="154" customWidth="1"/>
    <col min="2" max="2" width="16.7109375" style="171" customWidth="1"/>
    <col min="3" max="3" width="9.42578125" style="171" bestFit="1" customWidth="1"/>
    <col min="4" max="4" width="5.42578125" style="171" bestFit="1" customWidth="1"/>
    <col min="5" max="5" width="10.7109375" style="171" customWidth="1"/>
    <col min="6" max="6" width="6" style="171" bestFit="1" customWidth="1"/>
    <col min="7" max="7" width="10.7109375" style="171" customWidth="1"/>
    <col min="8" max="8" width="5.140625" style="171" bestFit="1" customWidth="1"/>
    <col min="9" max="9" width="10.7109375" style="171" customWidth="1"/>
    <col min="10" max="10" width="6.85546875" style="171" bestFit="1" customWidth="1"/>
    <col min="11" max="13" width="10.7109375" style="171" customWidth="1"/>
    <col min="14" max="15" width="9.140625" style="171" customWidth="1"/>
    <col min="16" max="22" width="9.85546875" style="171" customWidth="1"/>
    <col min="23" max="23" width="9.140625" style="171" customWidth="1"/>
    <col min="24" max="16384" width="9.140625" style="171"/>
  </cols>
  <sheetData>
    <row r="1" spans="1:13" s="132" customFormat="1" ht="12" customHeight="1"/>
    <row r="2" spans="1:13" customFormat="1" ht="13.5" customHeight="1">
      <c r="B2" s="786" t="s">
        <v>420</v>
      </c>
      <c r="C2" s="786"/>
      <c r="D2" s="786"/>
      <c r="E2" s="786"/>
      <c r="F2" s="786"/>
      <c r="G2" s="212" t="s">
        <v>421</v>
      </c>
      <c r="H2" s="793" t="str">
        <f>分担部</f>
        <v>道路橋梁部</v>
      </c>
      <c r="I2" s="793"/>
      <c r="J2" s="794" t="s">
        <v>422</v>
      </c>
      <c r="K2" s="794"/>
      <c r="L2" s="793" t="str">
        <f>WBS</f>
        <v>JA15R1003</v>
      </c>
      <c r="M2" s="793"/>
    </row>
    <row r="3" spans="1:13" customFormat="1" ht="26.1" customHeight="1">
      <c r="B3" s="786"/>
      <c r="C3" s="786"/>
      <c r="D3" s="786"/>
      <c r="E3" s="786"/>
      <c r="F3" s="786"/>
      <c r="G3" s="212" t="s">
        <v>423</v>
      </c>
      <c r="H3" s="795" t="str">
        <f>プロジェクト件名</f>
        <v>ベトナム国ハノイ市環状３号線整備事業(マイジック-南タンロン区間)</v>
      </c>
      <c r="I3" s="795"/>
      <c r="J3" s="795"/>
      <c r="K3" s="795"/>
      <c r="L3" s="795"/>
      <c r="M3" s="795"/>
    </row>
    <row r="4" spans="1:13" s="213" customFormat="1">
      <c r="A4" s="154"/>
    </row>
    <row r="5" spans="1:13" customFormat="1" ht="23.25" customHeight="1" thickBot="1">
      <c r="B5" s="219" t="s">
        <v>424</v>
      </c>
      <c r="C5" s="220" t="s">
        <v>425</v>
      </c>
      <c r="D5" s="219" t="s">
        <v>426</v>
      </c>
      <c r="E5" s="219" t="s">
        <v>427</v>
      </c>
      <c r="F5" s="220" t="s">
        <v>428</v>
      </c>
      <c r="G5" s="219" t="s">
        <v>429</v>
      </c>
      <c r="H5" s="220" t="s">
        <v>430</v>
      </c>
      <c r="I5" s="219" t="s">
        <v>431</v>
      </c>
      <c r="J5" s="220" t="s">
        <v>432</v>
      </c>
      <c r="K5" s="219" t="s">
        <v>433</v>
      </c>
      <c r="L5" s="219" t="s">
        <v>434</v>
      </c>
      <c r="M5" s="219" t="s">
        <v>435</v>
      </c>
    </row>
    <row r="6" spans="1:13" customFormat="1" ht="15" customHeight="1" thickTop="1">
      <c r="B6" s="221"/>
      <c r="C6" s="221"/>
      <c r="D6" s="222"/>
      <c r="E6" s="8">
        <f>IF(D6="",0,VLOOKUP(D6,JICA報酬計算!$O$26:$P$32,2,FALSE))</f>
        <v>0</v>
      </c>
      <c r="F6" s="223"/>
      <c r="G6" s="8">
        <f t="shared" ref="G6:G37" si="0">E6*F6</f>
        <v>0</v>
      </c>
      <c r="H6" s="224"/>
      <c r="I6" s="8">
        <f t="shared" ref="I6:I37" si="1">G6*H6</f>
        <v>0</v>
      </c>
      <c r="J6" s="224"/>
      <c r="K6" s="8">
        <f t="shared" ref="K6:K37" si="2">(G6+I6)*J6</f>
        <v>0</v>
      </c>
      <c r="L6" s="8">
        <f t="shared" ref="L6:L37" si="3">G6+I6+K6</f>
        <v>0</v>
      </c>
      <c r="M6" s="8">
        <f t="shared" ref="M6:M37" si="4">IF(F6=0,0,L6/F6)</f>
        <v>0</v>
      </c>
    </row>
    <row r="7" spans="1:13">
      <c r="B7" s="215"/>
      <c r="C7" s="215"/>
      <c r="D7" s="216"/>
      <c r="E7" s="8">
        <f>IF(D7="",0,VLOOKUP(D7,JICA報酬計算!$O$26:$P$32,2,FALSE))</f>
        <v>0</v>
      </c>
      <c r="F7" s="217"/>
      <c r="G7" s="214">
        <f t="shared" si="0"/>
        <v>0</v>
      </c>
      <c r="H7" s="218"/>
      <c r="I7" s="214">
        <f t="shared" si="1"/>
        <v>0</v>
      </c>
      <c r="J7" s="218"/>
      <c r="K7" s="214">
        <f t="shared" si="2"/>
        <v>0</v>
      </c>
      <c r="L7" s="214">
        <f t="shared" si="3"/>
        <v>0</v>
      </c>
      <c r="M7" s="214">
        <f t="shared" si="4"/>
        <v>0</v>
      </c>
    </row>
    <row r="8" spans="1:13">
      <c r="B8" s="215"/>
      <c r="C8" s="215"/>
      <c r="D8" s="216"/>
      <c r="E8" s="8">
        <f>IF(D8="",0,VLOOKUP(D8,JICA報酬計算!$O$26:$P$32,2,FALSE))</f>
        <v>0</v>
      </c>
      <c r="F8" s="217"/>
      <c r="G8" s="214">
        <f t="shared" si="0"/>
        <v>0</v>
      </c>
      <c r="H8" s="218"/>
      <c r="I8" s="214">
        <f t="shared" si="1"/>
        <v>0</v>
      </c>
      <c r="J8" s="218"/>
      <c r="K8" s="214">
        <f t="shared" si="2"/>
        <v>0</v>
      </c>
      <c r="L8" s="214">
        <f t="shared" si="3"/>
        <v>0</v>
      </c>
      <c r="M8" s="214">
        <f t="shared" si="4"/>
        <v>0</v>
      </c>
    </row>
    <row r="9" spans="1:13">
      <c r="B9" s="215"/>
      <c r="C9" s="215"/>
      <c r="D9" s="216"/>
      <c r="E9" s="8">
        <f>IF(D9="",0,VLOOKUP(D9,JICA報酬計算!$O$26:$P$32,2,FALSE))</f>
        <v>0</v>
      </c>
      <c r="F9" s="217"/>
      <c r="G9" s="214">
        <f t="shared" si="0"/>
        <v>0</v>
      </c>
      <c r="H9" s="218"/>
      <c r="I9" s="214">
        <f t="shared" si="1"/>
        <v>0</v>
      </c>
      <c r="J9" s="218"/>
      <c r="K9" s="214">
        <f t="shared" si="2"/>
        <v>0</v>
      </c>
      <c r="L9" s="214">
        <f t="shared" si="3"/>
        <v>0</v>
      </c>
      <c r="M9" s="214">
        <f t="shared" si="4"/>
        <v>0</v>
      </c>
    </row>
    <row r="10" spans="1:13">
      <c r="B10" s="215"/>
      <c r="C10" s="215"/>
      <c r="D10" s="216"/>
      <c r="E10" s="8">
        <f>IF(D10="",0,VLOOKUP(D10,JICA報酬計算!$O$26:$P$32,2,FALSE))</f>
        <v>0</v>
      </c>
      <c r="F10" s="217"/>
      <c r="G10" s="214">
        <f t="shared" si="0"/>
        <v>0</v>
      </c>
      <c r="H10" s="218"/>
      <c r="I10" s="214">
        <f t="shared" si="1"/>
        <v>0</v>
      </c>
      <c r="J10" s="218"/>
      <c r="K10" s="214">
        <f t="shared" si="2"/>
        <v>0</v>
      </c>
      <c r="L10" s="214">
        <f t="shared" si="3"/>
        <v>0</v>
      </c>
      <c r="M10" s="214">
        <f t="shared" si="4"/>
        <v>0</v>
      </c>
    </row>
    <row r="11" spans="1:13">
      <c r="B11" s="215"/>
      <c r="C11" s="215"/>
      <c r="D11" s="216"/>
      <c r="E11" s="8">
        <f>IF(D11="",0,VLOOKUP(D11,JICA報酬計算!$O$26:$P$32,2,FALSE))</f>
        <v>0</v>
      </c>
      <c r="F11" s="217"/>
      <c r="G11" s="214">
        <f t="shared" si="0"/>
        <v>0</v>
      </c>
      <c r="H11" s="218"/>
      <c r="I11" s="214">
        <f t="shared" si="1"/>
        <v>0</v>
      </c>
      <c r="J11" s="218"/>
      <c r="K11" s="214">
        <f t="shared" si="2"/>
        <v>0</v>
      </c>
      <c r="L11" s="214">
        <f t="shared" si="3"/>
        <v>0</v>
      </c>
      <c r="M11" s="214">
        <f t="shared" si="4"/>
        <v>0</v>
      </c>
    </row>
    <row r="12" spans="1:13">
      <c r="B12" s="215"/>
      <c r="C12" s="215"/>
      <c r="D12" s="216"/>
      <c r="E12" s="8">
        <f>IF(D12="",0,VLOOKUP(D12,JICA報酬計算!$O$26:$P$32,2,FALSE))</f>
        <v>0</v>
      </c>
      <c r="F12" s="217"/>
      <c r="G12" s="214">
        <f t="shared" si="0"/>
        <v>0</v>
      </c>
      <c r="H12" s="218"/>
      <c r="I12" s="214">
        <f t="shared" si="1"/>
        <v>0</v>
      </c>
      <c r="J12" s="218"/>
      <c r="K12" s="214">
        <f t="shared" si="2"/>
        <v>0</v>
      </c>
      <c r="L12" s="214">
        <f t="shared" si="3"/>
        <v>0</v>
      </c>
      <c r="M12" s="214">
        <f t="shared" si="4"/>
        <v>0</v>
      </c>
    </row>
    <row r="13" spans="1:13">
      <c r="B13" s="215"/>
      <c r="C13" s="215"/>
      <c r="D13" s="216"/>
      <c r="E13" s="8">
        <f>IF(D13="",0,VLOOKUP(D13,JICA報酬計算!$O$26:$P$32,2,FALSE))</f>
        <v>0</v>
      </c>
      <c r="F13" s="217"/>
      <c r="G13" s="214">
        <f t="shared" si="0"/>
        <v>0</v>
      </c>
      <c r="H13" s="218"/>
      <c r="I13" s="214">
        <f t="shared" si="1"/>
        <v>0</v>
      </c>
      <c r="J13" s="218"/>
      <c r="K13" s="214">
        <f t="shared" si="2"/>
        <v>0</v>
      </c>
      <c r="L13" s="214">
        <f t="shared" si="3"/>
        <v>0</v>
      </c>
      <c r="M13" s="214">
        <f t="shared" si="4"/>
        <v>0</v>
      </c>
    </row>
    <row r="14" spans="1:13">
      <c r="B14" s="215"/>
      <c r="C14" s="215"/>
      <c r="D14" s="216"/>
      <c r="E14" s="8">
        <f>IF(D14="",0,VLOOKUP(D14,JICA報酬計算!$O$26:$P$32,2,FALSE))</f>
        <v>0</v>
      </c>
      <c r="F14" s="217"/>
      <c r="G14" s="214">
        <f t="shared" si="0"/>
        <v>0</v>
      </c>
      <c r="H14" s="218"/>
      <c r="I14" s="214">
        <f t="shared" si="1"/>
        <v>0</v>
      </c>
      <c r="J14" s="218"/>
      <c r="K14" s="214">
        <f t="shared" si="2"/>
        <v>0</v>
      </c>
      <c r="L14" s="214">
        <f t="shared" si="3"/>
        <v>0</v>
      </c>
      <c r="M14" s="214">
        <f t="shared" si="4"/>
        <v>0</v>
      </c>
    </row>
    <row r="15" spans="1:13">
      <c r="B15" s="215"/>
      <c r="C15" s="215"/>
      <c r="D15" s="216"/>
      <c r="E15" s="8">
        <f>IF(D15="",0,VLOOKUP(D15,JICA報酬計算!$O$26:$P$32,2,FALSE))</f>
        <v>0</v>
      </c>
      <c r="F15" s="217"/>
      <c r="G15" s="214">
        <f t="shared" si="0"/>
        <v>0</v>
      </c>
      <c r="H15" s="218"/>
      <c r="I15" s="214">
        <f t="shared" si="1"/>
        <v>0</v>
      </c>
      <c r="J15" s="218"/>
      <c r="K15" s="214">
        <f t="shared" si="2"/>
        <v>0</v>
      </c>
      <c r="L15" s="214">
        <f t="shared" si="3"/>
        <v>0</v>
      </c>
      <c r="M15" s="214">
        <f t="shared" si="4"/>
        <v>0</v>
      </c>
    </row>
    <row r="16" spans="1:13">
      <c r="B16" s="215"/>
      <c r="C16" s="215"/>
      <c r="D16" s="216"/>
      <c r="E16" s="8">
        <f>IF(D16="",0,VLOOKUP(D16,JICA報酬計算!$O$26:$P$32,2,FALSE))</f>
        <v>0</v>
      </c>
      <c r="F16" s="217"/>
      <c r="G16" s="214">
        <f t="shared" si="0"/>
        <v>0</v>
      </c>
      <c r="H16" s="218"/>
      <c r="I16" s="214">
        <f t="shared" si="1"/>
        <v>0</v>
      </c>
      <c r="J16" s="218"/>
      <c r="K16" s="214">
        <f t="shared" si="2"/>
        <v>0</v>
      </c>
      <c r="L16" s="214">
        <f t="shared" si="3"/>
        <v>0</v>
      </c>
      <c r="M16" s="214">
        <f t="shared" si="4"/>
        <v>0</v>
      </c>
    </row>
    <row r="17" spans="2:22">
      <c r="B17" s="215"/>
      <c r="C17" s="215"/>
      <c r="D17" s="216"/>
      <c r="E17" s="8">
        <f>IF(D17="",0,VLOOKUP(D17,JICA報酬計算!$O$26:$P$32,2,FALSE))</f>
        <v>0</v>
      </c>
      <c r="F17" s="217"/>
      <c r="G17" s="214">
        <f t="shared" si="0"/>
        <v>0</v>
      </c>
      <c r="H17" s="218"/>
      <c r="I17" s="214">
        <f t="shared" si="1"/>
        <v>0</v>
      </c>
      <c r="J17" s="218"/>
      <c r="K17" s="214">
        <f t="shared" si="2"/>
        <v>0</v>
      </c>
      <c r="L17" s="214">
        <f t="shared" si="3"/>
        <v>0</v>
      </c>
      <c r="M17" s="214">
        <f t="shared" si="4"/>
        <v>0</v>
      </c>
    </row>
    <row r="18" spans="2:22">
      <c r="B18" s="215"/>
      <c r="C18" s="215"/>
      <c r="D18" s="216"/>
      <c r="E18" s="8">
        <f>IF(D18="",0,VLOOKUP(D18,JICA報酬計算!$O$26:$P$32,2,FALSE))</f>
        <v>0</v>
      </c>
      <c r="F18" s="217"/>
      <c r="G18" s="214">
        <f t="shared" si="0"/>
        <v>0</v>
      </c>
      <c r="H18" s="218"/>
      <c r="I18" s="214">
        <f t="shared" si="1"/>
        <v>0</v>
      </c>
      <c r="J18" s="218"/>
      <c r="K18" s="214">
        <f t="shared" si="2"/>
        <v>0</v>
      </c>
      <c r="L18" s="214">
        <f t="shared" si="3"/>
        <v>0</v>
      </c>
      <c r="M18" s="214">
        <f t="shared" si="4"/>
        <v>0</v>
      </c>
    </row>
    <row r="19" spans="2:22">
      <c r="B19" s="215"/>
      <c r="C19" s="215"/>
      <c r="D19" s="216"/>
      <c r="E19" s="8">
        <f>IF(D19="",0,VLOOKUP(D19,JICA報酬計算!$O$26:$P$32,2,FALSE))</f>
        <v>0</v>
      </c>
      <c r="F19" s="217"/>
      <c r="G19" s="214">
        <f t="shared" si="0"/>
        <v>0</v>
      </c>
      <c r="H19" s="218"/>
      <c r="I19" s="214">
        <f t="shared" si="1"/>
        <v>0</v>
      </c>
      <c r="J19" s="218"/>
      <c r="K19" s="214">
        <f t="shared" si="2"/>
        <v>0</v>
      </c>
      <c r="L19" s="214">
        <f t="shared" si="3"/>
        <v>0</v>
      </c>
      <c r="M19" s="214">
        <f t="shared" si="4"/>
        <v>0</v>
      </c>
    </row>
    <row r="20" spans="2:22">
      <c r="B20" s="215"/>
      <c r="C20" s="215"/>
      <c r="D20" s="216"/>
      <c r="E20" s="8">
        <f>IF(D20="",0,VLOOKUP(D20,JICA報酬計算!$O$26:$P$32,2,FALSE))</f>
        <v>0</v>
      </c>
      <c r="F20" s="217"/>
      <c r="G20" s="214">
        <f t="shared" si="0"/>
        <v>0</v>
      </c>
      <c r="H20" s="218"/>
      <c r="I20" s="214">
        <f t="shared" si="1"/>
        <v>0</v>
      </c>
      <c r="J20" s="218"/>
      <c r="K20" s="214">
        <f t="shared" si="2"/>
        <v>0</v>
      </c>
      <c r="L20" s="214">
        <f t="shared" si="3"/>
        <v>0</v>
      </c>
      <c r="M20" s="214">
        <f t="shared" si="4"/>
        <v>0</v>
      </c>
    </row>
    <row r="21" spans="2:22">
      <c r="B21" s="215"/>
      <c r="C21" s="215"/>
      <c r="D21" s="216"/>
      <c r="E21" s="8">
        <f>IF(D21="",0,VLOOKUP(D21,JICA報酬計算!$O$26:$P$32,2,FALSE))</f>
        <v>0</v>
      </c>
      <c r="F21" s="217"/>
      <c r="G21" s="214">
        <f t="shared" si="0"/>
        <v>0</v>
      </c>
      <c r="H21" s="218"/>
      <c r="I21" s="214">
        <f t="shared" si="1"/>
        <v>0</v>
      </c>
      <c r="J21" s="218"/>
      <c r="K21" s="214">
        <f t="shared" si="2"/>
        <v>0</v>
      </c>
      <c r="L21" s="214">
        <f t="shared" si="3"/>
        <v>0</v>
      </c>
      <c r="M21" s="214">
        <f t="shared" si="4"/>
        <v>0</v>
      </c>
    </row>
    <row r="22" spans="2:22">
      <c r="B22" s="215"/>
      <c r="C22" s="215"/>
      <c r="D22" s="216"/>
      <c r="E22" s="8">
        <f>IF(D22="",0,VLOOKUP(D22,JICA報酬計算!$O$26:$P$32,2,FALSE))</f>
        <v>0</v>
      </c>
      <c r="F22" s="217"/>
      <c r="G22" s="214">
        <f t="shared" si="0"/>
        <v>0</v>
      </c>
      <c r="H22" s="218"/>
      <c r="I22" s="214">
        <f t="shared" si="1"/>
        <v>0</v>
      </c>
      <c r="J22" s="218"/>
      <c r="K22" s="214">
        <f t="shared" si="2"/>
        <v>0</v>
      </c>
      <c r="L22" s="214">
        <f t="shared" si="3"/>
        <v>0</v>
      </c>
      <c r="M22" s="214">
        <f t="shared" si="4"/>
        <v>0</v>
      </c>
      <c r="P22" s="171" t="s">
        <v>436</v>
      </c>
    </row>
    <row r="23" spans="2:22">
      <c r="B23" s="215"/>
      <c r="C23" s="215"/>
      <c r="D23" s="216"/>
      <c r="E23" s="8">
        <f>IF(D23="",0,VLOOKUP(D23,JICA報酬計算!$O$26:$P$32,2,FALSE))</f>
        <v>0</v>
      </c>
      <c r="F23" s="217"/>
      <c r="G23" s="214">
        <f t="shared" si="0"/>
        <v>0</v>
      </c>
      <c r="H23" s="218"/>
      <c r="I23" s="214">
        <f t="shared" si="1"/>
        <v>0</v>
      </c>
      <c r="J23" s="218"/>
      <c r="K23" s="214">
        <f t="shared" si="2"/>
        <v>0</v>
      </c>
      <c r="L23" s="214">
        <f t="shared" si="3"/>
        <v>0</v>
      </c>
      <c r="M23" s="214">
        <f t="shared" si="4"/>
        <v>0</v>
      </c>
      <c r="O23" s="794" t="s">
        <v>437</v>
      </c>
      <c r="P23" s="792" t="s">
        <v>438</v>
      </c>
      <c r="Q23" s="225" t="s">
        <v>439</v>
      </c>
      <c r="R23" s="225"/>
      <c r="S23" s="225"/>
      <c r="T23" s="225"/>
      <c r="U23" s="225"/>
      <c r="V23" s="225"/>
    </row>
    <row r="24" spans="2:22">
      <c r="B24" s="215"/>
      <c r="C24" s="215"/>
      <c r="D24" s="216"/>
      <c r="E24" s="8">
        <f>IF(D24="",0,VLOOKUP(D24,JICA報酬計算!$O$26:$P$32,2,FALSE))</f>
        <v>0</v>
      </c>
      <c r="F24" s="217"/>
      <c r="G24" s="214">
        <f t="shared" si="0"/>
        <v>0</v>
      </c>
      <c r="H24" s="218"/>
      <c r="I24" s="214">
        <f t="shared" si="1"/>
        <v>0</v>
      </c>
      <c r="J24" s="218"/>
      <c r="K24" s="214">
        <f t="shared" si="2"/>
        <v>0</v>
      </c>
      <c r="L24" s="214">
        <f t="shared" si="3"/>
        <v>0</v>
      </c>
      <c r="M24" s="214">
        <f t="shared" si="4"/>
        <v>0</v>
      </c>
      <c r="O24" s="794"/>
      <c r="P24" s="792"/>
      <c r="Q24" s="226" t="s">
        <v>440</v>
      </c>
      <c r="R24" s="226" t="s">
        <v>441</v>
      </c>
      <c r="S24" s="226" t="s">
        <v>442</v>
      </c>
      <c r="T24" s="226" t="s">
        <v>443</v>
      </c>
      <c r="U24" s="226" t="s">
        <v>444</v>
      </c>
      <c r="V24" s="226" t="s">
        <v>445</v>
      </c>
    </row>
    <row r="25" spans="2:22">
      <c r="B25" s="215"/>
      <c r="C25" s="215"/>
      <c r="D25" s="216"/>
      <c r="E25" s="8">
        <f>IF(D25="",0,VLOOKUP(D25,JICA報酬計算!$O$26:$P$32,2,FALSE))</f>
        <v>0</v>
      </c>
      <c r="F25" s="217"/>
      <c r="G25" s="214">
        <f t="shared" si="0"/>
        <v>0</v>
      </c>
      <c r="H25" s="218"/>
      <c r="I25" s="214">
        <f t="shared" si="1"/>
        <v>0</v>
      </c>
      <c r="J25" s="218"/>
      <c r="K25" s="214">
        <f t="shared" si="2"/>
        <v>0</v>
      </c>
      <c r="L25" s="214">
        <f t="shared" si="3"/>
        <v>0</v>
      </c>
      <c r="M25" s="214">
        <f t="shared" si="4"/>
        <v>0</v>
      </c>
      <c r="O25" s="227" t="s">
        <v>446</v>
      </c>
      <c r="P25" s="228" t="s">
        <v>447</v>
      </c>
      <c r="Q25" s="228" t="s">
        <v>440</v>
      </c>
      <c r="R25" s="228" t="s">
        <v>441</v>
      </c>
      <c r="S25" s="228" t="s">
        <v>442</v>
      </c>
      <c r="T25" s="228" t="s">
        <v>443</v>
      </c>
      <c r="U25" s="228" t="s">
        <v>444</v>
      </c>
      <c r="V25" s="229" t="s">
        <v>445</v>
      </c>
    </row>
    <row r="26" spans="2:22">
      <c r="B26" s="215"/>
      <c r="C26" s="215"/>
      <c r="D26" s="216"/>
      <c r="E26" s="8">
        <f>IF(D26="",0,VLOOKUP(D26,JICA報酬計算!$O$26:$P$32,2,FALSE))</f>
        <v>0</v>
      </c>
      <c r="F26" s="217"/>
      <c r="G26" s="214">
        <f t="shared" si="0"/>
        <v>0</v>
      </c>
      <c r="H26" s="218"/>
      <c r="I26" s="214">
        <f t="shared" si="1"/>
        <v>0</v>
      </c>
      <c r="J26" s="218"/>
      <c r="K26" s="214">
        <f t="shared" si="2"/>
        <v>0</v>
      </c>
      <c r="L26" s="214">
        <f t="shared" si="3"/>
        <v>0</v>
      </c>
      <c r="M26" s="214">
        <f t="shared" si="4"/>
        <v>0</v>
      </c>
      <c r="O26" s="230" t="s">
        <v>448</v>
      </c>
      <c r="P26" s="231"/>
      <c r="Q26" s="21">
        <v>0</v>
      </c>
      <c r="R26" s="21">
        <v>0</v>
      </c>
      <c r="S26" s="21">
        <v>0</v>
      </c>
      <c r="T26" s="21">
        <v>0</v>
      </c>
      <c r="U26" s="21">
        <v>1202000</v>
      </c>
      <c r="V26" s="232">
        <v>1274000</v>
      </c>
    </row>
    <row r="27" spans="2:22">
      <c r="B27" s="215"/>
      <c r="C27" s="215"/>
      <c r="D27" s="216"/>
      <c r="E27" s="8">
        <f>IF(D27="",0,VLOOKUP(D27,JICA報酬計算!$O$26:$P$32,2,FALSE))</f>
        <v>0</v>
      </c>
      <c r="F27" s="217"/>
      <c r="G27" s="214">
        <f t="shared" si="0"/>
        <v>0</v>
      </c>
      <c r="H27" s="218"/>
      <c r="I27" s="214">
        <f t="shared" si="1"/>
        <v>0</v>
      </c>
      <c r="J27" s="218"/>
      <c r="K27" s="214">
        <f t="shared" si="2"/>
        <v>0</v>
      </c>
      <c r="L27" s="214">
        <f t="shared" si="3"/>
        <v>0</v>
      </c>
      <c r="M27" s="214">
        <f t="shared" si="4"/>
        <v>0</v>
      </c>
      <c r="O27" s="230">
        <v>1</v>
      </c>
      <c r="P27" s="231"/>
      <c r="Q27" s="21">
        <v>1036000</v>
      </c>
      <c r="R27" s="21">
        <v>1018000</v>
      </c>
      <c r="S27" s="21">
        <v>1016000</v>
      </c>
      <c r="T27" s="21">
        <v>1058000</v>
      </c>
      <c r="U27" s="21">
        <v>1116000</v>
      </c>
      <c r="V27" s="232">
        <v>1168000</v>
      </c>
    </row>
    <row r="28" spans="2:22">
      <c r="B28" s="215"/>
      <c r="C28" s="215"/>
      <c r="D28" s="216"/>
      <c r="E28" s="8">
        <f>IF(D28="",0,VLOOKUP(D28,JICA報酬計算!$O$26:$P$32,2,FALSE))</f>
        <v>0</v>
      </c>
      <c r="F28" s="217"/>
      <c r="G28" s="214">
        <f t="shared" si="0"/>
        <v>0</v>
      </c>
      <c r="H28" s="218"/>
      <c r="I28" s="214">
        <f t="shared" si="1"/>
        <v>0</v>
      </c>
      <c r="J28" s="218"/>
      <c r="K28" s="214">
        <f t="shared" si="2"/>
        <v>0</v>
      </c>
      <c r="L28" s="214">
        <f t="shared" si="3"/>
        <v>0</v>
      </c>
      <c r="M28" s="214">
        <f t="shared" si="4"/>
        <v>0</v>
      </c>
      <c r="O28" s="230">
        <v>2</v>
      </c>
      <c r="P28" s="231"/>
      <c r="Q28" s="21">
        <v>906000</v>
      </c>
      <c r="R28" s="21">
        <v>896000</v>
      </c>
      <c r="S28" s="21">
        <v>894000</v>
      </c>
      <c r="T28" s="21">
        <v>940000</v>
      </c>
      <c r="U28" s="21">
        <v>990000</v>
      </c>
      <c r="V28" s="232">
        <v>998000</v>
      </c>
    </row>
    <row r="29" spans="2:22">
      <c r="B29" s="215"/>
      <c r="C29" s="215"/>
      <c r="D29" s="216"/>
      <c r="E29" s="8">
        <f>IF(D29="",0,VLOOKUP(D29,JICA報酬計算!$O$26:$P$32,2,FALSE))</f>
        <v>0</v>
      </c>
      <c r="F29" s="217"/>
      <c r="G29" s="214">
        <f t="shared" si="0"/>
        <v>0</v>
      </c>
      <c r="H29" s="218"/>
      <c r="I29" s="214">
        <f t="shared" si="1"/>
        <v>0</v>
      </c>
      <c r="J29" s="218"/>
      <c r="K29" s="214">
        <f t="shared" si="2"/>
        <v>0</v>
      </c>
      <c r="L29" s="214">
        <f t="shared" si="3"/>
        <v>0</v>
      </c>
      <c r="M29" s="214">
        <f t="shared" si="4"/>
        <v>0</v>
      </c>
      <c r="O29" s="230">
        <v>3</v>
      </c>
      <c r="P29" s="231"/>
      <c r="Q29" s="21">
        <v>778000</v>
      </c>
      <c r="R29" s="21">
        <v>770000</v>
      </c>
      <c r="S29" s="21">
        <v>778000</v>
      </c>
      <c r="T29" s="21">
        <v>820000</v>
      </c>
      <c r="U29" s="21">
        <v>856000</v>
      </c>
      <c r="V29" s="232">
        <v>870000</v>
      </c>
    </row>
    <row r="30" spans="2:22">
      <c r="B30" s="215"/>
      <c r="C30" s="215"/>
      <c r="D30" s="216"/>
      <c r="E30" s="8">
        <f>IF(D30="",0,VLOOKUP(D30,JICA報酬計算!$O$26:$P$32,2,FALSE))</f>
        <v>0</v>
      </c>
      <c r="F30" s="217"/>
      <c r="G30" s="214">
        <f t="shared" si="0"/>
        <v>0</v>
      </c>
      <c r="H30" s="218"/>
      <c r="I30" s="214">
        <f t="shared" si="1"/>
        <v>0</v>
      </c>
      <c r="J30" s="218"/>
      <c r="K30" s="214">
        <f t="shared" si="2"/>
        <v>0</v>
      </c>
      <c r="L30" s="214">
        <f t="shared" si="3"/>
        <v>0</v>
      </c>
      <c r="M30" s="214">
        <f t="shared" si="4"/>
        <v>0</v>
      </c>
      <c r="O30" s="230">
        <v>4</v>
      </c>
      <c r="P30" s="231"/>
      <c r="Q30" s="21">
        <v>632000</v>
      </c>
      <c r="R30" s="21">
        <v>626000</v>
      </c>
      <c r="S30" s="21">
        <v>630000</v>
      </c>
      <c r="T30" s="21">
        <v>668000</v>
      </c>
      <c r="U30" s="21">
        <v>702000</v>
      </c>
      <c r="V30" s="232">
        <v>732000</v>
      </c>
    </row>
    <row r="31" spans="2:22">
      <c r="B31" s="215"/>
      <c r="C31" s="215"/>
      <c r="D31" s="216"/>
      <c r="E31" s="8">
        <f>IF(D31="",0,VLOOKUP(D31,JICA報酬計算!$O$26:$P$32,2,FALSE))</f>
        <v>0</v>
      </c>
      <c r="F31" s="217"/>
      <c r="G31" s="214">
        <f t="shared" si="0"/>
        <v>0</v>
      </c>
      <c r="H31" s="218"/>
      <c r="I31" s="214">
        <f t="shared" si="1"/>
        <v>0</v>
      </c>
      <c r="J31" s="218"/>
      <c r="K31" s="214">
        <f t="shared" si="2"/>
        <v>0</v>
      </c>
      <c r="L31" s="214">
        <f t="shared" si="3"/>
        <v>0</v>
      </c>
      <c r="M31" s="214">
        <f t="shared" si="4"/>
        <v>0</v>
      </c>
      <c r="O31" s="230">
        <v>5</v>
      </c>
      <c r="P31" s="231"/>
      <c r="Q31" s="21">
        <v>524000</v>
      </c>
      <c r="R31" s="21">
        <v>514000</v>
      </c>
      <c r="S31" s="21">
        <v>524000</v>
      </c>
      <c r="T31" s="21">
        <v>542000</v>
      </c>
      <c r="U31" s="21">
        <v>568000</v>
      </c>
      <c r="V31" s="232">
        <v>598000</v>
      </c>
    </row>
    <row r="32" spans="2:22">
      <c r="B32" s="215"/>
      <c r="C32" s="215"/>
      <c r="D32" s="216"/>
      <c r="E32" s="8">
        <f>IF(D32="",0,VLOOKUP(D32,JICA報酬計算!$O$26:$P$32,2,FALSE))</f>
        <v>0</v>
      </c>
      <c r="F32" s="217"/>
      <c r="G32" s="214">
        <f t="shared" si="0"/>
        <v>0</v>
      </c>
      <c r="H32" s="218"/>
      <c r="I32" s="214">
        <f t="shared" si="1"/>
        <v>0</v>
      </c>
      <c r="J32" s="218"/>
      <c r="K32" s="214">
        <f t="shared" si="2"/>
        <v>0</v>
      </c>
      <c r="L32" s="214">
        <f t="shared" si="3"/>
        <v>0</v>
      </c>
      <c r="M32" s="214">
        <f t="shared" si="4"/>
        <v>0</v>
      </c>
      <c r="O32" s="233">
        <v>6</v>
      </c>
      <c r="P32" s="234"/>
      <c r="Q32" s="24">
        <v>454000</v>
      </c>
      <c r="R32" s="24">
        <v>444000</v>
      </c>
      <c r="S32" s="24">
        <v>436000</v>
      </c>
      <c r="T32" s="24">
        <v>452000</v>
      </c>
      <c r="U32" s="24">
        <v>476000</v>
      </c>
      <c r="V32" s="235">
        <v>502000</v>
      </c>
    </row>
    <row r="33" spans="2:13">
      <c r="B33" s="215"/>
      <c r="C33" s="215"/>
      <c r="D33" s="216"/>
      <c r="E33" s="8">
        <f>IF(D33="",0,VLOOKUP(D33,JICA報酬計算!$O$26:$P$32,2,FALSE))</f>
        <v>0</v>
      </c>
      <c r="F33" s="217"/>
      <c r="G33" s="214">
        <f t="shared" si="0"/>
        <v>0</v>
      </c>
      <c r="H33" s="218"/>
      <c r="I33" s="214">
        <f t="shared" si="1"/>
        <v>0</v>
      </c>
      <c r="J33" s="218"/>
      <c r="K33" s="214">
        <f t="shared" si="2"/>
        <v>0</v>
      </c>
      <c r="L33" s="214">
        <f t="shared" si="3"/>
        <v>0</v>
      </c>
      <c r="M33" s="214">
        <f t="shared" si="4"/>
        <v>0</v>
      </c>
    </row>
    <row r="34" spans="2:13">
      <c r="B34" s="215"/>
      <c r="C34" s="215"/>
      <c r="D34" s="216"/>
      <c r="E34" s="8">
        <f>IF(D34="",0,VLOOKUP(D34,JICA報酬計算!$O$26:$P$32,2,FALSE))</f>
        <v>0</v>
      </c>
      <c r="F34" s="217"/>
      <c r="G34" s="214">
        <f t="shared" si="0"/>
        <v>0</v>
      </c>
      <c r="H34" s="218"/>
      <c r="I34" s="214">
        <f t="shared" si="1"/>
        <v>0</v>
      </c>
      <c r="J34" s="218"/>
      <c r="K34" s="214">
        <f t="shared" si="2"/>
        <v>0</v>
      </c>
      <c r="L34" s="214">
        <f t="shared" si="3"/>
        <v>0</v>
      </c>
      <c r="M34" s="214">
        <f t="shared" si="4"/>
        <v>0</v>
      </c>
    </row>
    <row r="35" spans="2:13">
      <c r="B35" s="215"/>
      <c r="C35" s="215"/>
      <c r="D35" s="216"/>
      <c r="E35" s="8">
        <f>IF(D35="",0,VLOOKUP(D35,JICA報酬計算!$O$26:$P$32,2,FALSE))</f>
        <v>0</v>
      </c>
      <c r="F35" s="217"/>
      <c r="G35" s="214">
        <f t="shared" si="0"/>
        <v>0</v>
      </c>
      <c r="H35" s="218"/>
      <c r="I35" s="214">
        <f t="shared" si="1"/>
        <v>0</v>
      </c>
      <c r="J35" s="218"/>
      <c r="K35" s="214">
        <f t="shared" si="2"/>
        <v>0</v>
      </c>
      <c r="L35" s="214">
        <f t="shared" si="3"/>
        <v>0</v>
      </c>
      <c r="M35" s="214">
        <f t="shared" si="4"/>
        <v>0</v>
      </c>
    </row>
    <row r="36" spans="2:13">
      <c r="B36" s="215"/>
      <c r="C36" s="215"/>
      <c r="D36" s="216"/>
      <c r="E36" s="8">
        <f>IF(D36="",0,VLOOKUP(D36,JICA報酬計算!$O$26:$P$32,2,FALSE))</f>
        <v>0</v>
      </c>
      <c r="F36" s="217"/>
      <c r="G36" s="214">
        <f t="shared" si="0"/>
        <v>0</v>
      </c>
      <c r="H36" s="218"/>
      <c r="I36" s="214">
        <f t="shared" si="1"/>
        <v>0</v>
      </c>
      <c r="J36" s="218"/>
      <c r="K36" s="214">
        <f t="shared" si="2"/>
        <v>0</v>
      </c>
      <c r="L36" s="214">
        <f t="shared" si="3"/>
        <v>0</v>
      </c>
      <c r="M36" s="214">
        <f t="shared" si="4"/>
        <v>0</v>
      </c>
    </row>
    <row r="37" spans="2:13">
      <c r="B37" s="215"/>
      <c r="C37" s="215"/>
      <c r="D37" s="216"/>
      <c r="E37" s="8">
        <f>IF(D37="",0,VLOOKUP(D37,JICA報酬計算!$O$26:$P$32,2,FALSE))</f>
        <v>0</v>
      </c>
      <c r="F37" s="217"/>
      <c r="G37" s="214">
        <f t="shared" si="0"/>
        <v>0</v>
      </c>
      <c r="H37" s="218"/>
      <c r="I37" s="214">
        <f t="shared" si="1"/>
        <v>0</v>
      </c>
      <c r="J37" s="218"/>
      <c r="K37" s="214">
        <f t="shared" si="2"/>
        <v>0</v>
      </c>
      <c r="L37" s="214">
        <f t="shared" si="3"/>
        <v>0</v>
      </c>
      <c r="M37" s="214">
        <f t="shared" si="4"/>
        <v>0</v>
      </c>
    </row>
    <row r="38" spans="2:13">
      <c r="B38" s="215"/>
      <c r="C38" s="215"/>
      <c r="D38" s="216"/>
      <c r="E38" s="8">
        <f>IF(D38="",0,VLOOKUP(D38,JICA報酬計算!$O$26:$P$32,2,FALSE))</f>
        <v>0</v>
      </c>
      <c r="F38" s="217"/>
      <c r="G38" s="214">
        <f t="shared" ref="G38:G56" si="5">E38*F38</f>
        <v>0</v>
      </c>
      <c r="H38" s="218"/>
      <c r="I38" s="214">
        <f t="shared" ref="I38:I56" si="6">G38*H38</f>
        <v>0</v>
      </c>
      <c r="J38" s="218"/>
      <c r="K38" s="214">
        <f t="shared" ref="K38:K56" si="7">(G38+I38)*J38</f>
        <v>0</v>
      </c>
      <c r="L38" s="214">
        <f t="shared" ref="L38:L56" si="8">G38+I38+K38</f>
        <v>0</v>
      </c>
      <c r="M38" s="214">
        <f t="shared" ref="M38:M56" si="9">IF(F38=0,0,L38/F38)</f>
        <v>0</v>
      </c>
    </row>
    <row r="39" spans="2:13">
      <c r="B39" s="215"/>
      <c r="C39" s="215"/>
      <c r="D39" s="216"/>
      <c r="E39" s="8">
        <f>IF(D39="",0,VLOOKUP(D39,JICA報酬計算!$O$26:$P$32,2,FALSE))</f>
        <v>0</v>
      </c>
      <c r="F39" s="217"/>
      <c r="G39" s="214">
        <f t="shared" si="5"/>
        <v>0</v>
      </c>
      <c r="H39" s="218"/>
      <c r="I39" s="214">
        <f t="shared" si="6"/>
        <v>0</v>
      </c>
      <c r="J39" s="218"/>
      <c r="K39" s="214">
        <f t="shared" si="7"/>
        <v>0</v>
      </c>
      <c r="L39" s="214">
        <f t="shared" si="8"/>
        <v>0</v>
      </c>
      <c r="M39" s="214">
        <f t="shared" si="9"/>
        <v>0</v>
      </c>
    </row>
    <row r="40" spans="2:13">
      <c r="B40" s="215"/>
      <c r="C40" s="215"/>
      <c r="D40" s="216"/>
      <c r="E40" s="8">
        <f>IF(D40="",0,VLOOKUP(D40,JICA報酬計算!$O$26:$P$32,2,FALSE))</f>
        <v>0</v>
      </c>
      <c r="F40" s="217"/>
      <c r="G40" s="214">
        <f t="shared" si="5"/>
        <v>0</v>
      </c>
      <c r="H40" s="218"/>
      <c r="I40" s="214">
        <f t="shared" si="6"/>
        <v>0</v>
      </c>
      <c r="J40" s="218"/>
      <c r="K40" s="214">
        <f t="shared" si="7"/>
        <v>0</v>
      </c>
      <c r="L40" s="214">
        <f t="shared" si="8"/>
        <v>0</v>
      </c>
      <c r="M40" s="214">
        <f t="shared" si="9"/>
        <v>0</v>
      </c>
    </row>
    <row r="41" spans="2:13">
      <c r="B41" s="215"/>
      <c r="C41" s="215"/>
      <c r="D41" s="216"/>
      <c r="E41" s="8">
        <f>IF(D41="",0,VLOOKUP(D41,JICA報酬計算!$O$26:$P$32,2,FALSE))</f>
        <v>0</v>
      </c>
      <c r="F41" s="217"/>
      <c r="G41" s="214">
        <f t="shared" si="5"/>
        <v>0</v>
      </c>
      <c r="H41" s="218"/>
      <c r="I41" s="214">
        <f t="shared" si="6"/>
        <v>0</v>
      </c>
      <c r="J41" s="218"/>
      <c r="K41" s="214">
        <f t="shared" si="7"/>
        <v>0</v>
      </c>
      <c r="L41" s="214">
        <f t="shared" si="8"/>
        <v>0</v>
      </c>
      <c r="M41" s="214">
        <f t="shared" si="9"/>
        <v>0</v>
      </c>
    </row>
    <row r="42" spans="2:13">
      <c r="B42" s="215"/>
      <c r="C42" s="215"/>
      <c r="D42" s="216"/>
      <c r="E42" s="8">
        <f>IF(D42="",0,VLOOKUP(D42,JICA報酬計算!$O$26:$P$32,2,FALSE))</f>
        <v>0</v>
      </c>
      <c r="F42" s="217"/>
      <c r="G42" s="214">
        <f t="shared" si="5"/>
        <v>0</v>
      </c>
      <c r="H42" s="218"/>
      <c r="I42" s="214">
        <f t="shared" si="6"/>
        <v>0</v>
      </c>
      <c r="J42" s="218"/>
      <c r="K42" s="214">
        <f t="shared" si="7"/>
        <v>0</v>
      </c>
      <c r="L42" s="214">
        <f t="shared" si="8"/>
        <v>0</v>
      </c>
      <c r="M42" s="214">
        <f t="shared" si="9"/>
        <v>0</v>
      </c>
    </row>
    <row r="43" spans="2:13">
      <c r="B43" s="215"/>
      <c r="C43" s="215"/>
      <c r="D43" s="216"/>
      <c r="E43" s="8">
        <f>IF(D43="",0,VLOOKUP(D43,JICA報酬計算!$O$26:$P$32,2,FALSE))</f>
        <v>0</v>
      </c>
      <c r="F43" s="217"/>
      <c r="G43" s="214">
        <f t="shared" si="5"/>
        <v>0</v>
      </c>
      <c r="H43" s="218"/>
      <c r="I43" s="214">
        <f t="shared" si="6"/>
        <v>0</v>
      </c>
      <c r="J43" s="218"/>
      <c r="K43" s="214">
        <f t="shared" si="7"/>
        <v>0</v>
      </c>
      <c r="L43" s="214">
        <f t="shared" si="8"/>
        <v>0</v>
      </c>
      <c r="M43" s="214">
        <f t="shared" si="9"/>
        <v>0</v>
      </c>
    </row>
    <row r="44" spans="2:13">
      <c r="B44" s="215"/>
      <c r="C44" s="215"/>
      <c r="D44" s="216"/>
      <c r="E44" s="8">
        <f>IF(D44="",0,VLOOKUP(D44,JICA報酬計算!$O$26:$P$32,2,FALSE))</f>
        <v>0</v>
      </c>
      <c r="F44" s="217"/>
      <c r="G44" s="214">
        <f t="shared" si="5"/>
        <v>0</v>
      </c>
      <c r="H44" s="218"/>
      <c r="I44" s="214">
        <f t="shared" si="6"/>
        <v>0</v>
      </c>
      <c r="J44" s="218"/>
      <c r="K44" s="214">
        <f t="shared" si="7"/>
        <v>0</v>
      </c>
      <c r="L44" s="214">
        <f t="shared" si="8"/>
        <v>0</v>
      </c>
      <c r="M44" s="214">
        <f t="shared" si="9"/>
        <v>0</v>
      </c>
    </row>
    <row r="45" spans="2:13">
      <c r="B45" s="215"/>
      <c r="C45" s="215"/>
      <c r="D45" s="216"/>
      <c r="E45" s="8">
        <f>IF(D45="",0,VLOOKUP(D45,JICA報酬計算!$O$26:$P$32,2,FALSE))</f>
        <v>0</v>
      </c>
      <c r="F45" s="217"/>
      <c r="G45" s="214">
        <f t="shared" si="5"/>
        <v>0</v>
      </c>
      <c r="H45" s="218"/>
      <c r="I45" s="214">
        <f t="shared" si="6"/>
        <v>0</v>
      </c>
      <c r="J45" s="218"/>
      <c r="K45" s="214">
        <f t="shared" si="7"/>
        <v>0</v>
      </c>
      <c r="L45" s="214">
        <f t="shared" si="8"/>
        <v>0</v>
      </c>
      <c r="M45" s="214">
        <f t="shared" si="9"/>
        <v>0</v>
      </c>
    </row>
    <row r="46" spans="2:13">
      <c r="B46" s="215"/>
      <c r="C46" s="215"/>
      <c r="D46" s="216"/>
      <c r="E46" s="8">
        <f>IF(D46="",0,VLOOKUP(D46,JICA報酬計算!$O$26:$P$32,2,FALSE))</f>
        <v>0</v>
      </c>
      <c r="F46" s="217"/>
      <c r="G46" s="214">
        <f t="shared" si="5"/>
        <v>0</v>
      </c>
      <c r="H46" s="218"/>
      <c r="I46" s="214">
        <f t="shared" si="6"/>
        <v>0</v>
      </c>
      <c r="J46" s="218"/>
      <c r="K46" s="214">
        <f t="shared" si="7"/>
        <v>0</v>
      </c>
      <c r="L46" s="214">
        <f t="shared" si="8"/>
        <v>0</v>
      </c>
      <c r="M46" s="214">
        <f t="shared" si="9"/>
        <v>0</v>
      </c>
    </row>
    <row r="47" spans="2:13">
      <c r="B47" s="215"/>
      <c r="C47" s="215"/>
      <c r="D47" s="216"/>
      <c r="E47" s="8">
        <f>IF(D47="",0,VLOOKUP(D47,JICA報酬計算!$O$26:$P$32,2,FALSE))</f>
        <v>0</v>
      </c>
      <c r="F47" s="217"/>
      <c r="G47" s="214">
        <f t="shared" si="5"/>
        <v>0</v>
      </c>
      <c r="H47" s="218"/>
      <c r="I47" s="214">
        <f t="shared" si="6"/>
        <v>0</v>
      </c>
      <c r="J47" s="218"/>
      <c r="K47" s="214">
        <f t="shared" si="7"/>
        <v>0</v>
      </c>
      <c r="L47" s="214">
        <f t="shared" si="8"/>
        <v>0</v>
      </c>
      <c r="M47" s="214">
        <f t="shared" si="9"/>
        <v>0</v>
      </c>
    </row>
    <row r="48" spans="2:13">
      <c r="B48" s="215"/>
      <c r="C48" s="215"/>
      <c r="D48" s="216"/>
      <c r="E48" s="8">
        <f>IF(D48="",0,VLOOKUP(D48,JICA報酬計算!$O$26:$P$32,2,FALSE))</f>
        <v>0</v>
      </c>
      <c r="F48" s="217"/>
      <c r="G48" s="214">
        <f t="shared" si="5"/>
        <v>0</v>
      </c>
      <c r="H48" s="218"/>
      <c r="I48" s="214">
        <f t="shared" si="6"/>
        <v>0</v>
      </c>
      <c r="J48" s="218"/>
      <c r="K48" s="214">
        <f t="shared" si="7"/>
        <v>0</v>
      </c>
      <c r="L48" s="214">
        <f t="shared" si="8"/>
        <v>0</v>
      </c>
      <c r="M48" s="214">
        <f t="shared" si="9"/>
        <v>0</v>
      </c>
    </row>
    <row r="49" spans="1:15">
      <c r="B49" s="215"/>
      <c r="C49" s="215"/>
      <c r="D49" s="216"/>
      <c r="E49" s="8">
        <f>IF(D49="",0,VLOOKUP(D49,JICA報酬計算!$O$26:$P$32,2,FALSE))</f>
        <v>0</v>
      </c>
      <c r="F49" s="217"/>
      <c r="G49" s="214">
        <f t="shared" si="5"/>
        <v>0</v>
      </c>
      <c r="H49" s="218"/>
      <c r="I49" s="214">
        <f t="shared" si="6"/>
        <v>0</v>
      </c>
      <c r="J49" s="218"/>
      <c r="K49" s="214">
        <f t="shared" si="7"/>
        <v>0</v>
      </c>
      <c r="L49" s="214">
        <f t="shared" si="8"/>
        <v>0</v>
      </c>
      <c r="M49" s="214">
        <f t="shared" si="9"/>
        <v>0</v>
      </c>
    </row>
    <row r="50" spans="1:15">
      <c r="B50" s="215"/>
      <c r="C50" s="215"/>
      <c r="D50" s="216"/>
      <c r="E50" s="8">
        <f>IF(D50="",0,VLOOKUP(D50,JICA報酬計算!$O$26:$P$32,2,FALSE))</f>
        <v>0</v>
      </c>
      <c r="F50" s="217"/>
      <c r="G50" s="214">
        <f t="shared" si="5"/>
        <v>0</v>
      </c>
      <c r="H50" s="218"/>
      <c r="I50" s="214">
        <f t="shared" si="6"/>
        <v>0</v>
      </c>
      <c r="J50" s="218"/>
      <c r="K50" s="214">
        <f t="shared" si="7"/>
        <v>0</v>
      </c>
      <c r="L50" s="214">
        <f t="shared" si="8"/>
        <v>0</v>
      </c>
      <c r="M50" s="214">
        <f t="shared" si="9"/>
        <v>0</v>
      </c>
    </row>
    <row r="51" spans="1:15">
      <c r="B51" s="215"/>
      <c r="C51" s="215"/>
      <c r="D51" s="216"/>
      <c r="E51" s="8">
        <f>IF(D51="",0,VLOOKUP(D51,JICA報酬計算!$O$26:$P$32,2,FALSE))</f>
        <v>0</v>
      </c>
      <c r="F51" s="217"/>
      <c r="G51" s="214">
        <f t="shared" si="5"/>
        <v>0</v>
      </c>
      <c r="H51" s="218"/>
      <c r="I51" s="214">
        <f t="shared" si="6"/>
        <v>0</v>
      </c>
      <c r="J51" s="218"/>
      <c r="K51" s="214">
        <f t="shared" si="7"/>
        <v>0</v>
      </c>
      <c r="L51" s="214">
        <f t="shared" si="8"/>
        <v>0</v>
      </c>
      <c r="M51" s="214">
        <f t="shared" si="9"/>
        <v>0</v>
      </c>
    </row>
    <row r="52" spans="1:15">
      <c r="B52" s="215"/>
      <c r="C52" s="215"/>
      <c r="D52" s="216"/>
      <c r="E52" s="8">
        <f>IF(D52="",0,VLOOKUP(D52,JICA報酬計算!$O$26:$P$32,2,FALSE))</f>
        <v>0</v>
      </c>
      <c r="F52" s="217"/>
      <c r="G52" s="214">
        <f t="shared" si="5"/>
        <v>0</v>
      </c>
      <c r="H52" s="218"/>
      <c r="I52" s="214">
        <f t="shared" si="6"/>
        <v>0</v>
      </c>
      <c r="J52" s="218"/>
      <c r="K52" s="214">
        <f t="shared" si="7"/>
        <v>0</v>
      </c>
      <c r="L52" s="214">
        <f t="shared" si="8"/>
        <v>0</v>
      </c>
      <c r="M52" s="214">
        <f t="shared" si="9"/>
        <v>0</v>
      </c>
    </row>
    <row r="53" spans="1:15">
      <c r="B53" s="215"/>
      <c r="C53" s="215"/>
      <c r="D53" s="216"/>
      <c r="E53" s="8">
        <f>IF(D53="",0,VLOOKUP(D53,JICA報酬計算!$O$26:$P$32,2,FALSE))</f>
        <v>0</v>
      </c>
      <c r="F53" s="217"/>
      <c r="G53" s="214">
        <f t="shared" si="5"/>
        <v>0</v>
      </c>
      <c r="H53" s="218"/>
      <c r="I53" s="214">
        <f t="shared" si="6"/>
        <v>0</v>
      </c>
      <c r="J53" s="218"/>
      <c r="K53" s="214">
        <f t="shared" si="7"/>
        <v>0</v>
      </c>
      <c r="L53" s="214">
        <f t="shared" si="8"/>
        <v>0</v>
      </c>
      <c r="M53" s="214">
        <f t="shared" si="9"/>
        <v>0</v>
      </c>
    </row>
    <row r="54" spans="1:15">
      <c r="B54" s="215"/>
      <c r="C54" s="215"/>
      <c r="D54" s="216"/>
      <c r="E54" s="8">
        <f>IF(D54="",0,VLOOKUP(D54,JICA報酬計算!$O$26:$P$32,2,FALSE))</f>
        <v>0</v>
      </c>
      <c r="F54" s="217"/>
      <c r="G54" s="214">
        <f t="shared" si="5"/>
        <v>0</v>
      </c>
      <c r="H54" s="218"/>
      <c r="I54" s="214">
        <f t="shared" si="6"/>
        <v>0</v>
      </c>
      <c r="J54" s="218"/>
      <c r="K54" s="214">
        <f t="shared" si="7"/>
        <v>0</v>
      </c>
      <c r="L54" s="214">
        <f t="shared" si="8"/>
        <v>0</v>
      </c>
      <c r="M54" s="214">
        <f t="shared" si="9"/>
        <v>0</v>
      </c>
    </row>
    <row r="55" spans="1:15">
      <c r="B55" s="215"/>
      <c r="C55" s="215"/>
      <c r="D55" s="216"/>
      <c r="E55" s="8">
        <f>IF(D55="",0,VLOOKUP(D55,JICA報酬計算!$O$26:$P$32,2,FALSE))</f>
        <v>0</v>
      </c>
      <c r="F55" s="217"/>
      <c r="G55" s="214">
        <f t="shared" si="5"/>
        <v>0</v>
      </c>
      <c r="H55" s="218"/>
      <c r="I55" s="214">
        <f t="shared" si="6"/>
        <v>0</v>
      </c>
      <c r="J55" s="218"/>
      <c r="K55" s="214">
        <f t="shared" si="7"/>
        <v>0</v>
      </c>
      <c r="L55" s="214">
        <f t="shared" si="8"/>
        <v>0</v>
      </c>
      <c r="M55" s="214">
        <f t="shared" si="9"/>
        <v>0</v>
      </c>
    </row>
    <row r="56" spans="1:15" customFormat="1" ht="15" customHeight="1" thickBot="1">
      <c r="B56" s="236"/>
      <c r="C56" s="236"/>
      <c r="D56" s="237"/>
      <c r="E56" s="8">
        <f>IF(D56="",0,VLOOKUP(D56,JICA報酬計算!$O$26:$P$32,2,FALSE))</f>
        <v>0</v>
      </c>
      <c r="F56" s="238"/>
      <c r="G56" s="239">
        <f t="shared" si="5"/>
        <v>0</v>
      </c>
      <c r="H56" s="240"/>
      <c r="I56" s="239">
        <f t="shared" si="6"/>
        <v>0</v>
      </c>
      <c r="J56" s="240"/>
      <c r="K56" s="239">
        <f t="shared" si="7"/>
        <v>0</v>
      </c>
      <c r="L56" s="239">
        <f t="shared" si="8"/>
        <v>0</v>
      </c>
      <c r="M56" s="239">
        <f t="shared" si="9"/>
        <v>0</v>
      </c>
    </row>
    <row r="57" spans="1:15" customFormat="1" ht="15" customHeight="1" thickTop="1">
      <c r="B57" s="241" t="s">
        <v>449</v>
      </c>
      <c r="C57" s="241"/>
      <c r="D57" s="9"/>
      <c r="E57" s="10"/>
      <c r="F57" s="242">
        <f>SUM(F6:F56)</f>
        <v>0</v>
      </c>
      <c r="G57" s="243">
        <f>SUM(G6:G56)</f>
        <v>0</v>
      </c>
      <c r="H57" s="11"/>
      <c r="I57" s="243">
        <f>SUM(I6:I56)</f>
        <v>0</v>
      </c>
      <c r="J57" s="11"/>
      <c r="K57" s="243">
        <f>SUM(K6:K56)</f>
        <v>0</v>
      </c>
      <c r="L57" s="243">
        <f>SUM(L6:L56)</f>
        <v>0</v>
      </c>
      <c r="M57" s="243">
        <f>SUM(M6:M56)</f>
        <v>0</v>
      </c>
    </row>
    <row r="58" spans="1:15" s="213" customFormat="1">
      <c r="A58" s="154"/>
      <c r="B58" s="244" t="s">
        <v>450</v>
      </c>
      <c r="C58" s="244"/>
      <c r="D58" s="12"/>
      <c r="E58" s="13" t="s">
        <v>451</v>
      </c>
      <c r="F58" s="245"/>
      <c r="G58" s="214">
        <f>ROUNDDOWN(G57,-3)</f>
        <v>0</v>
      </c>
      <c r="H58" s="14"/>
      <c r="I58" s="214">
        <f>ROUNDDOWN(I57,-3)</f>
        <v>0</v>
      </c>
      <c r="J58" s="14"/>
      <c r="K58" s="214">
        <f>ROUNDDOWN(K57,-3)</f>
        <v>0</v>
      </c>
      <c r="L58" s="214">
        <f>ROUNDDOWN(L57,-3)</f>
        <v>0</v>
      </c>
      <c r="M58" s="214">
        <f>ROUNDDOWN(M57,-3)</f>
        <v>0</v>
      </c>
    </row>
    <row r="59" spans="1:15" customFormat="1" ht="14.25" customHeight="1"/>
    <row r="60" spans="1:15" customFormat="1" ht="14.25" customHeight="1" thickBot="1">
      <c r="E60" s="226"/>
      <c r="F60" s="212" t="s">
        <v>452</v>
      </c>
      <c r="G60" s="212" t="s">
        <v>453</v>
      </c>
      <c r="H60" s="212"/>
      <c r="I60" s="212" t="s">
        <v>454</v>
      </c>
      <c r="J60" s="212"/>
      <c r="K60" s="212" t="s">
        <v>455</v>
      </c>
      <c r="L60" s="246" t="s">
        <v>456</v>
      </c>
      <c r="M60" s="212" t="s">
        <v>457</v>
      </c>
      <c r="O60" s="212" t="s">
        <v>458</v>
      </c>
    </row>
    <row r="61" spans="1:15" customFormat="1" ht="14.25" customHeight="1">
      <c r="E61" s="226" t="s">
        <v>459</v>
      </c>
      <c r="F61" s="247">
        <f>SUMIFS(F$6:F$56,C$6:C$56,E61)</f>
        <v>0</v>
      </c>
      <c r="G61" s="21">
        <f>SUMIFS(G$6:G$56,C$6:C$56,E61)</f>
        <v>0</v>
      </c>
      <c r="H61" s="226"/>
      <c r="I61" s="21">
        <f>SUMIFS(I$6:I$56,C$6:C$56,E61)</f>
        <v>0</v>
      </c>
      <c r="J61" s="226"/>
      <c r="K61" s="232">
        <f>SUMIFS(K$6:K$56,C$6:C$56,E61)</f>
        <v>0</v>
      </c>
      <c r="L61" s="248">
        <f>SUMIFS(L$6:L$56,C$6:C$56,E61)</f>
        <v>0</v>
      </c>
      <c r="M61" s="249">
        <f>IF(F61=0,0,L61/F61)</f>
        <v>0</v>
      </c>
      <c r="O61" s="21">
        <f>I61+K61</f>
        <v>0</v>
      </c>
    </row>
    <row r="62" spans="1:15" customFormat="1" ht="14.25" customHeight="1" thickBot="1">
      <c r="E62" s="226" t="s">
        <v>460</v>
      </c>
      <c r="F62" s="247">
        <f>SUMIFS(F$6:F$56,C$6:C$56,E62)</f>
        <v>0</v>
      </c>
      <c r="G62" s="21">
        <f>SUMIFS(G$6:G$56,C$6:C$56,E62)</f>
        <v>0</v>
      </c>
      <c r="H62" s="226"/>
      <c r="I62" s="21">
        <f>SUMIFS(I$6:I$56,C$6:C$56,E62)</f>
        <v>0</v>
      </c>
      <c r="J62" s="226"/>
      <c r="K62" s="232">
        <f>SUMIFS(K$6:K$56,C$6:C$56,E62)</f>
        <v>0</v>
      </c>
      <c r="L62" s="250">
        <f>SUMIFS(L$6:L$56,C$6:C$56,E62)</f>
        <v>0</v>
      </c>
      <c r="M62" s="249">
        <f>IF(F62=0,0,L62/F62)</f>
        <v>0</v>
      </c>
      <c r="O62" s="21">
        <f>I62+K62</f>
        <v>0</v>
      </c>
    </row>
    <row r="63" spans="1:15" customFormat="1" ht="14.25" customHeight="1">
      <c r="E63" s="226" t="s">
        <v>461</v>
      </c>
      <c r="F63" s="247">
        <f>SUMIFS(F$6:F$56,C$6:C$56,E63)</f>
        <v>0</v>
      </c>
      <c r="G63" s="21">
        <f>SUMIFS(G$6:G$56,C$6:C$56,E63)</f>
        <v>0</v>
      </c>
      <c r="H63" s="226"/>
      <c r="I63" s="21">
        <f>SUMIFS(I$6:I$56,C$6:C$56,E63)</f>
        <v>0</v>
      </c>
      <c r="J63" s="226"/>
      <c r="K63" s="21">
        <f>SUMIFS(K$6:K$56,C$6:C$56,E63)</f>
        <v>0</v>
      </c>
      <c r="L63" s="13">
        <f>SUMIFS(L$6:L$56,C$6:C$56,E63)</f>
        <v>0</v>
      </c>
      <c r="M63" s="249">
        <f>IF(F63=0,0,L63/F63)</f>
        <v>0</v>
      </c>
      <c r="O63" s="21">
        <f>I63+K63</f>
        <v>0</v>
      </c>
    </row>
    <row r="64" spans="1:15" customFormat="1" ht="14.25" customHeight="1">
      <c r="E64" s="226" t="s">
        <v>462</v>
      </c>
      <c r="F64" s="247">
        <f>F57-SUM(F61:F63)</f>
        <v>0</v>
      </c>
      <c r="G64" s="21">
        <f>G57-SUM(G61:G63)</f>
        <v>0</v>
      </c>
      <c r="H64" s="226"/>
      <c r="I64" s="21">
        <f>I57-SUM(I61:I63)</f>
        <v>0</v>
      </c>
      <c r="J64" s="226"/>
      <c r="K64" s="21">
        <f>K57-SUM(K61:K63)</f>
        <v>0</v>
      </c>
      <c r="L64" s="21">
        <f>L57-SUM(L61:L63)</f>
        <v>0</v>
      </c>
      <c r="M64" s="249">
        <f>IF(F64=0,0,L64/F64)</f>
        <v>0</v>
      </c>
      <c r="O64" s="21">
        <f>I64+K64</f>
        <v>0</v>
      </c>
    </row>
    <row r="65" spans="5:15" customFormat="1" ht="14.25" customHeight="1">
      <c r="E65" s="226" t="s">
        <v>463</v>
      </c>
      <c r="F65" s="247">
        <f>SUM(F61:F64)</f>
        <v>0</v>
      </c>
      <c r="G65" s="21">
        <f>SUM(G61:G64)</f>
        <v>0</v>
      </c>
      <c r="H65" s="226"/>
      <c r="I65" s="21">
        <f>SUM(I61:I64)</f>
        <v>0</v>
      </c>
      <c r="J65" s="226"/>
      <c r="K65" s="21">
        <f>SUM(K61:K64)</f>
        <v>0</v>
      </c>
      <c r="L65" s="21">
        <f>SUM(L61:L64)</f>
        <v>0</v>
      </c>
      <c r="M65" s="249">
        <f>IF(F65=0,0,L65/F65)</f>
        <v>0</v>
      </c>
      <c r="O65" s="21">
        <f>SUM(O61:O64)</f>
        <v>0</v>
      </c>
    </row>
    <row r="66" spans="5:15" customFormat="1" ht="14.25" customHeight="1"/>
    <row r="67" spans="5:15" customFormat="1" ht="14.25" customHeight="1"/>
  </sheetData>
  <sheetProtection password="DBAF" sheet="1"/>
  <mergeCells count="7">
    <mergeCell ref="P23:P24"/>
    <mergeCell ref="B2:F3"/>
    <mergeCell ref="H2:I2"/>
    <mergeCell ref="J2:K2"/>
    <mergeCell ref="L2:M2"/>
    <mergeCell ref="H3:M3"/>
    <mergeCell ref="O23:O24"/>
  </mergeCells>
  <phoneticPr fontId="3"/>
  <dataValidations count="2">
    <dataValidation type="list" allowBlank="1" showInputMessage="1" showErrorMessage="1" sqref="C6:C56">
      <formula1>"社員,借上,JV先"</formula1>
    </dataValidation>
    <dataValidation type="list" allowBlank="1" showInputMessage="1" showErrorMessage="1" sqref="D6:D56">
      <formula1>"特,1,2,3,4,5,6"</formula1>
    </dataValidation>
  </dataValidations>
  <pageMargins left="0.98425196850393704" right="0.78740157480314965" top="0.59055118110236227" bottom="0.59055118110236227" header="0.39370078740157483" footer="0.39370078740157483"/>
  <pageSetup paperSize="9" scale="80"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141"/>
  <sheetViews>
    <sheetView zoomScaleNormal="100" zoomScaleSheetLayoutView="100" workbookViewId="0">
      <pane ySplit="4" topLeftCell="A5" activePane="bottomLeft" state="frozenSplit"/>
      <selection activeCell="B2" sqref="B2 B2:F3"/>
      <selection pane="bottomLeft" activeCell="W23" sqref="W23"/>
    </sheetView>
  </sheetViews>
  <sheetFormatPr defaultColWidth="9.140625" defaultRowHeight="17.25"/>
  <cols>
    <col min="1" max="1" width="1.7109375" style="253" customWidth="1"/>
    <col min="2" max="2" width="6" style="196" customWidth="1"/>
    <col min="3" max="3" width="7.7109375" style="171" customWidth="1"/>
    <col min="4" max="4" width="10.7109375" style="171" customWidth="1"/>
    <col min="5" max="5" width="8.7109375" style="171" customWidth="1"/>
    <col min="6" max="6" width="10.7109375" style="171" customWidth="1"/>
    <col min="7" max="7" width="8.7109375" style="171" customWidth="1"/>
    <col min="8" max="8" width="9.7109375" style="171" customWidth="1"/>
    <col min="9" max="9" width="9.7109375" style="171" hidden="1" customWidth="1"/>
    <col min="10" max="10" width="6.7109375" style="171" hidden="1" customWidth="1"/>
    <col min="11" max="11" width="9.7109375" style="171" customWidth="1"/>
    <col min="12" max="12" width="9.7109375" style="171" hidden="1" customWidth="1"/>
    <col min="13" max="13" width="9.7109375" style="171" customWidth="1"/>
    <col min="14" max="14" width="9.7109375" style="171" hidden="1" customWidth="1"/>
    <col min="15" max="15" width="9.7109375" style="325" customWidth="1"/>
    <col min="16" max="16" width="7" style="171" customWidth="1"/>
    <col min="17" max="17" width="9.7109375" style="171" customWidth="1"/>
    <col min="18" max="18" width="7" style="171" customWidth="1"/>
    <col min="19" max="19" width="9.7109375" style="171" customWidth="1"/>
    <col min="20" max="20" width="7" style="171" customWidth="1"/>
    <col min="21" max="21" width="9.7109375" style="325" customWidth="1"/>
    <col min="22" max="22" width="5.7109375" style="171" customWidth="1"/>
    <col min="23" max="23" width="9.140625" style="171" customWidth="1"/>
    <col min="24" max="16384" width="9.140625" style="171"/>
  </cols>
  <sheetData>
    <row r="1" spans="1:21" s="132" customFormat="1">
      <c r="A1" s="253"/>
      <c r="O1" s="254"/>
      <c r="U1" s="254"/>
    </row>
    <row r="2" spans="1:21">
      <c r="B2" s="798" t="s">
        <v>464</v>
      </c>
      <c r="C2" s="798"/>
      <c r="D2" s="798"/>
      <c r="E2" s="798"/>
      <c r="F2" s="798"/>
      <c r="O2" s="252" t="s">
        <v>465</v>
      </c>
      <c r="P2" s="793" t="str">
        <f>分担部</f>
        <v>道路橋梁部</v>
      </c>
      <c r="Q2" s="793"/>
      <c r="R2" s="799" t="s">
        <v>466</v>
      </c>
      <c r="S2" s="799"/>
      <c r="T2" s="793" t="str">
        <f>WBS</f>
        <v>JA15R1003</v>
      </c>
      <c r="U2" s="793"/>
    </row>
    <row r="3" spans="1:21" customFormat="1" ht="28.5" customHeight="1">
      <c r="A3" s="255"/>
      <c r="B3" s="798"/>
      <c r="C3" s="798"/>
      <c r="D3" s="798"/>
      <c r="E3" s="798"/>
      <c r="F3" s="798"/>
      <c r="O3" s="252" t="s">
        <v>467</v>
      </c>
      <c r="P3" s="800" t="str">
        <f>プロジェクト件名</f>
        <v>ベトナム国ハノイ市環状３号線整備事業(マイジック-南タンロン区間)</v>
      </c>
      <c r="Q3" s="800"/>
      <c r="R3" s="800"/>
      <c r="S3" s="800"/>
      <c r="T3" s="800"/>
      <c r="U3" s="800"/>
    </row>
    <row r="4" spans="1:21" s="357" customFormat="1" ht="11.25" customHeight="1">
      <c r="B4" s="131" t="s">
        <v>468</v>
      </c>
      <c r="C4" s="256"/>
      <c r="D4" s="256"/>
      <c r="E4" s="256"/>
      <c r="F4" s="256"/>
      <c r="O4" s="257"/>
      <c r="P4" s="258"/>
      <c r="Q4" s="258"/>
      <c r="R4" s="258"/>
      <c r="S4" s="258"/>
      <c r="T4" s="258"/>
      <c r="U4" s="258"/>
    </row>
    <row r="5" spans="1:21" s="213" customFormat="1">
      <c r="A5" s="253"/>
      <c r="C5" s="259"/>
      <c r="O5" s="252" t="s">
        <v>469</v>
      </c>
      <c r="P5" s="260" t="str">
        <f>通貨1</f>
        <v>JPY</v>
      </c>
      <c r="Q5" s="261" t="s">
        <v>470</v>
      </c>
      <c r="R5" s="262">
        <f>通貨1レート</f>
        <v>1</v>
      </c>
      <c r="S5" s="796" t="s">
        <v>471</v>
      </c>
      <c r="T5" s="797"/>
      <c r="U5" s="263">
        <f>通貨1単位</f>
        <v>1</v>
      </c>
    </row>
    <row r="6" spans="1:21">
      <c r="B6" s="801" t="s">
        <v>472</v>
      </c>
      <c r="C6" s="803" t="s">
        <v>473</v>
      </c>
      <c r="D6" s="805" t="s">
        <v>474</v>
      </c>
      <c r="E6" s="805" t="s">
        <v>475</v>
      </c>
      <c r="F6" s="805" t="s">
        <v>476</v>
      </c>
      <c r="G6" s="264" t="s">
        <v>477</v>
      </c>
      <c r="H6" s="264"/>
      <c r="I6" s="264"/>
      <c r="J6" s="264"/>
      <c r="K6" s="264"/>
      <c r="L6" s="264"/>
      <c r="M6" s="264"/>
      <c r="N6" s="822" t="s">
        <v>478</v>
      </c>
      <c r="O6" s="807" t="s">
        <v>479</v>
      </c>
      <c r="P6" s="265" t="s">
        <v>480</v>
      </c>
      <c r="Q6" s="265"/>
      <c r="R6" s="265"/>
      <c r="S6" s="265"/>
      <c r="T6" s="807" t="s">
        <v>481</v>
      </c>
      <c r="U6" s="807" t="s">
        <v>482</v>
      </c>
    </row>
    <row r="7" spans="1:21" customFormat="1" ht="23.25" customHeight="1" thickBot="1">
      <c r="B7" s="802"/>
      <c r="C7" s="804"/>
      <c r="D7" s="806"/>
      <c r="E7" s="806"/>
      <c r="F7" s="806"/>
      <c r="G7" s="266" t="s">
        <v>483</v>
      </c>
      <c r="H7" s="266" t="s">
        <v>484</v>
      </c>
      <c r="I7" s="31" t="s">
        <v>485</v>
      </c>
      <c r="J7" s="266" t="s">
        <v>486</v>
      </c>
      <c r="K7" s="267" t="s">
        <v>487</v>
      </c>
      <c r="L7" s="31" t="s">
        <v>488</v>
      </c>
      <c r="M7" s="266" t="s">
        <v>489</v>
      </c>
      <c r="N7" s="823"/>
      <c r="O7" s="808"/>
      <c r="P7" s="31" t="s">
        <v>490</v>
      </c>
      <c r="Q7" s="31" t="s">
        <v>491</v>
      </c>
      <c r="R7" s="31" t="s">
        <v>492</v>
      </c>
      <c r="S7" s="31" t="s">
        <v>493</v>
      </c>
      <c r="T7" s="808"/>
      <c r="U7" s="808"/>
    </row>
    <row r="8" spans="1:21" customFormat="1" ht="18.75" hidden="1" customHeight="1" thickTop="1" thickBot="1">
      <c r="B8" s="269" t="s">
        <v>494</v>
      </c>
      <c r="C8" s="270" t="s">
        <v>495</v>
      </c>
      <c r="D8" s="271" t="s">
        <v>496</v>
      </c>
      <c r="E8" s="271" t="s">
        <v>497</v>
      </c>
      <c r="F8" s="271" t="s">
        <v>498</v>
      </c>
      <c r="G8" s="272" t="s">
        <v>499</v>
      </c>
      <c r="H8" s="273" t="s">
        <v>500</v>
      </c>
      <c r="I8" s="274" t="s">
        <v>501</v>
      </c>
      <c r="J8" s="274" t="s">
        <v>502</v>
      </c>
      <c r="K8" s="275" t="s">
        <v>503</v>
      </c>
      <c r="L8" s="276" t="s">
        <v>504</v>
      </c>
      <c r="M8" s="276" t="s">
        <v>505</v>
      </c>
      <c r="N8" s="276" t="s">
        <v>506</v>
      </c>
      <c r="O8" s="277" t="s">
        <v>507</v>
      </c>
      <c r="P8" s="278" t="s">
        <v>508</v>
      </c>
      <c r="Q8" s="276" t="s">
        <v>509</v>
      </c>
      <c r="R8" s="278" t="s">
        <v>510</v>
      </c>
      <c r="S8" s="276" t="s">
        <v>511</v>
      </c>
      <c r="T8" s="279" t="s">
        <v>512</v>
      </c>
      <c r="U8" s="280" t="s">
        <v>513</v>
      </c>
    </row>
    <row r="9" spans="1:21" customFormat="1" ht="18" customHeight="1" thickTop="1">
      <c r="B9" s="281" t="s">
        <v>514</v>
      </c>
      <c r="C9" s="281" t="s">
        <v>12537</v>
      </c>
      <c r="D9" s="241" t="str">
        <f>IF(C9="","",VLOOKUP(C9,参考_従業員!$B:$G,2,FALSE))</f>
        <v>前田　哲哉</v>
      </c>
      <c r="E9" s="9" t="str">
        <f>IF(C9="","",VLOOKUP(C9,参考_従業員!$B:$G,5,FALSE))</f>
        <v>JN0100</v>
      </c>
      <c r="F9" s="241" t="str">
        <f>IF(C9="","",VLOOKUP(C9,参考_従業員!$B:$G,6,FALSE))</f>
        <v>副参事２級</v>
      </c>
      <c r="G9" s="282" t="s">
        <v>557</v>
      </c>
      <c r="H9" s="283" t="str">
        <f t="shared" ref="H9:H40" ca="1" si="0">IFERROR(INDIRECT(G9),"")</f>
        <v>JPY</v>
      </c>
      <c r="I9" s="284">
        <f t="shared" ref="I9:I40" ca="1" si="1">IFERROR(INDIRECT(G9&amp;"レート"),"")</f>
        <v>1</v>
      </c>
      <c r="J9" s="284">
        <f t="shared" ref="J9:J40" ca="1" si="2">IFERROR(INDIRECT(G9&amp;"単位"),"")</f>
        <v>1</v>
      </c>
      <c r="K9" s="285">
        <v>1750000</v>
      </c>
      <c r="L9" s="10">
        <f t="shared" ref="L9:L40" ca="1" si="3">IFERROR(K9*I9*J9,"")</f>
        <v>1750000</v>
      </c>
      <c r="M9" s="10">
        <f t="shared" ref="M9:M10" ca="1" si="4">IFERROR(L9/$R$5/$U$5,"")</f>
        <v>1750000</v>
      </c>
      <c r="N9" s="10">
        <f t="shared" ref="N9:N10" si="5">IFERROR(K9*P9,"")</f>
        <v>1277500</v>
      </c>
      <c r="O9" s="10">
        <f>IF(C9="",0,VLOOKUP(C9,T_賃率!$B:$D,2,FALSE))</f>
        <v>804000</v>
      </c>
      <c r="P9" s="286">
        <v>0.73</v>
      </c>
      <c r="Q9" s="10">
        <f t="shared" ref="Q9:Q10" si="6">$O9*P9</f>
        <v>586920</v>
      </c>
      <c r="R9" s="286">
        <v>0.3</v>
      </c>
      <c r="S9" s="10">
        <f t="shared" ref="S9:S10" si="7">$O9*R9</f>
        <v>241200</v>
      </c>
      <c r="T9" s="287">
        <f t="shared" ref="T9:T10" si="8">P9+R9</f>
        <v>1.03</v>
      </c>
      <c r="U9" s="288">
        <f>$O9*T9</f>
        <v>828120</v>
      </c>
    </row>
    <row r="10" spans="1:21">
      <c r="B10" s="289" t="s">
        <v>359</v>
      </c>
      <c r="C10" s="289" t="s">
        <v>12538</v>
      </c>
      <c r="D10" s="262" t="str">
        <f>IF(C10="","",VLOOKUP(C10,参考_従業員!$B:$G,2,FALSE))</f>
        <v>徳丸　祥一朗</v>
      </c>
      <c r="E10" s="212" t="str">
        <f>IF(C10="","",VLOOKUP(C10,参考_従業員!$B:$G,5,FALSE))</f>
        <v>JN0100</v>
      </c>
      <c r="F10" s="262" t="str">
        <f>IF(C10="","",VLOOKUP(C10,参考_従業員!$B:$G,6,FALSE))</f>
        <v>技師３級</v>
      </c>
      <c r="G10" s="290" t="s">
        <v>557</v>
      </c>
      <c r="H10" s="263" t="str">
        <f t="shared" ca="1" si="0"/>
        <v>JPY</v>
      </c>
      <c r="I10" s="226">
        <f t="shared" ca="1" si="1"/>
        <v>1</v>
      </c>
      <c r="J10" s="226">
        <f t="shared" ca="1" si="2"/>
        <v>1</v>
      </c>
      <c r="K10" s="291">
        <v>1750000</v>
      </c>
      <c r="L10" s="21">
        <f t="shared" ca="1" si="3"/>
        <v>1750000</v>
      </c>
      <c r="M10" s="21">
        <f t="shared" ca="1" si="4"/>
        <v>1750000</v>
      </c>
      <c r="N10" s="21">
        <f t="shared" si="5"/>
        <v>2625000</v>
      </c>
      <c r="O10" s="21">
        <f>IF(C10="",0,VLOOKUP(C10,T_賃率!$B:$D,2,FALSE))</f>
        <v>495000</v>
      </c>
      <c r="P10" s="217">
        <v>1.5</v>
      </c>
      <c r="Q10" s="21">
        <f t="shared" si="6"/>
        <v>742500</v>
      </c>
      <c r="R10" s="217">
        <v>0.7</v>
      </c>
      <c r="S10" s="21">
        <f t="shared" si="7"/>
        <v>346500</v>
      </c>
      <c r="T10" s="292">
        <f t="shared" si="8"/>
        <v>2.2000000000000002</v>
      </c>
      <c r="U10" s="293">
        <f t="shared" ref="U10" si="9">O10*T10</f>
        <v>1089000</v>
      </c>
    </row>
    <row r="11" spans="1:21">
      <c r="B11" s="289" t="s">
        <v>361</v>
      </c>
      <c r="C11" s="289"/>
      <c r="D11" s="262" t="str">
        <f>IF(C11="","",VLOOKUP(C11,参考_従業員!$B:$G,2,FALSE))</f>
        <v/>
      </c>
      <c r="E11" s="212" t="str">
        <f>IF(C11="","",VLOOKUP(C11,参考_従業員!$B:$G,5,FALSE))</f>
        <v/>
      </c>
      <c r="F11" s="262" t="str">
        <f>IF(C11="","",VLOOKUP(C11,参考_従業員!$B:$G,6,FALSE))</f>
        <v/>
      </c>
      <c r="G11" s="290"/>
      <c r="H11" s="263" t="str">
        <f t="shared" ca="1" si="0"/>
        <v/>
      </c>
      <c r="I11" s="226" t="str">
        <f t="shared" ca="1" si="1"/>
        <v/>
      </c>
      <c r="J11" s="226" t="str">
        <f t="shared" ca="1" si="2"/>
        <v/>
      </c>
      <c r="K11" s="291"/>
      <c r="L11" s="21" t="str">
        <f t="shared" ca="1" si="3"/>
        <v/>
      </c>
      <c r="M11" s="21"/>
      <c r="N11" s="21"/>
      <c r="O11" s="21"/>
      <c r="P11" s="217"/>
      <c r="Q11" s="21"/>
      <c r="R11" s="217"/>
      <c r="S11" s="21"/>
      <c r="T11" s="292"/>
      <c r="U11" s="293"/>
    </row>
    <row r="12" spans="1:21">
      <c r="B12" s="289" t="s">
        <v>363</v>
      </c>
      <c r="C12" s="294"/>
      <c r="D12" s="262" t="str">
        <f>IF(C12="","",VLOOKUP(C12,参考_従業員!$B:$G,2,FALSE))</f>
        <v/>
      </c>
      <c r="E12" s="212" t="str">
        <f>IF(C12="","",VLOOKUP(C12,参考_従業員!$B:$G,5,FALSE))</f>
        <v/>
      </c>
      <c r="F12" s="262" t="str">
        <f>IF(C12="","",VLOOKUP(C12,参考_従業員!$B:$G,6,FALSE))</f>
        <v/>
      </c>
      <c r="G12" s="290"/>
      <c r="H12" s="263" t="str">
        <f t="shared" ca="1" si="0"/>
        <v/>
      </c>
      <c r="I12" s="226" t="str">
        <f t="shared" ca="1" si="1"/>
        <v/>
      </c>
      <c r="J12" s="226" t="str">
        <f t="shared" ca="1" si="2"/>
        <v/>
      </c>
      <c r="K12" s="291"/>
      <c r="L12" s="21" t="str">
        <f t="shared" ca="1" si="3"/>
        <v/>
      </c>
      <c r="M12" s="21"/>
      <c r="N12" s="21"/>
      <c r="O12" s="21"/>
      <c r="P12" s="217"/>
      <c r="Q12" s="21"/>
      <c r="R12" s="217"/>
      <c r="S12" s="21"/>
      <c r="T12" s="292"/>
      <c r="U12" s="293"/>
    </row>
    <row r="13" spans="1:21">
      <c r="B13" s="289" t="s">
        <v>367</v>
      </c>
      <c r="C13" s="294"/>
      <c r="D13" s="262" t="str">
        <f>IF(C13="","",VLOOKUP(C13,参考_従業員!$B:$G,2,FALSE))</f>
        <v/>
      </c>
      <c r="E13" s="212" t="str">
        <f>IF(C13="","",VLOOKUP(C13,参考_従業員!$B:$G,5,FALSE))</f>
        <v/>
      </c>
      <c r="F13" s="262" t="str">
        <f>IF(C13="","",VLOOKUP(C13,参考_従業員!$B:$G,6,FALSE))</f>
        <v/>
      </c>
      <c r="G13" s="290"/>
      <c r="H13" s="263" t="str">
        <f t="shared" ca="1" si="0"/>
        <v/>
      </c>
      <c r="I13" s="226" t="str">
        <f t="shared" ca="1" si="1"/>
        <v/>
      </c>
      <c r="J13" s="226" t="str">
        <f t="shared" ca="1" si="2"/>
        <v/>
      </c>
      <c r="K13" s="291"/>
      <c r="L13" s="21" t="str">
        <f t="shared" ca="1" si="3"/>
        <v/>
      </c>
      <c r="M13" s="21"/>
      <c r="N13" s="21"/>
      <c r="O13" s="21"/>
      <c r="P13" s="217"/>
      <c r="Q13" s="21"/>
      <c r="R13" s="217"/>
      <c r="S13" s="21"/>
      <c r="T13" s="292"/>
      <c r="U13" s="293"/>
    </row>
    <row r="14" spans="1:21">
      <c r="B14" s="289" t="s">
        <v>371</v>
      </c>
      <c r="C14" s="294"/>
      <c r="D14" s="262" t="str">
        <f>IF(C14="","",VLOOKUP(C14,参考_従業員!$B:$G,2,FALSE))</f>
        <v/>
      </c>
      <c r="E14" s="212" t="str">
        <f>IF(C14="","",VLOOKUP(C14,参考_従業員!$B:$G,5,FALSE))</f>
        <v/>
      </c>
      <c r="F14" s="262" t="str">
        <f>IF(C14="","",VLOOKUP(C14,参考_従業員!$B:$G,6,FALSE))</f>
        <v/>
      </c>
      <c r="G14" s="290"/>
      <c r="H14" s="263" t="str">
        <f t="shared" ca="1" si="0"/>
        <v/>
      </c>
      <c r="I14" s="226" t="str">
        <f t="shared" ca="1" si="1"/>
        <v/>
      </c>
      <c r="J14" s="226" t="str">
        <f t="shared" ca="1" si="2"/>
        <v/>
      </c>
      <c r="K14" s="291"/>
      <c r="L14" s="21" t="str">
        <f t="shared" ca="1" si="3"/>
        <v/>
      </c>
      <c r="M14" s="21"/>
      <c r="N14" s="21"/>
      <c r="O14" s="21"/>
      <c r="P14" s="217"/>
      <c r="Q14" s="21"/>
      <c r="R14" s="217"/>
      <c r="S14" s="21"/>
      <c r="T14" s="292"/>
      <c r="U14" s="293"/>
    </row>
    <row r="15" spans="1:21">
      <c r="B15" s="289" t="s">
        <v>373</v>
      </c>
      <c r="C15" s="294"/>
      <c r="D15" s="262" t="str">
        <f>IF(C15="","",VLOOKUP(C15,参考_従業員!$B:$G,2,FALSE))</f>
        <v/>
      </c>
      <c r="E15" s="212" t="str">
        <f>IF(C15="","",VLOOKUP(C15,参考_従業員!$B:$G,5,FALSE))</f>
        <v/>
      </c>
      <c r="F15" s="262" t="str">
        <f>IF(C15="","",VLOOKUP(C15,参考_従業員!$B:$G,6,FALSE))</f>
        <v/>
      </c>
      <c r="G15" s="290"/>
      <c r="H15" s="263" t="str">
        <f t="shared" ca="1" si="0"/>
        <v/>
      </c>
      <c r="I15" s="226" t="str">
        <f t="shared" ca="1" si="1"/>
        <v/>
      </c>
      <c r="J15" s="226" t="str">
        <f t="shared" ca="1" si="2"/>
        <v/>
      </c>
      <c r="K15" s="291"/>
      <c r="L15" s="21" t="str">
        <f t="shared" ca="1" si="3"/>
        <v/>
      </c>
      <c r="M15" s="21"/>
      <c r="N15" s="21"/>
      <c r="O15" s="21"/>
      <c r="P15" s="217"/>
      <c r="Q15" s="21"/>
      <c r="R15" s="217"/>
      <c r="S15" s="21"/>
      <c r="T15" s="292"/>
      <c r="U15" s="293"/>
    </row>
    <row r="16" spans="1:21">
      <c r="B16" s="289" t="s">
        <v>375</v>
      </c>
      <c r="C16" s="294"/>
      <c r="D16" s="262" t="str">
        <f>IF(C16="","",VLOOKUP(C16,参考_従業員!$B:$G,2,FALSE))</f>
        <v/>
      </c>
      <c r="E16" s="212" t="str">
        <f>IF(C16="","",VLOOKUP(C16,参考_従業員!$B:$G,5,FALSE))</f>
        <v/>
      </c>
      <c r="F16" s="262" t="str">
        <f>IF(C16="","",VLOOKUP(C16,参考_従業員!$B:$G,6,FALSE))</f>
        <v/>
      </c>
      <c r="G16" s="290"/>
      <c r="H16" s="263" t="str">
        <f t="shared" ca="1" si="0"/>
        <v/>
      </c>
      <c r="I16" s="226" t="str">
        <f t="shared" ca="1" si="1"/>
        <v/>
      </c>
      <c r="J16" s="226" t="str">
        <f t="shared" ca="1" si="2"/>
        <v/>
      </c>
      <c r="K16" s="291"/>
      <c r="L16" s="21" t="str">
        <f t="shared" ca="1" si="3"/>
        <v/>
      </c>
      <c r="M16" s="21"/>
      <c r="N16" s="21"/>
      <c r="O16" s="21"/>
      <c r="P16" s="217"/>
      <c r="Q16" s="21"/>
      <c r="R16" s="217"/>
      <c r="S16" s="21"/>
      <c r="T16" s="292"/>
      <c r="U16" s="293"/>
    </row>
    <row r="17" spans="2:21">
      <c r="B17" s="289" t="s">
        <v>400</v>
      </c>
      <c r="C17" s="294"/>
      <c r="D17" s="262" t="str">
        <f>IF(C17="","",VLOOKUP(C17,参考_従業員!$B:$G,2,FALSE))</f>
        <v/>
      </c>
      <c r="E17" s="212" t="str">
        <f>IF(C17="","",VLOOKUP(C17,参考_従業員!$B:$G,5,FALSE))</f>
        <v/>
      </c>
      <c r="F17" s="262" t="str">
        <f>IF(C17="","",VLOOKUP(C17,参考_従業員!$B:$G,6,FALSE))</f>
        <v/>
      </c>
      <c r="G17" s="290"/>
      <c r="H17" s="263" t="str">
        <f t="shared" ca="1" si="0"/>
        <v/>
      </c>
      <c r="I17" s="226" t="str">
        <f t="shared" ca="1" si="1"/>
        <v/>
      </c>
      <c r="J17" s="226" t="str">
        <f t="shared" ca="1" si="2"/>
        <v/>
      </c>
      <c r="K17" s="291"/>
      <c r="L17" s="21" t="str">
        <f t="shared" ca="1" si="3"/>
        <v/>
      </c>
      <c r="M17" s="21"/>
      <c r="N17" s="21"/>
      <c r="O17" s="21"/>
      <c r="P17" s="217"/>
      <c r="Q17" s="21"/>
      <c r="R17" s="217"/>
      <c r="S17" s="21"/>
      <c r="T17" s="292"/>
      <c r="U17" s="293"/>
    </row>
    <row r="18" spans="2:21">
      <c r="B18" s="289" t="s">
        <v>401</v>
      </c>
      <c r="C18" s="294"/>
      <c r="D18" s="262" t="str">
        <f>IF(C18="","",VLOOKUP(C18,参考_従業員!$B:$G,2,FALSE))</f>
        <v/>
      </c>
      <c r="E18" s="212" t="str">
        <f>IF(C18="","",VLOOKUP(C18,参考_従業員!$B:$G,5,FALSE))</f>
        <v/>
      </c>
      <c r="F18" s="262" t="str">
        <f>IF(C18="","",VLOOKUP(C18,参考_従業員!$B:$G,6,FALSE))</f>
        <v/>
      </c>
      <c r="G18" s="290"/>
      <c r="H18" s="263" t="str">
        <f t="shared" ca="1" si="0"/>
        <v/>
      </c>
      <c r="I18" s="226" t="str">
        <f t="shared" ca="1" si="1"/>
        <v/>
      </c>
      <c r="J18" s="226" t="str">
        <f t="shared" ca="1" si="2"/>
        <v/>
      </c>
      <c r="K18" s="291"/>
      <c r="L18" s="21" t="str">
        <f t="shared" ca="1" si="3"/>
        <v/>
      </c>
      <c r="M18" s="21"/>
      <c r="N18" s="21"/>
      <c r="O18" s="21"/>
      <c r="P18" s="217"/>
      <c r="Q18" s="21"/>
      <c r="R18" s="217"/>
      <c r="S18" s="21"/>
      <c r="T18" s="292"/>
      <c r="U18" s="293"/>
    </row>
    <row r="19" spans="2:21">
      <c r="B19" s="289" t="s">
        <v>402</v>
      </c>
      <c r="C19" s="294"/>
      <c r="D19" s="262" t="str">
        <f>IF(C19="","",VLOOKUP(C19,参考_従業員!$B:$G,2,FALSE))</f>
        <v/>
      </c>
      <c r="E19" s="212" t="str">
        <f>IF(C19="","",VLOOKUP(C19,参考_従業員!$B:$G,5,FALSE))</f>
        <v/>
      </c>
      <c r="F19" s="262" t="str">
        <f>IF(C19="","",VLOOKUP(C19,参考_従業員!$B:$G,6,FALSE))</f>
        <v/>
      </c>
      <c r="G19" s="290"/>
      <c r="H19" s="263" t="str">
        <f t="shared" ca="1" si="0"/>
        <v/>
      </c>
      <c r="I19" s="226" t="str">
        <f t="shared" ca="1" si="1"/>
        <v/>
      </c>
      <c r="J19" s="226" t="str">
        <f t="shared" ca="1" si="2"/>
        <v/>
      </c>
      <c r="K19" s="291"/>
      <c r="L19" s="21" t="str">
        <f t="shared" ca="1" si="3"/>
        <v/>
      </c>
      <c r="M19" s="21"/>
      <c r="N19" s="21"/>
      <c r="O19" s="21"/>
      <c r="P19" s="217"/>
      <c r="Q19" s="21"/>
      <c r="R19" s="217"/>
      <c r="S19" s="21"/>
      <c r="T19" s="292"/>
      <c r="U19" s="293"/>
    </row>
    <row r="20" spans="2:21">
      <c r="B20" s="289" t="s">
        <v>403</v>
      </c>
      <c r="C20" s="294"/>
      <c r="D20" s="262" t="str">
        <f>IF(C20="","",VLOOKUP(C20,参考_従業員!$B:$G,2,FALSE))</f>
        <v/>
      </c>
      <c r="E20" s="212" t="str">
        <f>IF(C20="","",VLOOKUP(C20,参考_従業員!$B:$G,5,FALSE))</f>
        <v/>
      </c>
      <c r="F20" s="262" t="str">
        <f>IF(C20="","",VLOOKUP(C20,参考_従業員!$B:$G,6,FALSE))</f>
        <v/>
      </c>
      <c r="G20" s="290"/>
      <c r="H20" s="263" t="str">
        <f t="shared" ca="1" si="0"/>
        <v/>
      </c>
      <c r="I20" s="226" t="str">
        <f t="shared" ca="1" si="1"/>
        <v/>
      </c>
      <c r="J20" s="226" t="str">
        <f t="shared" ca="1" si="2"/>
        <v/>
      </c>
      <c r="K20" s="291"/>
      <c r="L20" s="21" t="str">
        <f t="shared" ca="1" si="3"/>
        <v/>
      </c>
      <c r="M20" s="21"/>
      <c r="N20" s="21"/>
      <c r="O20" s="21"/>
      <c r="P20" s="217"/>
      <c r="Q20" s="21"/>
      <c r="R20" s="217"/>
      <c r="S20" s="21"/>
      <c r="T20" s="292"/>
      <c r="U20" s="293"/>
    </row>
    <row r="21" spans="2:21">
      <c r="B21" s="289" t="s">
        <v>404</v>
      </c>
      <c r="C21" s="294"/>
      <c r="D21" s="262" t="str">
        <f>IF(C21="","",VLOOKUP(C21,参考_従業員!$B:$G,2,FALSE))</f>
        <v/>
      </c>
      <c r="E21" s="212" t="str">
        <f>IF(C21="","",VLOOKUP(C21,参考_従業員!$B:$G,5,FALSE))</f>
        <v/>
      </c>
      <c r="F21" s="262" t="str">
        <f>IF(C21="","",VLOOKUP(C21,参考_従業員!$B:$G,6,FALSE))</f>
        <v/>
      </c>
      <c r="G21" s="290"/>
      <c r="H21" s="263" t="str">
        <f t="shared" ca="1" si="0"/>
        <v/>
      </c>
      <c r="I21" s="226" t="str">
        <f t="shared" ca="1" si="1"/>
        <v/>
      </c>
      <c r="J21" s="226" t="str">
        <f t="shared" ca="1" si="2"/>
        <v/>
      </c>
      <c r="K21" s="291"/>
      <c r="L21" s="21" t="str">
        <f t="shared" ca="1" si="3"/>
        <v/>
      </c>
      <c r="M21" s="21"/>
      <c r="N21" s="21"/>
      <c r="O21" s="21"/>
      <c r="P21" s="217"/>
      <c r="Q21" s="21"/>
      <c r="R21" s="217"/>
      <c r="S21" s="21"/>
      <c r="T21" s="292"/>
      <c r="U21" s="293"/>
    </row>
    <row r="22" spans="2:21">
      <c r="B22" s="289" t="s">
        <v>405</v>
      </c>
      <c r="C22" s="294"/>
      <c r="D22" s="262" t="str">
        <f>IF(C22="","",VLOOKUP(C22,参考_従業員!$B:$G,2,FALSE))</f>
        <v/>
      </c>
      <c r="E22" s="212" t="str">
        <f>IF(C22="","",VLOOKUP(C22,参考_従業員!$B:$G,5,FALSE))</f>
        <v/>
      </c>
      <c r="F22" s="262" t="str">
        <f>IF(C22="","",VLOOKUP(C22,参考_従業員!$B:$G,6,FALSE))</f>
        <v/>
      </c>
      <c r="G22" s="290"/>
      <c r="H22" s="263" t="str">
        <f t="shared" ca="1" si="0"/>
        <v/>
      </c>
      <c r="I22" s="226" t="str">
        <f t="shared" ca="1" si="1"/>
        <v/>
      </c>
      <c r="J22" s="226" t="str">
        <f t="shared" ca="1" si="2"/>
        <v/>
      </c>
      <c r="K22" s="291"/>
      <c r="L22" s="21" t="str">
        <f t="shared" ca="1" si="3"/>
        <v/>
      </c>
      <c r="M22" s="21"/>
      <c r="N22" s="21"/>
      <c r="O22" s="21"/>
      <c r="P22" s="217"/>
      <c r="Q22" s="21"/>
      <c r="R22" s="217"/>
      <c r="S22" s="21"/>
      <c r="T22" s="292"/>
      <c r="U22" s="293"/>
    </row>
    <row r="23" spans="2:21">
      <c r="B23" s="289" t="s">
        <v>406</v>
      </c>
      <c r="C23" s="294"/>
      <c r="D23" s="262" t="str">
        <f>IF(C23="","",VLOOKUP(C23,参考_従業員!$B:$G,2,FALSE))</f>
        <v/>
      </c>
      <c r="E23" s="212" t="str">
        <f>IF(C23="","",VLOOKUP(C23,参考_従業員!$B:$G,5,FALSE))</f>
        <v/>
      </c>
      <c r="F23" s="262" t="str">
        <f>IF(C23="","",VLOOKUP(C23,参考_従業員!$B:$G,6,FALSE))</f>
        <v/>
      </c>
      <c r="G23" s="290"/>
      <c r="H23" s="263" t="str">
        <f t="shared" ca="1" si="0"/>
        <v/>
      </c>
      <c r="I23" s="226" t="str">
        <f t="shared" ca="1" si="1"/>
        <v/>
      </c>
      <c r="J23" s="226" t="str">
        <f t="shared" ca="1" si="2"/>
        <v/>
      </c>
      <c r="K23" s="291"/>
      <c r="L23" s="21" t="str">
        <f t="shared" ca="1" si="3"/>
        <v/>
      </c>
      <c r="M23" s="21"/>
      <c r="N23" s="21"/>
      <c r="O23" s="21"/>
      <c r="P23" s="217"/>
      <c r="Q23" s="21"/>
      <c r="R23" s="217"/>
      <c r="S23" s="21"/>
      <c r="T23" s="292"/>
      <c r="U23" s="293"/>
    </row>
    <row r="24" spans="2:21">
      <c r="B24" s="289" t="s">
        <v>515</v>
      </c>
      <c r="C24" s="294"/>
      <c r="D24" s="262" t="str">
        <f>IF(C24="","",VLOOKUP(C24,参考_従業員!$B:$G,2,FALSE))</f>
        <v/>
      </c>
      <c r="E24" s="212" t="str">
        <f>IF(C24="","",VLOOKUP(C24,参考_従業員!$B:$G,5,FALSE))</f>
        <v/>
      </c>
      <c r="F24" s="262" t="str">
        <f>IF(C24="","",VLOOKUP(C24,参考_従業員!$B:$G,6,FALSE))</f>
        <v/>
      </c>
      <c r="G24" s="290"/>
      <c r="H24" s="263" t="str">
        <f t="shared" ca="1" si="0"/>
        <v/>
      </c>
      <c r="I24" s="226" t="str">
        <f t="shared" ca="1" si="1"/>
        <v/>
      </c>
      <c r="J24" s="226" t="str">
        <f t="shared" ca="1" si="2"/>
        <v/>
      </c>
      <c r="K24" s="291"/>
      <c r="L24" s="21" t="str">
        <f t="shared" ca="1" si="3"/>
        <v/>
      </c>
      <c r="M24" s="21"/>
      <c r="N24" s="21"/>
      <c r="O24" s="21"/>
      <c r="P24" s="217"/>
      <c r="Q24" s="21"/>
      <c r="R24" s="217"/>
      <c r="S24" s="21"/>
      <c r="T24" s="292"/>
      <c r="U24" s="293"/>
    </row>
    <row r="25" spans="2:21">
      <c r="B25" s="289" t="s">
        <v>516</v>
      </c>
      <c r="C25" s="294"/>
      <c r="D25" s="262" t="str">
        <f>IF(C25="","",VLOOKUP(C25,参考_従業員!$B:$G,2,FALSE))</f>
        <v/>
      </c>
      <c r="E25" s="212" t="str">
        <f>IF(C25="","",VLOOKUP(C25,参考_従業員!$B:$G,5,FALSE))</f>
        <v/>
      </c>
      <c r="F25" s="262" t="str">
        <f>IF(C25="","",VLOOKUP(C25,参考_従業員!$B:$G,6,FALSE))</f>
        <v/>
      </c>
      <c r="G25" s="290"/>
      <c r="H25" s="263" t="str">
        <f t="shared" ca="1" si="0"/>
        <v/>
      </c>
      <c r="I25" s="226" t="str">
        <f t="shared" ca="1" si="1"/>
        <v/>
      </c>
      <c r="J25" s="226" t="str">
        <f t="shared" ca="1" si="2"/>
        <v/>
      </c>
      <c r="K25" s="291"/>
      <c r="L25" s="21" t="str">
        <f t="shared" ca="1" si="3"/>
        <v/>
      </c>
      <c r="M25" s="21"/>
      <c r="N25" s="21"/>
      <c r="O25" s="21"/>
      <c r="P25" s="217"/>
      <c r="Q25" s="21"/>
      <c r="R25" s="217"/>
      <c r="S25" s="21"/>
      <c r="T25" s="292"/>
      <c r="U25" s="293"/>
    </row>
    <row r="26" spans="2:21">
      <c r="B26" s="289" t="s">
        <v>517</v>
      </c>
      <c r="C26" s="294"/>
      <c r="D26" s="262" t="str">
        <f>IF(C26="","",VLOOKUP(C26,参考_従業員!$B:$G,2,FALSE))</f>
        <v/>
      </c>
      <c r="E26" s="212" t="str">
        <f>IF(C26="","",VLOOKUP(C26,参考_従業員!$B:$G,5,FALSE))</f>
        <v/>
      </c>
      <c r="F26" s="262" t="str">
        <f>IF(C26="","",VLOOKUP(C26,参考_従業員!$B:$G,6,FALSE))</f>
        <v/>
      </c>
      <c r="G26" s="290"/>
      <c r="H26" s="263" t="str">
        <f t="shared" ca="1" si="0"/>
        <v/>
      </c>
      <c r="I26" s="226" t="str">
        <f t="shared" ca="1" si="1"/>
        <v/>
      </c>
      <c r="J26" s="226" t="str">
        <f t="shared" ca="1" si="2"/>
        <v/>
      </c>
      <c r="K26" s="291"/>
      <c r="L26" s="21" t="str">
        <f t="shared" ca="1" si="3"/>
        <v/>
      </c>
      <c r="M26" s="21"/>
      <c r="N26" s="21"/>
      <c r="O26" s="21"/>
      <c r="P26" s="217"/>
      <c r="Q26" s="21"/>
      <c r="R26" s="217"/>
      <c r="S26" s="21"/>
      <c r="T26" s="292"/>
      <c r="U26" s="293"/>
    </row>
    <row r="27" spans="2:21">
      <c r="B27" s="289" t="s">
        <v>518</v>
      </c>
      <c r="C27" s="294"/>
      <c r="D27" s="262" t="str">
        <f>IF(C27="","",VLOOKUP(C27,参考_従業員!$B:$G,2,FALSE))</f>
        <v/>
      </c>
      <c r="E27" s="212" t="str">
        <f>IF(C27="","",VLOOKUP(C27,参考_従業員!$B:$G,5,FALSE))</f>
        <v/>
      </c>
      <c r="F27" s="262" t="str">
        <f>IF(C27="","",VLOOKUP(C27,参考_従業員!$B:$G,6,FALSE))</f>
        <v/>
      </c>
      <c r="G27" s="290"/>
      <c r="H27" s="263" t="str">
        <f t="shared" ca="1" si="0"/>
        <v/>
      </c>
      <c r="I27" s="226" t="str">
        <f t="shared" ca="1" si="1"/>
        <v/>
      </c>
      <c r="J27" s="226" t="str">
        <f t="shared" ca="1" si="2"/>
        <v/>
      </c>
      <c r="K27" s="291"/>
      <c r="L27" s="21" t="str">
        <f t="shared" ca="1" si="3"/>
        <v/>
      </c>
      <c r="M27" s="21"/>
      <c r="N27" s="21"/>
      <c r="O27" s="21"/>
      <c r="P27" s="217"/>
      <c r="Q27" s="21"/>
      <c r="R27" s="217"/>
      <c r="S27" s="21"/>
      <c r="T27" s="292"/>
      <c r="U27" s="293"/>
    </row>
    <row r="28" spans="2:21">
      <c r="B28" s="289" t="s">
        <v>519</v>
      </c>
      <c r="C28" s="294"/>
      <c r="D28" s="262" t="str">
        <f>IF(C28="","",VLOOKUP(C28,参考_従業員!$B:$G,2,FALSE))</f>
        <v/>
      </c>
      <c r="E28" s="212" t="str">
        <f>IF(C28="","",VLOOKUP(C28,参考_従業員!$B:$G,5,FALSE))</f>
        <v/>
      </c>
      <c r="F28" s="262" t="str">
        <f>IF(C28="","",VLOOKUP(C28,参考_従業員!$B:$G,6,FALSE))</f>
        <v/>
      </c>
      <c r="G28" s="290"/>
      <c r="H28" s="263" t="str">
        <f t="shared" ca="1" si="0"/>
        <v/>
      </c>
      <c r="I28" s="226" t="str">
        <f t="shared" ca="1" si="1"/>
        <v/>
      </c>
      <c r="J28" s="226" t="str">
        <f t="shared" ca="1" si="2"/>
        <v/>
      </c>
      <c r="K28" s="291"/>
      <c r="L28" s="21" t="str">
        <f t="shared" ca="1" si="3"/>
        <v/>
      </c>
      <c r="M28" s="21"/>
      <c r="N28" s="21"/>
      <c r="O28" s="21"/>
      <c r="P28" s="217"/>
      <c r="Q28" s="21"/>
      <c r="R28" s="217"/>
      <c r="S28" s="21"/>
      <c r="T28" s="292"/>
      <c r="U28" s="293"/>
    </row>
    <row r="29" spans="2:21">
      <c r="B29" s="289" t="s">
        <v>520</v>
      </c>
      <c r="C29" s="294"/>
      <c r="D29" s="262" t="str">
        <f>IF(C29="","",VLOOKUP(C29,参考_従業員!$B:$G,2,FALSE))</f>
        <v/>
      </c>
      <c r="E29" s="212" t="str">
        <f>IF(C29="","",VLOOKUP(C29,参考_従業員!$B:$G,5,FALSE))</f>
        <v/>
      </c>
      <c r="F29" s="262" t="str">
        <f>IF(C29="","",VLOOKUP(C29,参考_従業員!$B:$G,6,FALSE))</f>
        <v/>
      </c>
      <c r="G29" s="290"/>
      <c r="H29" s="263" t="str">
        <f t="shared" ca="1" si="0"/>
        <v/>
      </c>
      <c r="I29" s="226" t="str">
        <f t="shared" ca="1" si="1"/>
        <v/>
      </c>
      <c r="J29" s="226" t="str">
        <f t="shared" ca="1" si="2"/>
        <v/>
      </c>
      <c r="K29" s="291"/>
      <c r="L29" s="21" t="str">
        <f t="shared" ca="1" si="3"/>
        <v/>
      </c>
      <c r="M29" s="21"/>
      <c r="N29" s="21"/>
      <c r="O29" s="21"/>
      <c r="P29" s="217"/>
      <c r="Q29" s="21"/>
      <c r="R29" s="217"/>
      <c r="S29" s="21"/>
      <c r="T29" s="292"/>
      <c r="U29" s="293"/>
    </row>
    <row r="30" spans="2:21">
      <c r="B30" s="289" t="s">
        <v>521</v>
      </c>
      <c r="C30" s="294"/>
      <c r="D30" s="262" t="str">
        <f>IF(C30="","",VLOOKUP(C30,参考_従業員!$B:$G,2,FALSE))</f>
        <v/>
      </c>
      <c r="E30" s="212" t="str">
        <f>IF(C30="","",VLOOKUP(C30,参考_従業員!$B:$G,5,FALSE))</f>
        <v/>
      </c>
      <c r="F30" s="262" t="str">
        <f>IF(C30="","",VLOOKUP(C30,参考_従業員!$B:$G,6,FALSE))</f>
        <v/>
      </c>
      <c r="G30" s="290"/>
      <c r="H30" s="263" t="str">
        <f t="shared" ca="1" si="0"/>
        <v/>
      </c>
      <c r="I30" s="226" t="str">
        <f t="shared" ca="1" si="1"/>
        <v/>
      </c>
      <c r="J30" s="226" t="str">
        <f t="shared" ca="1" si="2"/>
        <v/>
      </c>
      <c r="K30" s="291"/>
      <c r="L30" s="21" t="str">
        <f t="shared" ca="1" si="3"/>
        <v/>
      </c>
      <c r="M30" s="21"/>
      <c r="N30" s="21"/>
      <c r="O30" s="21"/>
      <c r="P30" s="217"/>
      <c r="Q30" s="21"/>
      <c r="R30" s="217"/>
      <c r="S30" s="21"/>
      <c r="T30" s="292"/>
      <c r="U30" s="293"/>
    </row>
    <row r="31" spans="2:21">
      <c r="B31" s="289" t="s">
        <v>522</v>
      </c>
      <c r="C31" s="294"/>
      <c r="D31" s="262" t="str">
        <f>IF(C31="","",VLOOKUP(C31,参考_従業員!$B:$G,2,FALSE))</f>
        <v/>
      </c>
      <c r="E31" s="212" t="str">
        <f>IF(C31="","",VLOOKUP(C31,参考_従業員!$B:$G,5,FALSE))</f>
        <v/>
      </c>
      <c r="F31" s="262" t="str">
        <f>IF(C31="","",VLOOKUP(C31,参考_従業員!$B:$G,6,FALSE))</f>
        <v/>
      </c>
      <c r="G31" s="290"/>
      <c r="H31" s="263" t="str">
        <f t="shared" ca="1" si="0"/>
        <v/>
      </c>
      <c r="I31" s="226" t="str">
        <f t="shared" ca="1" si="1"/>
        <v/>
      </c>
      <c r="J31" s="226" t="str">
        <f t="shared" ca="1" si="2"/>
        <v/>
      </c>
      <c r="K31" s="291"/>
      <c r="L31" s="21" t="str">
        <f t="shared" ca="1" si="3"/>
        <v/>
      </c>
      <c r="M31" s="21"/>
      <c r="N31" s="21"/>
      <c r="O31" s="21"/>
      <c r="P31" s="217"/>
      <c r="Q31" s="21"/>
      <c r="R31" s="217"/>
      <c r="S31" s="21"/>
      <c r="T31" s="292"/>
      <c r="U31" s="293"/>
    </row>
    <row r="32" spans="2:21">
      <c r="B32" s="289" t="s">
        <v>523</v>
      </c>
      <c r="C32" s="294"/>
      <c r="D32" s="262" t="str">
        <f>IF(C32="","",VLOOKUP(C32,参考_従業員!$B:$G,2,FALSE))</f>
        <v/>
      </c>
      <c r="E32" s="212" t="str">
        <f>IF(C32="","",VLOOKUP(C32,参考_従業員!$B:$G,5,FALSE))</f>
        <v/>
      </c>
      <c r="F32" s="262" t="str">
        <f>IF(C32="","",VLOOKUP(C32,参考_従業員!$B:$G,6,FALSE))</f>
        <v/>
      </c>
      <c r="G32" s="290"/>
      <c r="H32" s="263" t="str">
        <f t="shared" ca="1" si="0"/>
        <v/>
      </c>
      <c r="I32" s="226" t="str">
        <f t="shared" ca="1" si="1"/>
        <v/>
      </c>
      <c r="J32" s="226" t="str">
        <f t="shared" ca="1" si="2"/>
        <v/>
      </c>
      <c r="K32" s="291"/>
      <c r="L32" s="21" t="str">
        <f t="shared" ca="1" si="3"/>
        <v/>
      </c>
      <c r="M32" s="21"/>
      <c r="N32" s="21"/>
      <c r="O32" s="21"/>
      <c r="P32" s="217"/>
      <c r="Q32" s="21"/>
      <c r="R32" s="217"/>
      <c r="S32" s="21"/>
      <c r="T32" s="292"/>
      <c r="U32" s="293"/>
    </row>
    <row r="33" spans="2:21">
      <c r="B33" s="289" t="s">
        <v>524</v>
      </c>
      <c r="C33" s="294"/>
      <c r="D33" s="262" t="str">
        <f>IF(C33="","",VLOOKUP(C33,参考_従業員!$B:$G,2,FALSE))</f>
        <v/>
      </c>
      <c r="E33" s="212" t="str">
        <f>IF(C33="","",VLOOKUP(C33,参考_従業員!$B:$G,5,FALSE))</f>
        <v/>
      </c>
      <c r="F33" s="262" t="str">
        <f>IF(C33="","",VLOOKUP(C33,参考_従業員!$B:$G,6,FALSE))</f>
        <v/>
      </c>
      <c r="G33" s="290"/>
      <c r="H33" s="263" t="str">
        <f t="shared" ca="1" si="0"/>
        <v/>
      </c>
      <c r="I33" s="226" t="str">
        <f t="shared" ca="1" si="1"/>
        <v/>
      </c>
      <c r="J33" s="226" t="str">
        <f t="shared" ca="1" si="2"/>
        <v/>
      </c>
      <c r="K33" s="291"/>
      <c r="L33" s="21" t="str">
        <f t="shared" ca="1" si="3"/>
        <v/>
      </c>
      <c r="M33" s="21"/>
      <c r="N33" s="21"/>
      <c r="O33" s="21"/>
      <c r="P33" s="217"/>
      <c r="Q33" s="21"/>
      <c r="R33" s="217"/>
      <c r="S33" s="21"/>
      <c r="T33" s="292"/>
      <c r="U33" s="293"/>
    </row>
    <row r="34" spans="2:21">
      <c r="B34" s="289" t="s">
        <v>525</v>
      </c>
      <c r="C34" s="294"/>
      <c r="D34" s="262" t="str">
        <f>IF(C34="","",VLOOKUP(C34,参考_従業員!$B:$G,2,FALSE))</f>
        <v/>
      </c>
      <c r="E34" s="212" t="str">
        <f>IF(C34="","",VLOOKUP(C34,参考_従業員!$B:$G,5,FALSE))</f>
        <v/>
      </c>
      <c r="F34" s="262" t="str">
        <f>IF(C34="","",VLOOKUP(C34,参考_従業員!$B:$G,6,FALSE))</f>
        <v/>
      </c>
      <c r="G34" s="290"/>
      <c r="H34" s="263" t="str">
        <f t="shared" ca="1" si="0"/>
        <v/>
      </c>
      <c r="I34" s="226" t="str">
        <f t="shared" ca="1" si="1"/>
        <v/>
      </c>
      <c r="J34" s="226" t="str">
        <f t="shared" ca="1" si="2"/>
        <v/>
      </c>
      <c r="K34" s="291"/>
      <c r="L34" s="21" t="str">
        <f t="shared" ca="1" si="3"/>
        <v/>
      </c>
      <c r="M34" s="21"/>
      <c r="N34" s="21"/>
      <c r="O34" s="21"/>
      <c r="P34" s="217"/>
      <c r="Q34" s="21"/>
      <c r="R34" s="217"/>
      <c r="S34" s="21"/>
      <c r="T34" s="292"/>
      <c r="U34" s="293"/>
    </row>
    <row r="35" spans="2:21">
      <c r="B35" s="289" t="s">
        <v>526</v>
      </c>
      <c r="C35" s="294"/>
      <c r="D35" s="262" t="str">
        <f>IF(C35="","",VLOOKUP(C35,参考_従業員!$B:$G,2,FALSE))</f>
        <v/>
      </c>
      <c r="E35" s="212" t="str">
        <f>IF(C35="","",VLOOKUP(C35,参考_従業員!$B:$G,5,FALSE))</f>
        <v/>
      </c>
      <c r="F35" s="262" t="str">
        <f>IF(C35="","",VLOOKUP(C35,参考_従業員!$B:$G,6,FALSE))</f>
        <v/>
      </c>
      <c r="G35" s="290"/>
      <c r="H35" s="263" t="str">
        <f t="shared" ca="1" si="0"/>
        <v/>
      </c>
      <c r="I35" s="226" t="str">
        <f t="shared" ca="1" si="1"/>
        <v/>
      </c>
      <c r="J35" s="226" t="str">
        <f t="shared" ca="1" si="2"/>
        <v/>
      </c>
      <c r="K35" s="291"/>
      <c r="L35" s="21" t="str">
        <f t="shared" ca="1" si="3"/>
        <v/>
      </c>
      <c r="M35" s="21"/>
      <c r="N35" s="21"/>
      <c r="O35" s="21"/>
      <c r="P35" s="217"/>
      <c r="Q35" s="21"/>
      <c r="R35" s="217"/>
      <c r="S35" s="21"/>
      <c r="T35" s="292"/>
      <c r="U35" s="293"/>
    </row>
    <row r="36" spans="2:21">
      <c r="B36" s="289" t="s">
        <v>527</v>
      </c>
      <c r="C36" s="294"/>
      <c r="D36" s="262" t="str">
        <f>IF(C36="","",VLOOKUP(C36,参考_従業員!$B:$G,2,FALSE))</f>
        <v/>
      </c>
      <c r="E36" s="212" t="str">
        <f>IF(C36="","",VLOOKUP(C36,参考_従業員!$B:$G,5,FALSE))</f>
        <v/>
      </c>
      <c r="F36" s="262" t="str">
        <f>IF(C36="","",VLOOKUP(C36,参考_従業員!$B:$G,6,FALSE))</f>
        <v/>
      </c>
      <c r="G36" s="290"/>
      <c r="H36" s="263" t="str">
        <f t="shared" ca="1" si="0"/>
        <v/>
      </c>
      <c r="I36" s="226" t="str">
        <f t="shared" ca="1" si="1"/>
        <v/>
      </c>
      <c r="J36" s="226" t="str">
        <f t="shared" ca="1" si="2"/>
        <v/>
      </c>
      <c r="K36" s="291"/>
      <c r="L36" s="21" t="str">
        <f t="shared" ca="1" si="3"/>
        <v/>
      </c>
      <c r="M36" s="21"/>
      <c r="N36" s="21"/>
      <c r="O36" s="21"/>
      <c r="P36" s="217"/>
      <c r="Q36" s="21"/>
      <c r="R36" s="217"/>
      <c r="S36" s="21"/>
      <c r="T36" s="292"/>
      <c r="U36" s="293"/>
    </row>
    <row r="37" spans="2:21">
      <c r="B37" s="289" t="s">
        <v>528</v>
      </c>
      <c r="C37" s="294"/>
      <c r="D37" s="262" t="str">
        <f>IF(C37="","",VLOOKUP(C37,参考_従業員!$B:$G,2,FALSE))</f>
        <v/>
      </c>
      <c r="E37" s="212" t="str">
        <f>IF(C37="","",VLOOKUP(C37,参考_従業員!$B:$G,5,FALSE))</f>
        <v/>
      </c>
      <c r="F37" s="262" t="str">
        <f>IF(C37="","",VLOOKUP(C37,参考_従業員!$B:$G,6,FALSE))</f>
        <v/>
      </c>
      <c r="G37" s="290"/>
      <c r="H37" s="263" t="str">
        <f t="shared" ca="1" si="0"/>
        <v/>
      </c>
      <c r="I37" s="226" t="str">
        <f t="shared" ca="1" si="1"/>
        <v/>
      </c>
      <c r="J37" s="226" t="str">
        <f t="shared" ca="1" si="2"/>
        <v/>
      </c>
      <c r="K37" s="291"/>
      <c r="L37" s="21" t="str">
        <f t="shared" ca="1" si="3"/>
        <v/>
      </c>
      <c r="M37" s="21"/>
      <c r="N37" s="21"/>
      <c r="O37" s="21"/>
      <c r="P37" s="217"/>
      <c r="Q37" s="21"/>
      <c r="R37" s="217"/>
      <c r="S37" s="21"/>
      <c r="T37" s="292"/>
      <c r="U37" s="293"/>
    </row>
    <row r="38" spans="2:21">
      <c r="B38" s="289" t="s">
        <v>529</v>
      </c>
      <c r="C38" s="294"/>
      <c r="D38" s="262" t="str">
        <f>IF(C38="","",VLOOKUP(C38,参考_従業員!$B:$G,2,FALSE))</f>
        <v/>
      </c>
      <c r="E38" s="212" t="str">
        <f>IF(C38="","",VLOOKUP(C38,参考_従業員!$B:$G,5,FALSE))</f>
        <v/>
      </c>
      <c r="F38" s="262" t="str">
        <f>IF(C38="","",VLOOKUP(C38,参考_従業員!$B:$G,6,FALSE))</f>
        <v/>
      </c>
      <c r="G38" s="290"/>
      <c r="H38" s="263" t="str">
        <f t="shared" ca="1" si="0"/>
        <v/>
      </c>
      <c r="I38" s="226" t="str">
        <f t="shared" ca="1" si="1"/>
        <v/>
      </c>
      <c r="J38" s="226" t="str">
        <f t="shared" ca="1" si="2"/>
        <v/>
      </c>
      <c r="K38" s="291"/>
      <c r="L38" s="21" t="str">
        <f t="shared" ca="1" si="3"/>
        <v/>
      </c>
      <c r="M38" s="21"/>
      <c r="N38" s="21"/>
      <c r="O38" s="21"/>
      <c r="P38" s="217"/>
      <c r="Q38" s="21"/>
      <c r="R38" s="217"/>
      <c r="S38" s="21"/>
      <c r="T38" s="292"/>
      <c r="U38" s="293"/>
    </row>
    <row r="39" spans="2:21">
      <c r="B39" s="289" t="s">
        <v>530</v>
      </c>
      <c r="C39" s="294"/>
      <c r="D39" s="262" t="str">
        <f>IF(C39="","",VLOOKUP(C39,参考_従業員!$B:$G,2,FALSE))</f>
        <v/>
      </c>
      <c r="E39" s="212" t="str">
        <f>IF(C39="","",VLOOKUP(C39,参考_従業員!$B:$G,5,FALSE))</f>
        <v/>
      </c>
      <c r="F39" s="262" t="str">
        <f>IF(C39="","",VLOOKUP(C39,参考_従業員!$B:$G,6,FALSE))</f>
        <v/>
      </c>
      <c r="G39" s="290"/>
      <c r="H39" s="263" t="str">
        <f t="shared" ca="1" si="0"/>
        <v/>
      </c>
      <c r="I39" s="226" t="str">
        <f t="shared" ca="1" si="1"/>
        <v/>
      </c>
      <c r="J39" s="226" t="str">
        <f t="shared" ca="1" si="2"/>
        <v/>
      </c>
      <c r="K39" s="291"/>
      <c r="L39" s="21" t="str">
        <f t="shared" ca="1" si="3"/>
        <v/>
      </c>
      <c r="M39" s="21"/>
      <c r="N39" s="21"/>
      <c r="O39" s="21"/>
      <c r="P39" s="217"/>
      <c r="Q39" s="21"/>
      <c r="R39" s="217"/>
      <c r="S39" s="21"/>
      <c r="T39" s="292"/>
      <c r="U39" s="293"/>
    </row>
    <row r="40" spans="2:21">
      <c r="B40" s="289" t="s">
        <v>531</v>
      </c>
      <c r="C40" s="294"/>
      <c r="D40" s="262" t="str">
        <f>IF(C40="","",VLOOKUP(C40,参考_従業員!$B:$G,2,FALSE))</f>
        <v/>
      </c>
      <c r="E40" s="212" t="str">
        <f>IF(C40="","",VLOOKUP(C40,参考_従業員!$B:$G,5,FALSE))</f>
        <v/>
      </c>
      <c r="F40" s="262" t="str">
        <f>IF(C40="","",VLOOKUP(C40,参考_従業員!$B:$G,6,FALSE))</f>
        <v/>
      </c>
      <c r="G40" s="290"/>
      <c r="H40" s="263" t="str">
        <f t="shared" ca="1" si="0"/>
        <v/>
      </c>
      <c r="I40" s="226" t="str">
        <f t="shared" ca="1" si="1"/>
        <v/>
      </c>
      <c r="J40" s="226" t="str">
        <f t="shared" ca="1" si="2"/>
        <v/>
      </c>
      <c r="K40" s="291"/>
      <c r="L40" s="21" t="str">
        <f t="shared" ca="1" si="3"/>
        <v/>
      </c>
      <c r="M40" s="21"/>
      <c r="N40" s="21"/>
      <c r="O40" s="21"/>
      <c r="P40" s="217"/>
      <c r="Q40" s="21"/>
      <c r="R40" s="217"/>
      <c r="S40" s="21"/>
      <c r="T40" s="292"/>
      <c r="U40" s="293"/>
    </row>
    <row r="41" spans="2:21">
      <c r="B41" s="289" t="s">
        <v>532</v>
      </c>
      <c r="C41" s="294"/>
      <c r="D41" s="262" t="str">
        <f>IF(C41="","",VLOOKUP(C41,参考_従業員!$B:$G,2,FALSE))</f>
        <v/>
      </c>
      <c r="E41" s="212" t="str">
        <f>IF(C41="","",VLOOKUP(C41,参考_従業員!$B:$G,5,FALSE))</f>
        <v/>
      </c>
      <c r="F41" s="262" t="str">
        <f>IF(C41="","",VLOOKUP(C41,参考_従業員!$B:$G,6,FALSE))</f>
        <v/>
      </c>
      <c r="G41" s="290"/>
      <c r="H41" s="263" t="str">
        <f t="shared" ref="H41:H58" ca="1" si="10">IFERROR(INDIRECT(G41),"")</f>
        <v/>
      </c>
      <c r="I41" s="226" t="str">
        <f t="shared" ref="I41:I58" ca="1" si="11">IFERROR(INDIRECT(G41&amp;"レート"),"")</f>
        <v/>
      </c>
      <c r="J41" s="226" t="str">
        <f t="shared" ref="J41:J58" ca="1" si="12">IFERROR(INDIRECT(G41&amp;"単位"),"")</f>
        <v/>
      </c>
      <c r="K41" s="291"/>
      <c r="L41" s="21" t="str">
        <f t="shared" ref="L41:L58" ca="1" si="13">IFERROR(K41*I41*J41,"")</f>
        <v/>
      </c>
      <c r="M41" s="21"/>
      <c r="N41" s="21"/>
      <c r="O41" s="21"/>
      <c r="P41" s="217"/>
      <c r="Q41" s="21"/>
      <c r="R41" s="217"/>
      <c r="S41" s="21"/>
      <c r="T41" s="292"/>
      <c r="U41" s="293"/>
    </row>
    <row r="42" spans="2:21">
      <c r="B42" s="289" t="s">
        <v>533</v>
      </c>
      <c r="C42" s="294"/>
      <c r="D42" s="262" t="str">
        <f>IF(C42="","",VLOOKUP(C42,参考_従業員!$B:$G,2,FALSE))</f>
        <v/>
      </c>
      <c r="E42" s="212" t="str">
        <f>IF(C42="","",VLOOKUP(C42,参考_従業員!$B:$G,5,FALSE))</f>
        <v/>
      </c>
      <c r="F42" s="262" t="str">
        <f>IF(C42="","",VLOOKUP(C42,参考_従業員!$B:$G,6,FALSE))</f>
        <v/>
      </c>
      <c r="G42" s="290"/>
      <c r="H42" s="263" t="str">
        <f t="shared" ca="1" si="10"/>
        <v/>
      </c>
      <c r="I42" s="226" t="str">
        <f t="shared" ca="1" si="11"/>
        <v/>
      </c>
      <c r="J42" s="226" t="str">
        <f t="shared" ca="1" si="12"/>
        <v/>
      </c>
      <c r="K42" s="291"/>
      <c r="L42" s="21" t="str">
        <f t="shared" ca="1" si="13"/>
        <v/>
      </c>
      <c r="M42" s="21"/>
      <c r="N42" s="21"/>
      <c r="O42" s="21"/>
      <c r="P42" s="217"/>
      <c r="Q42" s="21"/>
      <c r="R42" s="217"/>
      <c r="S42" s="21"/>
      <c r="T42" s="292"/>
      <c r="U42" s="293"/>
    </row>
    <row r="43" spans="2:21">
      <c r="B43" s="289" t="s">
        <v>534</v>
      </c>
      <c r="C43" s="294"/>
      <c r="D43" s="262" t="str">
        <f>IF(C43="","",VLOOKUP(C43,参考_従業員!$B:$G,2,FALSE))</f>
        <v/>
      </c>
      <c r="E43" s="212" t="str">
        <f>IF(C43="","",VLOOKUP(C43,参考_従業員!$B:$G,5,FALSE))</f>
        <v/>
      </c>
      <c r="F43" s="262" t="str">
        <f>IF(C43="","",VLOOKUP(C43,参考_従業員!$B:$G,6,FALSE))</f>
        <v/>
      </c>
      <c r="G43" s="290"/>
      <c r="H43" s="263" t="str">
        <f t="shared" ca="1" si="10"/>
        <v/>
      </c>
      <c r="I43" s="226" t="str">
        <f t="shared" ca="1" si="11"/>
        <v/>
      </c>
      <c r="J43" s="226" t="str">
        <f t="shared" ca="1" si="12"/>
        <v/>
      </c>
      <c r="K43" s="291"/>
      <c r="L43" s="21" t="str">
        <f t="shared" ca="1" si="13"/>
        <v/>
      </c>
      <c r="M43" s="21"/>
      <c r="N43" s="21"/>
      <c r="O43" s="21"/>
      <c r="P43" s="217"/>
      <c r="Q43" s="21"/>
      <c r="R43" s="217"/>
      <c r="S43" s="21"/>
      <c r="T43" s="292"/>
      <c r="U43" s="293"/>
    </row>
    <row r="44" spans="2:21">
      <c r="B44" s="289" t="s">
        <v>535</v>
      </c>
      <c r="C44" s="294"/>
      <c r="D44" s="262" t="str">
        <f>IF(C44="","",VLOOKUP(C44,参考_従業員!$B:$G,2,FALSE))</f>
        <v/>
      </c>
      <c r="E44" s="212" t="str">
        <f>IF(C44="","",VLOOKUP(C44,参考_従業員!$B:$G,5,FALSE))</f>
        <v/>
      </c>
      <c r="F44" s="262" t="str">
        <f>IF(C44="","",VLOOKUP(C44,参考_従業員!$B:$G,6,FALSE))</f>
        <v/>
      </c>
      <c r="G44" s="290"/>
      <c r="H44" s="263" t="str">
        <f t="shared" ca="1" si="10"/>
        <v/>
      </c>
      <c r="I44" s="226" t="str">
        <f t="shared" ca="1" si="11"/>
        <v/>
      </c>
      <c r="J44" s="226" t="str">
        <f t="shared" ca="1" si="12"/>
        <v/>
      </c>
      <c r="K44" s="291"/>
      <c r="L44" s="21" t="str">
        <f t="shared" ca="1" si="13"/>
        <v/>
      </c>
      <c r="M44" s="21"/>
      <c r="N44" s="21"/>
      <c r="O44" s="21"/>
      <c r="P44" s="217"/>
      <c r="Q44" s="21"/>
      <c r="R44" s="217"/>
      <c r="S44" s="21"/>
      <c r="T44" s="292"/>
      <c r="U44" s="293"/>
    </row>
    <row r="45" spans="2:21">
      <c r="B45" s="289" t="s">
        <v>536</v>
      </c>
      <c r="C45" s="294"/>
      <c r="D45" s="262" t="str">
        <f>IF(C45="","",VLOOKUP(C45,参考_従業員!$B:$G,2,FALSE))</f>
        <v/>
      </c>
      <c r="E45" s="212" t="str">
        <f>IF(C45="","",VLOOKUP(C45,参考_従業員!$B:$G,5,FALSE))</f>
        <v/>
      </c>
      <c r="F45" s="262" t="str">
        <f>IF(C45="","",VLOOKUP(C45,参考_従業員!$B:$G,6,FALSE))</f>
        <v/>
      </c>
      <c r="G45" s="290"/>
      <c r="H45" s="263" t="str">
        <f t="shared" ca="1" si="10"/>
        <v/>
      </c>
      <c r="I45" s="226" t="str">
        <f t="shared" ca="1" si="11"/>
        <v/>
      </c>
      <c r="J45" s="226" t="str">
        <f t="shared" ca="1" si="12"/>
        <v/>
      </c>
      <c r="K45" s="291"/>
      <c r="L45" s="21" t="str">
        <f t="shared" ca="1" si="13"/>
        <v/>
      </c>
      <c r="M45" s="21"/>
      <c r="N45" s="21"/>
      <c r="O45" s="21"/>
      <c r="P45" s="217"/>
      <c r="Q45" s="21"/>
      <c r="R45" s="217"/>
      <c r="S45" s="21"/>
      <c r="T45" s="292"/>
      <c r="U45" s="293"/>
    </row>
    <row r="46" spans="2:21">
      <c r="B46" s="289" t="s">
        <v>537</v>
      </c>
      <c r="C46" s="294"/>
      <c r="D46" s="262" t="str">
        <f>IF(C46="","",VLOOKUP(C46,参考_従業員!$B:$G,2,FALSE))</f>
        <v/>
      </c>
      <c r="E46" s="212" t="str">
        <f>IF(C46="","",VLOOKUP(C46,参考_従業員!$B:$G,5,FALSE))</f>
        <v/>
      </c>
      <c r="F46" s="262" t="str">
        <f>IF(C46="","",VLOOKUP(C46,参考_従業員!$B:$G,6,FALSE))</f>
        <v/>
      </c>
      <c r="G46" s="290"/>
      <c r="H46" s="263" t="str">
        <f t="shared" ca="1" si="10"/>
        <v/>
      </c>
      <c r="I46" s="226" t="str">
        <f t="shared" ca="1" si="11"/>
        <v/>
      </c>
      <c r="J46" s="226" t="str">
        <f t="shared" ca="1" si="12"/>
        <v/>
      </c>
      <c r="K46" s="291"/>
      <c r="L46" s="21" t="str">
        <f t="shared" ca="1" si="13"/>
        <v/>
      </c>
      <c r="M46" s="21"/>
      <c r="N46" s="21"/>
      <c r="O46" s="21"/>
      <c r="P46" s="217"/>
      <c r="Q46" s="21"/>
      <c r="R46" s="217"/>
      <c r="S46" s="21"/>
      <c r="T46" s="292"/>
      <c r="U46" s="293"/>
    </row>
    <row r="47" spans="2:21">
      <c r="B47" s="289" t="s">
        <v>538</v>
      </c>
      <c r="C47" s="294"/>
      <c r="D47" s="262" t="str">
        <f>IF(C47="","",VLOOKUP(C47,参考_従業員!$B:$G,2,FALSE))</f>
        <v/>
      </c>
      <c r="E47" s="212" t="str">
        <f>IF(C47="","",VLOOKUP(C47,参考_従業員!$B:$G,5,FALSE))</f>
        <v/>
      </c>
      <c r="F47" s="262" t="str">
        <f>IF(C47="","",VLOOKUP(C47,参考_従業員!$B:$G,6,FALSE))</f>
        <v/>
      </c>
      <c r="G47" s="290"/>
      <c r="H47" s="263" t="str">
        <f t="shared" ca="1" si="10"/>
        <v/>
      </c>
      <c r="I47" s="226" t="str">
        <f t="shared" ca="1" si="11"/>
        <v/>
      </c>
      <c r="J47" s="226" t="str">
        <f t="shared" ca="1" si="12"/>
        <v/>
      </c>
      <c r="K47" s="291"/>
      <c r="L47" s="21" t="str">
        <f t="shared" ca="1" si="13"/>
        <v/>
      </c>
      <c r="M47" s="21"/>
      <c r="N47" s="21"/>
      <c r="O47" s="21"/>
      <c r="P47" s="217"/>
      <c r="Q47" s="21"/>
      <c r="R47" s="217"/>
      <c r="S47" s="21"/>
      <c r="T47" s="292"/>
      <c r="U47" s="293"/>
    </row>
    <row r="48" spans="2:21">
      <c r="B48" s="289" t="s">
        <v>539</v>
      </c>
      <c r="C48" s="294"/>
      <c r="D48" s="262" t="str">
        <f>IF(C48="","",VLOOKUP(C48,参考_従業員!$B:$G,2,FALSE))</f>
        <v/>
      </c>
      <c r="E48" s="212" t="str">
        <f>IF(C48="","",VLOOKUP(C48,参考_従業員!$B:$G,5,FALSE))</f>
        <v/>
      </c>
      <c r="F48" s="262" t="str">
        <f>IF(C48="","",VLOOKUP(C48,参考_従業員!$B:$G,6,FALSE))</f>
        <v/>
      </c>
      <c r="G48" s="290"/>
      <c r="H48" s="263" t="str">
        <f t="shared" ca="1" si="10"/>
        <v/>
      </c>
      <c r="I48" s="226" t="str">
        <f t="shared" ca="1" si="11"/>
        <v/>
      </c>
      <c r="J48" s="226" t="str">
        <f t="shared" ca="1" si="12"/>
        <v/>
      </c>
      <c r="K48" s="291"/>
      <c r="L48" s="21" t="str">
        <f t="shared" ca="1" si="13"/>
        <v/>
      </c>
      <c r="M48" s="21"/>
      <c r="N48" s="21"/>
      <c r="O48" s="21"/>
      <c r="P48" s="217"/>
      <c r="Q48" s="21"/>
      <c r="R48" s="217"/>
      <c r="S48" s="21"/>
      <c r="T48" s="292"/>
      <c r="U48" s="293"/>
    </row>
    <row r="49" spans="2:21">
      <c r="B49" s="289" t="s">
        <v>540</v>
      </c>
      <c r="C49" s="294"/>
      <c r="D49" s="262" t="str">
        <f>IF(C49="","",VLOOKUP(C49,参考_従業員!$B:$G,2,FALSE))</f>
        <v/>
      </c>
      <c r="E49" s="212" t="str">
        <f>IF(C49="","",VLOOKUP(C49,参考_従業員!$B:$G,5,FALSE))</f>
        <v/>
      </c>
      <c r="F49" s="262" t="str">
        <f>IF(C49="","",VLOOKUP(C49,参考_従業員!$B:$G,6,FALSE))</f>
        <v/>
      </c>
      <c r="G49" s="290"/>
      <c r="H49" s="263" t="str">
        <f t="shared" ca="1" si="10"/>
        <v/>
      </c>
      <c r="I49" s="226" t="str">
        <f t="shared" ca="1" si="11"/>
        <v/>
      </c>
      <c r="J49" s="226" t="str">
        <f t="shared" ca="1" si="12"/>
        <v/>
      </c>
      <c r="K49" s="291"/>
      <c r="L49" s="21" t="str">
        <f t="shared" ca="1" si="13"/>
        <v/>
      </c>
      <c r="M49" s="21"/>
      <c r="N49" s="21"/>
      <c r="O49" s="21"/>
      <c r="P49" s="217"/>
      <c r="Q49" s="21"/>
      <c r="R49" s="217"/>
      <c r="S49" s="21"/>
      <c r="T49" s="292"/>
      <c r="U49" s="293"/>
    </row>
    <row r="50" spans="2:21">
      <c r="B50" s="289" t="s">
        <v>541</v>
      </c>
      <c r="C50" s="294"/>
      <c r="D50" s="262" t="str">
        <f>IF(C50="","",VLOOKUP(C50,参考_従業員!$B:$G,2,FALSE))</f>
        <v/>
      </c>
      <c r="E50" s="212" t="str">
        <f>IF(C50="","",VLOOKUP(C50,参考_従業員!$B:$G,5,FALSE))</f>
        <v/>
      </c>
      <c r="F50" s="262" t="str">
        <f>IF(C50="","",VLOOKUP(C50,参考_従業員!$B:$G,6,FALSE))</f>
        <v/>
      </c>
      <c r="G50" s="290"/>
      <c r="H50" s="263" t="str">
        <f t="shared" ca="1" si="10"/>
        <v/>
      </c>
      <c r="I50" s="226" t="str">
        <f t="shared" ca="1" si="11"/>
        <v/>
      </c>
      <c r="J50" s="226" t="str">
        <f t="shared" ca="1" si="12"/>
        <v/>
      </c>
      <c r="K50" s="291"/>
      <c r="L50" s="21" t="str">
        <f t="shared" ca="1" si="13"/>
        <v/>
      </c>
      <c r="M50" s="21"/>
      <c r="N50" s="21"/>
      <c r="O50" s="21"/>
      <c r="P50" s="217"/>
      <c r="Q50" s="21"/>
      <c r="R50" s="217"/>
      <c r="S50" s="21"/>
      <c r="T50" s="292"/>
      <c r="U50" s="293"/>
    </row>
    <row r="51" spans="2:21">
      <c r="B51" s="289" t="s">
        <v>542</v>
      </c>
      <c r="C51" s="294"/>
      <c r="D51" s="262" t="str">
        <f>IF(C51="","",VLOOKUP(C51,参考_従業員!$B:$G,2,FALSE))</f>
        <v/>
      </c>
      <c r="E51" s="212" t="str">
        <f>IF(C51="","",VLOOKUP(C51,参考_従業員!$B:$G,5,FALSE))</f>
        <v/>
      </c>
      <c r="F51" s="262" t="str">
        <f>IF(C51="","",VLOOKUP(C51,参考_従業員!$B:$G,6,FALSE))</f>
        <v/>
      </c>
      <c r="G51" s="290"/>
      <c r="H51" s="263" t="str">
        <f t="shared" ca="1" si="10"/>
        <v/>
      </c>
      <c r="I51" s="226" t="str">
        <f t="shared" ca="1" si="11"/>
        <v/>
      </c>
      <c r="J51" s="226" t="str">
        <f t="shared" ca="1" si="12"/>
        <v/>
      </c>
      <c r="K51" s="291"/>
      <c r="L51" s="21" t="str">
        <f t="shared" ca="1" si="13"/>
        <v/>
      </c>
      <c r="M51" s="21"/>
      <c r="N51" s="21"/>
      <c r="O51" s="21"/>
      <c r="P51" s="217"/>
      <c r="Q51" s="21"/>
      <c r="R51" s="217"/>
      <c r="S51" s="21"/>
      <c r="T51" s="292"/>
      <c r="U51" s="293"/>
    </row>
    <row r="52" spans="2:21">
      <c r="B52" s="289" t="s">
        <v>543</v>
      </c>
      <c r="C52" s="294"/>
      <c r="D52" s="262" t="str">
        <f>IF(C52="","",VLOOKUP(C52,参考_従業員!$B:$G,2,FALSE))</f>
        <v/>
      </c>
      <c r="E52" s="212" t="str">
        <f>IF(C52="","",VLOOKUP(C52,参考_従業員!$B:$G,5,FALSE))</f>
        <v/>
      </c>
      <c r="F52" s="262" t="str">
        <f>IF(C52="","",VLOOKUP(C52,参考_従業員!$B:$G,6,FALSE))</f>
        <v/>
      </c>
      <c r="G52" s="290"/>
      <c r="H52" s="263" t="str">
        <f t="shared" ca="1" si="10"/>
        <v/>
      </c>
      <c r="I52" s="226" t="str">
        <f t="shared" ca="1" si="11"/>
        <v/>
      </c>
      <c r="J52" s="226" t="str">
        <f t="shared" ca="1" si="12"/>
        <v/>
      </c>
      <c r="K52" s="291"/>
      <c r="L52" s="21" t="str">
        <f t="shared" ca="1" si="13"/>
        <v/>
      </c>
      <c r="M52" s="21"/>
      <c r="N52" s="21"/>
      <c r="O52" s="21"/>
      <c r="P52" s="217"/>
      <c r="Q52" s="21"/>
      <c r="R52" s="217"/>
      <c r="S52" s="21"/>
      <c r="T52" s="292"/>
      <c r="U52" s="293"/>
    </row>
    <row r="53" spans="2:21">
      <c r="B53" s="289" t="s">
        <v>544</v>
      </c>
      <c r="C53" s="294"/>
      <c r="D53" s="262" t="str">
        <f>IF(C53="","",VLOOKUP(C53,参考_従業員!$B:$G,2,FALSE))</f>
        <v/>
      </c>
      <c r="E53" s="212" t="str">
        <f>IF(C53="","",VLOOKUP(C53,参考_従業員!$B:$G,5,FALSE))</f>
        <v/>
      </c>
      <c r="F53" s="262" t="str">
        <f>IF(C53="","",VLOOKUP(C53,参考_従業員!$B:$G,6,FALSE))</f>
        <v/>
      </c>
      <c r="G53" s="290"/>
      <c r="H53" s="263" t="str">
        <f t="shared" ca="1" si="10"/>
        <v/>
      </c>
      <c r="I53" s="226" t="str">
        <f t="shared" ca="1" si="11"/>
        <v/>
      </c>
      <c r="J53" s="226" t="str">
        <f t="shared" ca="1" si="12"/>
        <v/>
      </c>
      <c r="K53" s="291"/>
      <c r="L53" s="21" t="str">
        <f t="shared" ca="1" si="13"/>
        <v/>
      </c>
      <c r="M53" s="21"/>
      <c r="N53" s="21"/>
      <c r="O53" s="21"/>
      <c r="P53" s="217"/>
      <c r="Q53" s="21"/>
      <c r="R53" s="217"/>
      <c r="S53" s="21"/>
      <c r="T53" s="292"/>
      <c r="U53" s="293"/>
    </row>
    <row r="54" spans="2:21">
      <c r="B54" s="289" t="s">
        <v>545</v>
      </c>
      <c r="C54" s="294"/>
      <c r="D54" s="262" t="str">
        <f>IF(C54="","",VLOOKUP(C54,参考_従業員!$B:$G,2,FALSE))</f>
        <v/>
      </c>
      <c r="E54" s="212" t="str">
        <f>IF(C54="","",VLOOKUP(C54,参考_従業員!$B:$G,5,FALSE))</f>
        <v/>
      </c>
      <c r="F54" s="262" t="str">
        <f>IF(C54="","",VLOOKUP(C54,参考_従業員!$B:$G,6,FALSE))</f>
        <v/>
      </c>
      <c r="G54" s="290"/>
      <c r="H54" s="263" t="str">
        <f t="shared" ca="1" si="10"/>
        <v/>
      </c>
      <c r="I54" s="226" t="str">
        <f t="shared" ca="1" si="11"/>
        <v/>
      </c>
      <c r="J54" s="226" t="str">
        <f t="shared" ca="1" si="12"/>
        <v/>
      </c>
      <c r="K54" s="291"/>
      <c r="L54" s="21" t="str">
        <f t="shared" ca="1" si="13"/>
        <v/>
      </c>
      <c r="M54" s="21"/>
      <c r="N54" s="21"/>
      <c r="O54" s="21"/>
      <c r="P54" s="217"/>
      <c r="Q54" s="21"/>
      <c r="R54" s="217"/>
      <c r="S54" s="21"/>
      <c r="T54" s="292"/>
      <c r="U54" s="293"/>
    </row>
    <row r="55" spans="2:21">
      <c r="B55" s="289" t="s">
        <v>546</v>
      </c>
      <c r="C55" s="294"/>
      <c r="D55" s="262" t="str">
        <f>IF(C55="","",VLOOKUP(C55,参考_従業員!$B:$G,2,FALSE))</f>
        <v/>
      </c>
      <c r="E55" s="212" t="str">
        <f>IF(C55="","",VLOOKUP(C55,参考_従業員!$B:$G,5,FALSE))</f>
        <v/>
      </c>
      <c r="F55" s="262" t="str">
        <f>IF(C55="","",VLOOKUP(C55,参考_従業員!$B:$G,6,FALSE))</f>
        <v/>
      </c>
      <c r="G55" s="290"/>
      <c r="H55" s="263" t="str">
        <f t="shared" ca="1" si="10"/>
        <v/>
      </c>
      <c r="I55" s="226" t="str">
        <f t="shared" ca="1" si="11"/>
        <v/>
      </c>
      <c r="J55" s="226" t="str">
        <f t="shared" ca="1" si="12"/>
        <v/>
      </c>
      <c r="K55" s="291"/>
      <c r="L55" s="21" t="str">
        <f t="shared" ca="1" si="13"/>
        <v/>
      </c>
      <c r="M55" s="21"/>
      <c r="N55" s="21"/>
      <c r="O55" s="21"/>
      <c r="P55" s="217"/>
      <c r="Q55" s="21"/>
      <c r="R55" s="217"/>
      <c r="S55" s="21"/>
      <c r="T55" s="292"/>
      <c r="U55" s="293"/>
    </row>
    <row r="56" spans="2:21">
      <c r="B56" s="289" t="s">
        <v>547</v>
      </c>
      <c r="C56" s="294"/>
      <c r="D56" s="262" t="str">
        <f>IF(C56="","",VLOOKUP(C56,参考_従業員!$B:$G,2,FALSE))</f>
        <v/>
      </c>
      <c r="E56" s="212" t="str">
        <f>IF(C56="","",VLOOKUP(C56,参考_従業員!$B:$G,5,FALSE))</f>
        <v/>
      </c>
      <c r="F56" s="262" t="str">
        <f>IF(C56="","",VLOOKUP(C56,参考_従業員!$B:$G,6,FALSE))</f>
        <v/>
      </c>
      <c r="G56" s="290"/>
      <c r="H56" s="263" t="str">
        <f t="shared" ca="1" si="10"/>
        <v/>
      </c>
      <c r="I56" s="226" t="str">
        <f t="shared" ca="1" si="11"/>
        <v/>
      </c>
      <c r="J56" s="226" t="str">
        <f t="shared" ca="1" si="12"/>
        <v/>
      </c>
      <c r="K56" s="291"/>
      <c r="L56" s="21" t="str">
        <f t="shared" ca="1" si="13"/>
        <v/>
      </c>
      <c r="M56" s="21"/>
      <c r="N56" s="21"/>
      <c r="O56" s="21"/>
      <c r="P56" s="217"/>
      <c r="Q56" s="21"/>
      <c r="R56" s="217"/>
      <c r="S56" s="21"/>
      <c r="T56" s="292"/>
      <c r="U56" s="293"/>
    </row>
    <row r="57" spans="2:21">
      <c r="B57" s="289" t="s">
        <v>548</v>
      </c>
      <c r="C57" s="294"/>
      <c r="D57" s="262" t="str">
        <f>IF(C57="","",VLOOKUP(C57,参考_従業員!$B:$G,2,FALSE))</f>
        <v/>
      </c>
      <c r="E57" s="212" t="str">
        <f>IF(C57="","",VLOOKUP(C57,参考_従業員!$B:$G,5,FALSE))</f>
        <v/>
      </c>
      <c r="F57" s="262" t="str">
        <f>IF(C57="","",VLOOKUP(C57,参考_従業員!$B:$G,6,FALSE))</f>
        <v/>
      </c>
      <c r="G57" s="290"/>
      <c r="H57" s="263" t="str">
        <f t="shared" ca="1" si="10"/>
        <v/>
      </c>
      <c r="I57" s="226" t="str">
        <f t="shared" ca="1" si="11"/>
        <v/>
      </c>
      <c r="J57" s="226" t="str">
        <f t="shared" ca="1" si="12"/>
        <v/>
      </c>
      <c r="K57" s="291"/>
      <c r="L57" s="21" t="str">
        <f t="shared" ca="1" si="13"/>
        <v/>
      </c>
      <c r="M57" s="21"/>
      <c r="N57" s="21"/>
      <c r="O57" s="21"/>
      <c r="P57" s="217"/>
      <c r="Q57" s="21"/>
      <c r="R57" s="217"/>
      <c r="S57" s="21"/>
      <c r="T57" s="292"/>
      <c r="U57" s="293"/>
    </row>
    <row r="58" spans="2:21">
      <c r="B58" s="289" t="s">
        <v>549</v>
      </c>
      <c r="C58" s="294"/>
      <c r="D58" s="262" t="str">
        <f>IF(C58="","",VLOOKUP(C58,参考_従業員!$B:$G,2,FALSE))</f>
        <v/>
      </c>
      <c r="E58" s="212" t="str">
        <f>IF(C58="","",VLOOKUP(C58,参考_従業員!$B:$G,5,FALSE))</f>
        <v/>
      </c>
      <c r="F58" s="262" t="str">
        <f>IF(C58="","",VLOOKUP(C58,参考_従業員!$B:$G,6,FALSE))</f>
        <v/>
      </c>
      <c r="G58" s="290"/>
      <c r="H58" s="263" t="str">
        <f t="shared" ca="1" si="10"/>
        <v/>
      </c>
      <c r="I58" s="226" t="str">
        <f t="shared" ca="1" si="11"/>
        <v/>
      </c>
      <c r="J58" s="226" t="str">
        <f t="shared" ca="1" si="12"/>
        <v/>
      </c>
      <c r="K58" s="291"/>
      <c r="L58" s="21" t="str">
        <f t="shared" ca="1" si="13"/>
        <v/>
      </c>
      <c r="M58" s="21"/>
      <c r="N58" s="21"/>
      <c r="O58" s="21"/>
      <c r="P58" s="217"/>
      <c r="Q58" s="21"/>
      <c r="R58" s="217"/>
      <c r="S58" s="21"/>
      <c r="T58" s="292"/>
      <c r="U58" s="293"/>
    </row>
    <row r="59" spans="2:21" customFormat="1" ht="18" customHeight="1" thickBot="1">
      <c r="B59" s="295"/>
      <c r="C59" s="296" t="s">
        <v>550</v>
      </c>
      <c r="D59" s="297"/>
      <c r="E59" s="297"/>
      <c r="F59" s="297"/>
      <c r="G59" s="298"/>
      <c r="H59" s="298"/>
      <c r="I59" s="298"/>
      <c r="J59" s="298"/>
      <c r="K59" s="298"/>
      <c r="L59" s="298"/>
      <c r="M59" s="298"/>
      <c r="N59" s="298"/>
      <c r="O59" s="299"/>
      <c r="P59" s="300"/>
      <c r="Q59" s="301"/>
      <c r="R59" s="300"/>
      <c r="S59" s="301"/>
      <c r="T59" s="302"/>
      <c r="U59" s="303"/>
    </row>
    <row r="60" spans="2:21" customFormat="1" ht="18" customHeight="1" thickTop="1">
      <c r="B60" s="304"/>
      <c r="C60" s="305"/>
      <c r="D60" s="306" t="s">
        <v>551</v>
      </c>
      <c r="E60" s="306"/>
      <c r="F60" s="307"/>
      <c r="G60" s="307"/>
      <c r="H60" s="307"/>
      <c r="I60" s="307"/>
      <c r="J60" s="307"/>
      <c r="K60" s="307"/>
      <c r="L60" s="307"/>
      <c r="M60" s="307"/>
      <c r="N60" s="307"/>
      <c r="O60" s="308"/>
      <c r="P60" s="287">
        <f t="shared" ref="P60:U60" si="14">SUM(P9:P59)</f>
        <v>2.23</v>
      </c>
      <c r="Q60" s="293">
        <f t="shared" si="14"/>
        <v>1329420</v>
      </c>
      <c r="R60" s="287">
        <f t="shared" si="14"/>
        <v>1</v>
      </c>
      <c r="S60" s="293">
        <f t="shared" si="14"/>
        <v>587700</v>
      </c>
      <c r="T60" s="287">
        <f t="shared" si="14"/>
        <v>3.2300000000000004</v>
      </c>
      <c r="U60" s="293">
        <f t="shared" si="14"/>
        <v>1917120</v>
      </c>
    </row>
    <row r="61" spans="2:21" s="357" customFormat="1" ht="9" customHeight="1"/>
    <row r="62" spans="2:21">
      <c r="C62" s="212" t="s">
        <v>552</v>
      </c>
      <c r="D62" s="212" t="s">
        <v>553</v>
      </c>
      <c r="E62" s="212" t="s">
        <v>554</v>
      </c>
      <c r="F62" s="212" t="s">
        <v>555</v>
      </c>
      <c r="G62" s="309"/>
      <c r="H62" s="171" t="s">
        <v>556</v>
      </c>
      <c r="K62" s="310"/>
    </row>
    <row r="63" spans="2:21">
      <c r="C63" s="263" t="s">
        <v>557</v>
      </c>
      <c r="D63" s="311">
        <f>SUMIF($G$9:$G$59,$C63,$P$9:$P$59)</f>
        <v>2.23</v>
      </c>
      <c r="E63" s="292">
        <v>0</v>
      </c>
      <c r="F63" s="127">
        <f>SUMIF($G$9:$G$59,$C63,$N$9:$N$59)</f>
        <v>3902500</v>
      </c>
      <c r="G63" s="312"/>
      <c r="H63" s="225" t="s">
        <v>558</v>
      </c>
      <c r="I63" s="313"/>
      <c r="J63" s="225"/>
      <c r="K63" s="212" t="s">
        <v>559</v>
      </c>
      <c r="L63" s="314"/>
      <c r="M63" s="809" t="s">
        <v>560</v>
      </c>
      <c r="N63" s="812" t="s">
        <v>561</v>
      </c>
      <c r="O63" s="813"/>
      <c r="P63" s="246" t="s">
        <v>562</v>
      </c>
      <c r="Q63" s="212" t="s">
        <v>563</v>
      </c>
      <c r="R63" s="814" t="s">
        <v>564</v>
      </c>
      <c r="S63" s="317" t="s">
        <v>565</v>
      </c>
      <c r="T63" s="318"/>
      <c r="U63" s="212" t="s">
        <v>566</v>
      </c>
    </row>
    <row r="64" spans="2:21" customFormat="1" ht="18" customHeight="1" thickBot="1">
      <c r="C64" s="263" t="s">
        <v>567</v>
      </c>
      <c r="D64" s="311">
        <f>SUMIF($G$9:$G$59,$C64,$P$9:$P$59)</f>
        <v>0</v>
      </c>
      <c r="E64" s="292">
        <v>0</v>
      </c>
      <c r="F64" s="127">
        <f>SUMIF($G$9:$G$59,$C64,$N$9:$N$59)</f>
        <v>0</v>
      </c>
      <c r="G64" s="312"/>
      <c r="H64" s="225" t="s">
        <v>568</v>
      </c>
      <c r="I64" s="313"/>
      <c r="J64" s="225"/>
      <c r="K64" s="293">
        <f ca="1">SUMPRODUCT($M$9:$M$59,$P$9:$P$59)</f>
        <v>3902500</v>
      </c>
      <c r="L64" s="314"/>
      <c r="M64" s="810"/>
      <c r="N64" s="816" t="s">
        <v>569</v>
      </c>
      <c r="O64" s="817"/>
      <c r="P64" s="292">
        <f>$P$60</f>
        <v>2.23</v>
      </c>
      <c r="Q64" s="293">
        <f>$Q$60</f>
        <v>1329420</v>
      </c>
      <c r="R64" s="815"/>
      <c r="S64" s="818" t="s">
        <v>570</v>
      </c>
      <c r="T64" s="319" t="s">
        <v>571</v>
      </c>
      <c r="U64" s="293">
        <f>IFERROR($Q$60/$P$60,"")</f>
        <v>596152.46636771306</v>
      </c>
    </row>
    <row r="65" spans="1:30" customFormat="1" ht="18" customHeight="1" thickBot="1">
      <c r="C65" s="263" t="s">
        <v>572</v>
      </c>
      <c r="D65" s="311">
        <f>SUMIF($G$9:$G$59,$C65,$P$9:$P$59)</f>
        <v>0</v>
      </c>
      <c r="E65" s="292">
        <v>0</v>
      </c>
      <c r="F65" s="127">
        <f>SUMIF($G$9:$G$58,$C65,$N$9:$N$58)</f>
        <v>0</v>
      </c>
      <c r="G65" s="312"/>
      <c r="H65" s="225" t="s">
        <v>573</v>
      </c>
      <c r="I65" s="313"/>
      <c r="J65" s="225"/>
      <c r="K65" s="293">
        <f>人件費計_通貨1</f>
        <v>1917120</v>
      </c>
      <c r="L65" s="314"/>
      <c r="M65" s="811"/>
      <c r="N65" s="816" t="s">
        <v>574</v>
      </c>
      <c r="O65" s="817"/>
      <c r="P65" s="292">
        <f>$R$60</f>
        <v>1</v>
      </c>
      <c r="Q65" s="320">
        <f>$S$60</f>
        <v>587700</v>
      </c>
      <c r="R65" s="321">
        <f>IFERROR(P65/P64,"")</f>
        <v>0.44843049327354262</v>
      </c>
      <c r="S65" s="819"/>
      <c r="T65" s="319" t="s">
        <v>575</v>
      </c>
      <c r="U65" s="293">
        <f>IFERROR($S$60/$R$60,"")</f>
        <v>587700</v>
      </c>
    </row>
    <row r="66" spans="1:30" customFormat="1" ht="18" customHeight="1" thickBot="1">
      <c r="C66" s="263" t="s">
        <v>576</v>
      </c>
      <c r="D66" s="311">
        <f>SUMIF($G$9:$G$59,$C66,$P$9:$P$59)</f>
        <v>0</v>
      </c>
      <c r="E66" s="292">
        <v>0</v>
      </c>
      <c r="F66" s="127">
        <f>SUMIF($G$9:$G$58,$C66,$N$9:$N$58)</f>
        <v>0</v>
      </c>
      <c r="G66" s="312"/>
      <c r="H66" s="225" t="s">
        <v>577</v>
      </c>
      <c r="I66" s="313"/>
      <c r="J66" s="225"/>
      <c r="K66" s="293">
        <f ca="1">K64-K65</f>
        <v>1985380</v>
      </c>
      <c r="L66" s="314"/>
      <c r="M66" s="322">
        <f ca="1">IFERROR(K66/K64,"")</f>
        <v>0.50874567584881492</v>
      </c>
      <c r="N66" s="821" t="s">
        <v>578</v>
      </c>
      <c r="O66" s="817"/>
      <c r="P66" s="292">
        <f>P64+P65</f>
        <v>3.23</v>
      </c>
      <c r="Q66" s="293">
        <f>Q64+Q65</f>
        <v>1917120</v>
      </c>
      <c r="R66" s="323"/>
      <c r="S66" s="820"/>
      <c r="T66" s="319" t="s">
        <v>579</v>
      </c>
      <c r="U66" s="293">
        <f>IFERROR(人件費計_通貨1/$T$60,0)</f>
        <v>593535.60371517017</v>
      </c>
    </row>
    <row r="67" spans="1:30" s="357" customFormat="1" ht="9" customHeight="1">
      <c r="O67" s="324"/>
      <c r="U67" s="324"/>
      <c r="X67" s="324"/>
      <c r="AD67" s="324"/>
    </row>
    <row r="68" spans="1:30">
      <c r="K68" s="171" t="s">
        <v>580</v>
      </c>
      <c r="X68" s="325"/>
      <c r="AD68" s="325"/>
    </row>
    <row r="69" spans="1:30">
      <c r="K69" s="326">
        <f>JICA社員報酬額</f>
        <v>0</v>
      </c>
      <c r="M69" s="326"/>
    </row>
    <row r="70" spans="1:30">
      <c r="B70" s="798" t="s">
        <v>581</v>
      </c>
      <c r="C70" s="798"/>
      <c r="D70" s="798"/>
      <c r="E70" s="798"/>
      <c r="F70" s="798"/>
      <c r="O70" s="252" t="s">
        <v>582</v>
      </c>
      <c r="P70" s="793" t="str">
        <f>分担部</f>
        <v>道路橋梁部</v>
      </c>
      <c r="Q70" s="793"/>
      <c r="R70" s="799" t="s">
        <v>583</v>
      </c>
      <c r="S70" s="799"/>
      <c r="T70" s="793" t="str">
        <f>WBS</f>
        <v>JA15R1003</v>
      </c>
      <c r="U70" s="793"/>
    </row>
    <row r="71" spans="1:30" s="357" customFormat="1" ht="28.5" customHeight="1">
      <c r="A71" s="255"/>
      <c r="B71" s="798"/>
      <c r="C71" s="798"/>
      <c r="D71" s="798"/>
      <c r="E71" s="798"/>
      <c r="F71" s="798"/>
      <c r="O71" s="252" t="s">
        <v>584</v>
      </c>
      <c r="P71" s="800" t="str">
        <f>プロジェクト件名</f>
        <v>ベトナム国ハノイ市環状３号線整備事業(マイジック-南タンロン区間)</v>
      </c>
      <c r="Q71" s="800"/>
      <c r="R71" s="800"/>
      <c r="S71" s="800"/>
      <c r="T71" s="800"/>
      <c r="U71" s="800"/>
    </row>
    <row r="72" spans="1:30" s="357" customFormat="1" ht="9" customHeight="1">
      <c r="B72" s="256"/>
      <c r="C72" s="256"/>
      <c r="D72" s="256"/>
      <c r="E72" s="256"/>
      <c r="F72" s="256"/>
      <c r="O72" s="257"/>
      <c r="P72" s="258"/>
      <c r="Q72" s="258"/>
      <c r="R72" s="258"/>
      <c r="S72" s="258"/>
      <c r="T72" s="258"/>
      <c r="U72" s="258"/>
    </row>
    <row r="73" spans="1:30">
      <c r="B73" s="251"/>
      <c r="C73" s="251"/>
      <c r="D73" s="251"/>
      <c r="O73" s="252" t="s">
        <v>585</v>
      </c>
      <c r="P73" s="260" t="str">
        <f>IF(通貨2="","",通貨2)</f>
        <v/>
      </c>
      <c r="Q73" s="261" t="s">
        <v>586</v>
      </c>
      <c r="R73" s="262">
        <f>通貨2レート</f>
        <v>0</v>
      </c>
      <c r="S73" s="796" t="s">
        <v>587</v>
      </c>
      <c r="T73" s="797"/>
      <c r="U73" s="263">
        <f>通貨2単位</f>
        <v>0</v>
      </c>
    </row>
    <row r="74" spans="1:30">
      <c r="B74" s="801" t="s">
        <v>588</v>
      </c>
      <c r="C74" s="801" t="s">
        <v>589</v>
      </c>
      <c r="D74" s="805" t="s">
        <v>590</v>
      </c>
      <c r="E74" s="805" t="s">
        <v>591</v>
      </c>
      <c r="F74" s="805" t="s">
        <v>592</v>
      </c>
      <c r="G74" s="264" t="s">
        <v>593</v>
      </c>
      <c r="H74" s="264"/>
      <c r="I74" s="264"/>
      <c r="J74" s="264"/>
      <c r="K74" s="264"/>
      <c r="L74" s="264"/>
      <c r="M74" s="264"/>
      <c r="N74" s="822" t="s">
        <v>478</v>
      </c>
      <c r="O74" s="824" t="s">
        <v>594</v>
      </c>
      <c r="P74" s="265" t="s">
        <v>595</v>
      </c>
      <c r="Q74" s="265"/>
      <c r="R74" s="265"/>
      <c r="S74" s="265"/>
      <c r="T74" s="807" t="s">
        <v>596</v>
      </c>
      <c r="U74" s="824" t="s">
        <v>597</v>
      </c>
    </row>
    <row r="75" spans="1:30" customFormat="1" ht="23.25" customHeight="1" thickBot="1">
      <c r="B75" s="802"/>
      <c r="C75" s="802"/>
      <c r="D75" s="806"/>
      <c r="E75" s="806"/>
      <c r="F75" s="806"/>
      <c r="G75" s="266" t="s">
        <v>598</v>
      </c>
      <c r="H75" s="266" t="s">
        <v>599</v>
      </c>
      <c r="I75" s="31" t="s">
        <v>485</v>
      </c>
      <c r="J75" s="266" t="s">
        <v>600</v>
      </c>
      <c r="K75" s="267" t="s">
        <v>601</v>
      </c>
      <c r="L75" s="31" t="s">
        <v>602</v>
      </c>
      <c r="M75" s="266" t="s">
        <v>603</v>
      </c>
      <c r="N75" s="823"/>
      <c r="O75" s="808"/>
      <c r="P75" s="31" t="s">
        <v>604</v>
      </c>
      <c r="Q75" s="31" t="s">
        <v>605</v>
      </c>
      <c r="R75" s="31" t="s">
        <v>606</v>
      </c>
      <c r="S75" s="31" t="s">
        <v>607</v>
      </c>
      <c r="T75" s="808"/>
      <c r="U75" s="808"/>
    </row>
    <row r="76" spans="1:30" customFormat="1" ht="18.75" hidden="1" customHeight="1" thickTop="1" thickBot="1">
      <c r="B76" s="327" t="s">
        <v>608</v>
      </c>
      <c r="C76" s="328" t="s">
        <v>609</v>
      </c>
      <c r="D76" s="329" t="s">
        <v>610</v>
      </c>
      <c r="E76" s="329" t="s">
        <v>611</v>
      </c>
      <c r="F76" s="329" t="s">
        <v>612</v>
      </c>
      <c r="G76" s="330" t="s">
        <v>613</v>
      </c>
      <c r="H76" s="331" t="s">
        <v>614</v>
      </c>
      <c r="I76" s="332" t="s">
        <v>501</v>
      </c>
      <c r="J76" s="332" t="s">
        <v>502</v>
      </c>
      <c r="K76" s="333" t="s">
        <v>615</v>
      </c>
      <c r="L76" s="334" t="s">
        <v>504</v>
      </c>
      <c r="M76" s="334" t="s">
        <v>616</v>
      </c>
      <c r="N76" s="334" t="s">
        <v>506</v>
      </c>
      <c r="O76" s="335" t="s">
        <v>617</v>
      </c>
      <c r="P76" s="336" t="s">
        <v>618</v>
      </c>
      <c r="Q76" s="334" t="s">
        <v>619</v>
      </c>
      <c r="R76" s="336" t="s">
        <v>620</v>
      </c>
      <c r="S76" s="334" t="s">
        <v>621</v>
      </c>
      <c r="T76" s="337" t="s">
        <v>622</v>
      </c>
      <c r="U76" s="338" t="s">
        <v>623</v>
      </c>
    </row>
    <row r="77" spans="1:30" customFormat="1" ht="18" customHeight="1" thickTop="1">
      <c r="B77" s="281" t="s">
        <v>624</v>
      </c>
      <c r="C77" s="281"/>
      <c r="D77" s="241"/>
      <c r="E77" s="9"/>
      <c r="F77" s="241"/>
      <c r="G77" s="282"/>
      <c r="H77" s="283"/>
      <c r="I77" s="284"/>
      <c r="J77" s="284"/>
      <c r="K77" s="285"/>
      <c r="L77" s="10"/>
      <c r="M77" s="10"/>
      <c r="N77" s="10"/>
      <c r="O77" s="10"/>
      <c r="P77" s="286"/>
      <c r="Q77" s="10"/>
      <c r="R77" s="286"/>
      <c r="S77" s="10"/>
      <c r="T77" s="287"/>
      <c r="U77" s="288"/>
    </row>
    <row r="78" spans="1:30">
      <c r="B78" s="289" t="s">
        <v>359</v>
      </c>
      <c r="C78" s="289"/>
      <c r="D78" s="262"/>
      <c r="E78" s="212"/>
      <c r="F78" s="262"/>
      <c r="G78" s="290"/>
      <c r="H78" s="263"/>
      <c r="I78" s="226"/>
      <c r="J78" s="226"/>
      <c r="K78" s="291"/>
      <c r="L78" s="21"/>
      <c r="M78" s="21"/>
      <c r="N78" s="21"/>
      <c r="O78" s="21"/>
      <c r="P78" s="217"/>
      <c r="Q78" s="21"/>
      <c r="R78" s="217"/>
      <c r="S78" s="21"/>
      <c r="T78" s="292"/>
      <c r="U78" s="293"/>
    </row>
    <row r="79" spans="1:30">
      <c r="B79" s="289" t="s">
        <v>361</v>
      </c>
      <c r="C79" s="289"/>
      <c r="D79" s="262"/>
      <c r="E79" s="212"/>
      <c r="F79" s="262"/>
      <c r="G79" s="290"/>
      <c r="H79" s="263"/>
      <c r="I79" s="226"/>
      <c r="J79" s="226"/>
      <c r="K79" s="291"/>
      <c r="L79" s="21"/>
      <c r="M79" s="21"/>
      <c r="N79" s="21"/>
      <c r="O79" s="21"/>
      <c r="P79" s="217"/>
      <c r="Q79" s="21"/>
      <c r="R79" s="217"/>
      <c r="S79" s="21"/>
      <c r="T79" s="292"/>
      <c r="U79" s="293"/>
    </row>
    <row r="80" spans="1:30">
      <c r="B80" s="289" t="s">
        <v>363</v>
      </c>
      <c r="C80" s="294"/>
      <c r="D80" s="262"/>
      <c r="E80" s="212"/>
      <c r="F80" s="262"/>
      <c r="G80" s="290"/>
      <c r="H80" s="263"/>
      <c r="I80" s="226"/>
      <c r="J80" s="226"/>
      <c r="K80" s="291"/>
      <c r="L80" s="21"/>
      <c r="M80" s="21"/>
      <c r="N80" s="21"/>
      <c r="O80" s="21"/>
      <c r="P80" s="217"/>
      <c r="Q80" s="21"/>
      <c r="R80" s="217"/>
      <c r="S80" s="21"/>
      <c r="T80" s="292"/>
      <c r="U80" s="293"/>
    </row>
    <row r="81" spans="2:33">
      <c r="B81" s="289" t="s">
        <v>367</v>
      </c>
      <c r="C81" s="294"/>
      <c r="D81" s="262"/>
      <c r="E81" s="212"/>
      <c r="F81" s="262"/>
      <c r="G81" s="290"/>
      <c r="H81" s="263"/>
      <c r="I81" s="226"/>
      <c r="J81" s="226"/>
      <c r="K81" s="291"/>
      <c r="L81" s="21"/>
      <c r="M81" s="21"/>
      <c r="N81" s="21"/>
      <c r="O81" s="21"/>
      <c r="P81" s="217"/>
      <c r="Q81" s="21"/>
      <c r="R81" s="217"/>
      <c r="S81" s="21"/>
      <c r="T81" s="292"/>
      <c r="U81" s="293"/>
    </row>
    <row r="82" spans="2:33">
      <c r="B82" s="289" t="s">
        <v>371</v>
      </c>
      <c r="C82" s="294"/>
      <c r="D82" s="262"/>
      <c r="E82" s="212"/>
      <c r="F82" s="262"/>
      <c r="G82" s="290"/>
      <c r="H82" s="263"/>
      <c r="I82" s="226"/>
      <c r="J82" s="226"/>
      <c r="K82" s="291"/>
      <c r="L82" s="21"/>
      <c r="M82" s="21"/>
      <c r="N82" s="21"/>
      <c r="O82" s="21"/>
      <c r="P82" s="217"/>
      <c r="Q82" s="21"/>
      <c r="R82" s="217"/>
      <c r="S82" s="21"/>
      <c r="T82" s="292"/>
      <c r="U82" s="293"/>
    </row>
    <row r="83" spans="2:33">
      <c r="B83" s="289" t="s">
        <v>373</v>
      </c>
      <c r="C83" s="294"/>
      <c r="D83" s="262"/>
      <c r="E83" s="212"/>
      <c r="F83" s="262"/>
      <c r="G83" s="290"/>
      <c r="H83" s="263"/>
      <c r="I83" s="226"/>
      <c r="J83" s="226"/>
      <c r="K83" s="291"/>
      <c r="L83" s="21"/>
      <c r="M83" s="21"/>
      <c r="N83" s="21"/>
      <c r="O83" s="21"/>
      <c r="P83" s="217"/>
      <c r="Q83" s="21"/>
      <c r="R83" s="217"/>
      <c r="S83" s="21"/>
      <c r="T83" s="292"/>
      <c r="U83" s="293"/>
    </row>
    <row r="84" spans="2:33">
      <c r="B84" s="289" t="s">
        <v>375</v>
      </c>
      <c r="C84" s="294"/>
      <c r="D84" s="262"/>
      <c r="E84" s="212"/>
      <c r="F84" s="262"/>
      <c r="G84" s="290"/>
      <c r="H84" s="263"/>
      <c r="I84" s="226"/>
      <c r="J84" s="226"/>
      <c r="K84" s="291"/>
      <c r="L84" s="21"/>
      <c r="M84" s="21"/>
      <c r="N84" s="21"/>
      <c r="O84" s="21"/>
      <c r="P84" s="217"/>
      <c r="Q84" s="21"/>
      <c r="R84" s="217"/>
      <c r="S84" s="21"/>
      <c r="T84" s="292"/>
      <c r="U84" s="293"/>
    </row>
    <row r="85" spans="2:33">
      <c r="B85" s="289" t="s">
        <v>400</v>
      </c>
      <c r="C85" s="294"/>
      <c r="D85" s="262"/>
      <c r="E85" s="212"/>
      <c r="F85" s="262"/>
      <c r="G85" s="290"/>
      <c r="H85" s="263"/>
      <c r="I85" s="226"/>
      <c r="J85" s="226"/>
      <c r="K85" s="291"/>
      <c r="L85" s="21"/>
      <c r="M85" s="21"/>
      <c r="N85" s="21"/>
      <c r="O85" s="21"/>
      <c r="P85" s="217"/>
      <c r="Q85" s="21"/>
      <c r="R85" s="217"/>
      <c r="S85" s="21"/>
      <c r="T85" s="292"/>
      <c r="U85" s="293"/>
    </row>
    <row r="86" spans="2:33">
      <c r="B86" s="289" t="s">
        <v>401</v>
      </c>
      <c r="C86" s="294"/>
      <c r="D86" s="262"/>
      <c r="E86" s="212"/>
      <c r="F86" s="262"/>
      <c r="G86" s="290"/>
      <c r="H86" s="263"/>
      <c r="I86" s="226"/>
      <c r="J86" s="226"/>
      <c r="K86" s="291"/>
      <c r="L86" s="21"/>
      <c r="M86" s="21"/>
      <c r="N86" s="21"/>
      <c r="O86" s="21"/>
      <c r="P86" s="217"/>
      <c r="Q86" s="21"/>
      <c r="R86" s="217"/>
      <c r="S86" s="21"/>
      <c r="T86" s="292"/>
      <c r="U86" s="293"/>
    </row>
    <row r="87" spans="2:33">
      <c r="B87" s="289" t="s">
        <v>402</v>
      </c>
      <c r="C87" s="294"/>
      <c r="D87" s="262"/>
      <c r="E87" s="212"/>
      <c r="F87" s="262"/>
      <c r="G87" s="290"/>
      <c r="H87" s="263"/>
      <c r="I87" s="226"/>
      <c r="J87" s="226"/>
      <c r="K87" s="291"/>
      <c r="L87" s="21"/>
      <c r="M87" s="21"/>
      <c r="N87" s="21"/>
      <c r="O87" s="21"/>
      <c r="P87" s="217"/>
      <c r="Q87" s="21"/>
      <c r="R87" s="217"/>
      <c r="S87" s="21"/>
      <c r="T87" s="292"/>
      <c r="U87" s="293"/>
    </row>
    <row r="88" spans="2:33">
      <c r="B88" s="289" t="s">
        <v>403</v>
      </c>
      <c r="C88" s="294"/>
      <c r="D88" s="262"/>
      <c r="E88" s="212"/>
      <c r="F88" s="262"/>
      <c r="G88" s="290"/>
      <c r="H88" s="263"/>
      <c r="I88" s="226"/>
      <c r="J88" s="226"/>
      <c r="K88" s="291"/>
      <c r="L88" s="21"/>
      <c r="M88" s="21"/>
      <c r="N88" s="21"/>
      <c r="O88" s="21"/>
      <c r="P88" s="217"/>
      <c r="Q88" s="21"/>
      <c r="R88" s="217"/>
      <c r="S88" s="21"/>
      <c r="T88" s="292"/>
      <c r="U88" s="293"/>
    </row>
    <row r="89" spans="2:33">
      <c r="B89" s="289" t="s">
        <v>404</v>
      </c>
      <c r="C89" s="294"/>
      <c r="D89" s="262"/>
      <c r="E89" s="212"/>
      <c r="F89" s="262"/>
      <c r="G89" s="290"/>
      <c r="H89" s="263"/>
      <c r="I89" s="226"/>
      <c r="J89" s="226"/>
      <c r="K89" s="291"/>
      <c r="L89" s="21"/>
      <c r="M89" s="21"/>
      <c r="N89" s="21"/>
      <c r="O89" s="21"/>
      <c r="P89" s="217"/>
      <c r="Q89" s="21"/>
      <c r="R89" s="217"/>
      <c r="S89" s="21"/>
      <c r="T89" s="292"/>
      <c r="U89" s="293"/>
    </row>
    <row r="90" spans="2:33">
      <c r="B90" s="289" t="s">
        <v>405</v>
      </c>
      <c r="C90" s="294"/>
      <c r="D90" s="262"/>
      <c r="E90" s="212"/>
      <c r="F90" s="262"/>
      <c r="G90" s="290"/>
      <c r="H90" s="263"/>
      <c r="I90" s="226"/>
      <c r="J90" s="226"/>
      <c r="K90" s="291"/>
      <c r="L90" s="21"/>
      <c r="M90" s="21"/>
      <c r="N90" s="21"/>
      <c r="O90" s="21"/>
      <c r="P90" s="217"/>
      <c r="Q90" s="21"/>
      <c r="R90" s="217"/>
      <c r="S90" s="21"/>
      <c r="T90" s="292"/>
      <c r="U90" s="293"/>
    </row>
    <row r="91" spans="2:33">
      <c r="B91" s="289" t="s">
        <v>406</v>
      </c>
      <c r="C91" s="294"/>
      <c r="D91" s="262"/>
      <c r="E91" s="212"/>
      <c r="F91" s="262"/>
      <c r="G91" s="290"/>
      <c r="H91" s="263"/>
      <c r="I91" s="226"/>
      <c r="J91" s="226"/>
      <c r="K91" s="291"/>
      <c r="L91" s="21"/>
      <c r="M91" s="21"/>
      <c r="N91" s="21"/>
      <c r="O91" s="21"/>
      <c r="P91" s="217"/>
      <c r="Q91" s="21"/>
      <c r="R91" s="217"/>
      <c r="S91" s="21"/>
      <c r="T91" s="292"/>
      <c r="U91" s="293"/>
    </row>
    <row r="92" spans="2:33">
      <c r="B92" s="289" t="s">
        <v>515</v>
      </c>
      <c r="C92" s="294"/>
      <c r="D92" s="262"/>
      <c r="E92" s="212"/>
      <c r="F92" s="262"/>
      <c r="G92" s="290"/>
      <c r="H92" s="263"/>
      <c r="I92" s="226"/>
      <c r="J92" s="226"/>
      <c r="K92" s="291"/>
      <c r="L92" s="21"/>
      <c r="M92" s="21"/>
      <c r="N92" s="21"/>
      <c r="O92" s="21"/>
      <c r="P92" s="217"/>
      <c r="Q92" s="21"/>
      <c r="R92" s="217"/>
      <c r="S92" s="21"/>
      <c r="T92" s="292"/>
      <c r="U92" s="293"/>
    </row>
    <row r="93" spans="2:33">
      <c r="B93" s="289" t="s">
        <v>516</v>
      </c>
      <c r="C93" s="294"/>
      <c r="D93" s="262"/>
      <c r="E93" s="212"/>
      <c r="F93" s="262"/>
      <c r="G93" s="290"/>
      <c r="H93" s="263"/>
      <c r="I93" s="226"/>
      <c r="J93" s="226"/>
      <c r="K93" s="291"/>
      <c r="L93" s="21"/>
      <c r="M93" s="21"/>
      <c r="N93" s="21"/>
      <c r="O93" s="21"/>
      <c r="P93" s="217"/>
      <c r="Q93" s="21"/>
      <c r="R93" s="217"/>
      <c r="S93" s="21"/>
      <c r="T93" s="292"/>
      <c r="U93" s="293"/>
    </row>
    <row r="94" spans="2:33">
      <c r="B94" s="289" t="s">
        <v>517</v>
      </c>
      <c r="C94" s="294"/>
      <c r="D94" s="262"/>
      <c r="E94" s="212"/>
      <c r="F94" s="262"/>
      <c r="G94" s="290"/>
      <c r="H94" s="263"/>
      <c r="I94" s="226"/>
      <c r="J94" s="226"/>
      <c r="K94" s="291"/>
      <c r="L94" s="21"/>
      <c r="M94" s="21"/>
      <c r="N94" s="21"/>
      <c r="O94" s="21"/>
      <c r="P94" s="217"/>
      <c r="Q94" s="21"/>
      <c r="R94" s="217"/>
      <c r="S94" s="21"/>
      <c r="T94" s="292"/>
      <c r="U94" s="293"/>
    </row>
    <row r="95" spans="2:33">
      <c r="B95" s="289" t="s">
        <v>518</v>
      </c>
      <c r="C95" s="294"/>
      <c r="D95" s="262"/>
      <c r="E95" s="212"/>
      <c r="F95" s="262"/>
      <c r="G95" s="290"/>
      <c r="H95" s="263"/>
      <c r="I95" s="226"/>
      <c r="J95" s="226"/>
      <c r="K95" s="291"/>
      <c r="L95" s="21"/>
      <c r="M95" s="21"/>
      <c r="N95" s="21"/>
      <c r="O95" s="21"/>
      <c r="P95" s="217"/>
      <c r="Q95" s="21"/>
      <c r="R95" s="217"/>
      <c r="S95" s="21"/>
      <c r="T95" s="292"/>
      <c r="U95" s="293"/>
      <c r="AG95" s="171">
        <f ca="1">AG95:AL101</f>
        <v>0</v>
      </c>
    </row>
    <row r="96" spans="2:33">
      <c r="B96" s="289" t="s">
        <v>519</v>
      </c>
      <c r="C96" s="294"/>
      <c r="D96" s="262"/>
      <c r="E96" s="212"/>
      <c r="F96" s="262"/>
      <c r="G96" s="290"/>
      <c r="H96" s="263"/>
      <c r="I96" s="226"/>
      <c r="J96" s="226"/>
      <c r="K96" s="291"/>
      <c r="L96" s="21"/>
      <c r="M96" s="21"/>
      <c r="N96" s="21"/>
      <c r="O96" s="21"/>
      <c r="P96" s="217"/>
      <c r="Q96" s="21"/>
      <c r="R96" s="217"/>
      <c r="S96" s="21"/>
      <c r="T96" s="292"/>
      <c r="U96" s="293"/>
    </row>
    <row r="97" spans="2:21">
      <c r="B97" s="289" t="s">
        <v>520</v>
      </c>
      <c r="C97" s="294"/>
      <c r="D97" s="262"/>
      <c r="E97" s="212"/>
      <c r="F97" s="262"/>
      <c r="G97" s="290"/>
      <c r="H97" s="263"/>
      <c r="I97" s="226"/>
      <c r="J97" s="226"/>
      <c r="K97" s="291"/>
      <c r="L97" s="21"/>
      <c r="M97" s="21"/>
      <c r="N97" s="21"/>
      <c r="O97" s="21"/>
      <c r="P97" s="217"/>
      <c r="Q97" s="21"/>
      <c r="R97" s="217"/>
      <c r="S97" s="21"/>
      <c r="T97" s="292"/>
      <c r="U97" s="293"/>
    </row>
    <row r="98" spans="2:21">
      <c r="B98" s="289" t="s">
        <v>521</v>
      </c>
      <c r="C98" s="294"/>
      <c r="D98" s="262"/>
      <c r="E98" s="212"/>
      <c r="F98" s="262"/>
      <c r="G98" s="290"/>
      <c r="H98" s="263"/>
      <c r="I98" s="226"/>
      <c r="J98" s="226"/>
      <c r="K98" s="291"/>
      <c r="L98" s="21"/>
      <c r="M98" s="21"/>
      <c r="N98" s="21"/>
      <c r="O98" s="21"/>
      <c r="P98" s="217"/>
      <c r="Q98" s="21"/>
      <c r="R98" s="217"/>
      <c r="S98" s="21"/>
      <c r="T98" s="292"/>
      <c r="U98" s="293"/>
    </row>
    <row r="99" spans="2:21">
      <c r="B99" s="289" t="s">
        <v>522</v>
      </c>
      <c r="C99" s="294"/>
      <c r="D99" s="262"/>
      <c r="E99" s="212"/>
      <c r="F99" s="262"/>
      <c r="G99" s="290"/>
      <c r="H99" s="263"/>
      <c r="I99" s="226"/>
      <c r="J99" s="226"/>
      <c r="K99" s="291"/>
      <c r="L99" s="21"/>
      <c r="M99" s="21"/>
      <c r="N99" s="21"/>
      <c r="O99" s="21"/>
      <c r="P99" s="217"/>
      <c r="Q99" s="21"/>
      <c r="R99" s="217"/>
      <c r="S99" s="21"/>
      <c r="T99" s="292"/>
      <c r="U99" s="293"/>
    </row>
    <row r="100" spans="2:21">
      <c r="B100" s="289" t="s">
        <v>523</v>
      </c>
      <c r="C100" s="294"/>
      <c r="D100" s="262"/>
      <c r="E100" s="212"/>
      <c r="F100" s="262"/>
      <c r="G100" s="290"/>
      <c r="H100" s="263"/>
      <c r="I100" s="226"/>
      <c r="J100" s="226"/>
      <c r="K100" s="291"/>
      <c r="L100" s="21"/>
      <c r="M100" s="21"/>
      <c r="N100" s="21"/>
      <c r="O100" s="21"/>
      <c r="P100" s="217"/>
      <c r="Q100" s="21"/>
      <c r="R100" s="217"/>
      <c r="S100" s="21"/>
      <c r="T100" s="292"/>
      <c r="U100" s="293"/>
    </row>
    <row r="101" spans="2:21">
      <c r="B101" s="289" t="s">
        <v>524</v>
      </c>
      <c r="C101" s="294"/>
      <c r="D101" s="262"/>
      <c r="E101" s="212"/>
      <c r="F101" s="262"/>
      <c r="G101" s="290"/>
      <c r="H101" s="263"/>
      <c r="I101" s="226"/>
      <c r="J101" s="226"/>
      <c r="K101" s="291"/>
      <c r="L101" s="21"/>
      <c r="M101" s="21"/>
      <c r="N101" s="21"/>
      <c r="O101" s="21"/>
      <c r="P101" s="217"/>
      <c r="Q101" s="21"/>
      <c r="R101" s="217"/>
      <c r="S101" s="21"/>
      <c r="T101" s="292"/>
      <c r="U101" s="293"/>
    </row>
    <row r="102" spans="2:21">
      <c r="B102" s="289" t="s">
        <v>525</v>
      </c>
      <c r="C102" s="294"/>
      <c r="D102" s="262"/>
      <c r="E102" s="212"/>
      <c r="F102" s="262"/>
      <c r="G102" s="290"/>
      <c r="H102" s="263"/>
      <c r="I102" s="226"/>
      <c r="J102" s="226"/>
      <c r="K102" s="291"/>
      <c r="L102" s="21"/>
      <c r="M102" s="21"/>
      <c r="N102" s="21"/>
      <c r="O102" s="21"/>
      <c r="P102" s="217"/>
      <c r="Q102" s="21"/>
      <c r="R102" s="217"/>
      <c r="S102" s="21"/>
      <c r="T102" s="292"/>
      <c r="U102" s="293"/>
    </row>
    <row r="103" spans="2:21">
      <c r="B103" s="289" t="s">
        <v>526</v>
      </c>
      <c r="C103" s="294"/>
      <c r="D103" s="262"/>
      <c r="E103" s="212"/>
      <c r="F103" s="262"/>
      <c r="G103" s="290"/>
      <c r="H103" s="263"/>
      <c r="I103" s="226"/>
      <c r="J103" s="226"/>
      <c r="K103" s="291"/>
      <c r="L103" s="21"/>
      <c r="M103" s="21"/>
      <c r="N103" s="21"/>
      <c r="O103" s="21"/>
      <c r="P103" s="217"/>
      <c r="Q103" s="21"/>
      <c r="R103" s="217"/>
      <c r="S103" s="21"/>
      <c r="T103" s="292"/>
      <c r="U103" s="293"/>
    </row>
    <row r="104" spans="2:21">
      <c r="B104" s="289" t="s">
        <v>527</v>
      </c>
      <c r="C104" s="294"/>
      <c r="D104" s="262"/>
      <c r="E104" s="212"/>
      <c r="F104" s="262"/>
      <c r="G104" s="290"/>
      <c r="H104" s="263"/>
      <c r="I104" s="226"/>
      <c r="J104" s="226"/>
      <c r="K104" s="291"/>
      <c r="L104" s="21"/>
      <c r="M104" s="21"/>
      <c r="N104" s="21"/>
      <c r="O104" s="21"/>
      <c r="P104" s="217"/>
      <c r="Q104" s="21"/>
      <c r="R104" s="217"/>
      <c r="S104" s="21"/>
      <c r="T104" s="292"/>
      <c r="U104" s="293"/>
    </row>
    <row r="105" spans="2:21">
      <c r="B105" s="289" t="s">
        <v>528</v>
      </c>
      <c r="C105" s="294"/>
      <c r="D105" s="262"/>
      <c r="E105" s="212"/>
      <c r="F105" s="262"/>
      <c r="G105" s="290"/>
      <c r="H105" s="263"/>
      <c r="I105" s="226"/>
      <c r="J105" s="226"/>
      <c r="K105" s="291"/>
      <c r="L105" s="21"/>
      <c r="M105" s="21"/>
      <c r="N105" s="21"/>
      <c r="O105" s="21"/>
      <c r="P105" s="217"/>
      <c r="Q105" s="21"/>
      <c r="R105" s="217"/>
      <c r="S105" s="21"/>
      <c r="T105" s="292"/>
      <c r="U105" s="293"/>
    </row>
    <row r="106" spans="2:21">
      <c r="B106" s="289" t="s">
        <v>529</v>
      </c>
      <c r="C106" s="294"/>
      <c r="D106" s="262"/>
      <c r="E106" s="212"/>
      <c r="F106" s="262"/>
      <c r="G106" s="290"/>
      <c r="H106" s="263"/>
      <c r="I106" s="226"/>
      <c r="J106" s="226"/>
      <c r="K106" s="291"/>
      <c r="L106" s="21"/>
      <c r="M106" s="21"/>
      <c r="N106" s="21"/>
      <c r="O106" s="21"/>
      <c r="P106" s="217"/>
      <c r="Q106" s="21"/>
      <c r="R106" s="217"/>
      <c r="S106" s="21"/>
      <c r="T106" s="292"/>
      <c r="U106" s="293"/>
    </row>
    <row r="107" spans="2:21">
      <c r="B107" s="289" t="s">
        <v>530</v>
      </c>
      <c r="C107" s="294"/>
      <c r="D107" s="262"/>
      <c r="E107" s="212"/>
      <c r="F107" s="262"/>
      <c r="G107" s="290"/>
      <c r="H107" s="263"/>
      <c r="I107" s="226"/>
      <c r="J107" s="226"/>
      <c r="K107" s="291"/>
      <c r="L107" s="21"/>
      <c r="M107" s="21"/>
      <c r="N107" s="21"/>
      <c r="O107" s="21"/>
      <c r="P107" s="217"/>
      <c r="Q107" s="21"/>
      <c r="R107" s="217"/>
      <c r="S107" s="21"/>
      <c r="T107" s="292"/>
      <c r="U107" s="293"/>
    </row>
    <row r="108" spans="2:21">
      <c r="B108" s="289" t="s">
        <v>531</v>
      </c>
      <c r="C108" s="294"/>
      <c r="D108" s="262"/>
      <c r="E108" s="212"/>
      <c r="F108" s="262"/>
      <c r="G108" s="290"/>
      <c r="H108" s="263"/>
      <c r="I108" s="226"/>
      <c r="J108" s="226"/>
      <c r="K108" s="291"/>
      <c r="L108" s="21"/>
      <c r="M108" s="21"/>
      <c r="N108" s="21"/>
      <c r="O108" s="21"/>
      <c r="P108" s="217"/>
      <c r="Q108" s="21"/>
      <c r="R108" s="217"/>
      <c r="S108" s="21"/>
      <c r="T108" s="292"/>
      <c r="U108" s="293"/>
    </row>
    <row r="109" spans="2:21">
      <c r="B109" s="289" t="s">
        <v>532</v>
      </c>
      <c r="C109" s="294"/>
      <c r="D109" s="262"/>
      <c r="E109" s="212"/>
      <c r="F109" s="262"/>
      <c r="G109" s="290"/>
      <c r="H109" s="263"/>
      <c r="I109" s="226"/>
      <c r="J109" s="226"/>
      <c r="K109" s="291"/>
      <c r="L109" s="21"/>
      <c r="M109" s="21"/>
      <c r="N109" s="21"/>
      <c r="O109" s="21"/>
      <c r="P109" s="217"/>
      <c r="Q109" s="21"/>
      <c r="R109" s="217"/>
      <c r="S109" s="21"/>
      <c r="T109" s="292"/>
      <c r="U109" s="293"/>
    </row>
    <row r="110" spans="2:21">
      <c r="B110" s="289" t="s">
        <v>533</v>
      </c>
      <c r="C110" s="294"/>
      <c r="D110" s="262"/>
      <c r="E110" s="212"/>
      <c r="F110" s="262"/>
      <c r="G110" s="290"/>
      <c r="H110" s="263"/>
      <c r="I110" s="226"/>
      <c r="J110" s="226"/>
      <c r="K110" s="291"/>
      <c r="L110" s="21"/>
      <c r="M110" s="21"/>
      <c r="N110" s="21"/>
      <c r="O110" s="21"/>
      <c r="P110" s="217"/>
      <c r="Q110" s="21"/>
      <c r="R110" s="217"/>
      <c r="S110" s="21"/>
      <c r="T110" s="292"/>
      <c r="U110" s="293"/>
    </row>
    <row r="111" spans="2:21">
      <c r="B111" s="289" t="s">
        <v>534</v>
      </c>
      <c r="C111" s="294"/>
      <c r="D111" s="262"/>
      <c r="E111" s="212"/>
      <c r="F111" s="262"/>
      <c r="G111" s="290"/>
      <c r="H111" s="263"/>
      <c r="I111" s="226"/>
      <c r="J111" s="226"/>
      <c r="K111" s="291"/>
      <c r="L111" s="21"/>
      <c r="M111" s="21"/>
      <c r="N111" s="21"/>
      <c r="O111" s="21"/>
      <c r="P111" s="217"/>
      <c r="Q111" s="21"/>
      <c r="R111" s="217"/>
      <c r="S111" s="21"/>
      <c r="T111" s="292"/>
      <c r="U111" s="293"/>
    </row>
    <row r="112" spans="2:21">
      <c r="B112" s="289" t="s">
        <v>535</v>
      </c>
      <c r="C112" s="294"/>
      <c r="D112" s="262"/>
      <c r="E112" s="212"/>
      <c r="F112" s="262"/>
      <c r="G112" s="290"/>
      <c r="H112" s="263"/>
      <c r="I112" s="226"/>
      <c r="J112" s="226"/>
      <c r="K112" s="291"/>
      <c r="L112" s="21"/>
      <c r="M112" s="21"/>
      <c r="N112" s="21"/>
      <c r="O112" s="21"/>
      <c r="P112" s="217"/>
      <c r="Q112" s="21"/>
      <c r="R112" s="217"/>
      <c r="S112" s="21"/>
      <c r="T112" s="292"/>
      <c r="U112" s="293"/>
    </row>
    <row r="113" spans="1:21">
      <c r="B113" s="289" t="s">
        <v>536</v>
      </c>
      <c r="C113" s="294"/>
      <c r="D113" s="262"/>
      <c r="E113" s="212"/>
      <c r="F113" s="262"/>
      <c r="G113" s="290"/>
      <c r="H113" s="263"/>
      <c r="I113" s="226"/>
      <c r="J113" s="226"/>
      <c r="K113" s="291"/>
      <c r="L113" s="21"/>
      <c r="M113" s="21"/>
      <c r="N113" s="21"/>
      <c r="O113" s="21"/>
      <c r="P113" s="217"/>
      <c r="Q113" s="21"/>
      <c r="R113" s="217"/>
      <c r="S113" s="21"/>
      <c r="T113" s="292"/>
      <c r="U113" s="293"/>
    </row>
    <row r="114" spans="1:21">
      <c r="B114" s="289" t="s">
        <v>537</v>
      </c>
      <c r="C114" s="294"/>
      <c r="D114" s="262"/>
      <c r="E114" s="212"/>
      <c r="F114" s="262"/>
      <c r="G114" s="290"/>
      <c r="H114" s="263"/>
      <c r="I114" s="226"/>
      <c r="J114" s="226"/>
      <c r="K114" s="291"/>
      <c r="L114" s="21"/>
      <c r="M114" s="21"/>
      <c r="N114" s="21"/>
      <c r="O114" s="21"/>
      <c r="P114" s="217"/>
      <c r="Q114" s="21"/>
      <c r="R114" s="217"/>
      <c r="S114" s="21"/>
      <c r="T114" s="292"/>
      <c r="U114" s="293"/>
    </row>
    <row r="115" spans="1:21">
      <c r="B115" s="289" t="s">
        <v>538</v>
      </c>
      <c r="C115" s="294"/>
      <c r="D115" s="262"/>
      <c r="E115" s="212"/>
      <c r="F115" s="262"/>
      <c r="G115" s="290"/>
      <c r="H115" s="263"/>
      <c r="I115" s="226"/>
      <c r="J115" s="226"/>
      <c r="K115" s="291"/>
      <c r="L115" s="21"/>
      <c r="M115" s="21"/>
      <c r="N115" s="21"/>
      <c r="O115" s="21"/>
      <c r="P115" s="217"/>
      <c r="Q115" s="21"/>
      <c r="R115" s="217"/>
      <c r="S115" s="21"/>
      <c r="T115" s="292"/>
      <c r="U115" s="293"/>
    </row>
    <row r="116" spans="1:21">
      <c r="B116" s="339" t="s">
        <v>539</v>
      </c>
      <c r="C116" s="340"/>
      <c r="D116" s="341"/>
      <c r="E116" s="246"/>
      <c r="F116" s="341"/>
      <c r="G116" s="342"/>
      <c r="H116" s="343"/>
      <c r="I116" s="297"/>
      <c r="J116" s="297"/>
      <c r="K116" s="344"/>
      <c r="L116" s="24"/>
      <c r="M116" s="24"/>
      <c r="N116" s="24"/>
      <c r="O116" s="24"/>
      <c r="P116" s="238"/>
      <c r="Q116" s="24"/>
      <c r="R116" s="238"/>
      <c r="S116" s="24"/>
      <c r="T116" s="302"/>
      <c r="U116" s="345"/>
    </row>
    <row r="117" spans="1:21" customFormat="1" ht="18" customHeight="1" thickBot="1">
      <c r="B117" s="346"/>
      <c r="C117" s="347" t="s">
        <v>625</v>
      </c>
      <c r="D117" s="348"/>
      <c r="E117" s="348"/>
      <c r="F117" s="348"/>
      <c r="G117" s="348"/>
      <c r="H117" s="348"/>
      <c r="I117" s="348"/>
      <c r="J117" s="348"/>
      <c r="K117" s="348"/>
      <c r="L117" s="348"/>
      <c r="M117" s="348"/>
      <c r="N117" s="348"/>
      <c r="O117" s="301"/>
      <c r="P117" s="349"/>
      <c r="Q117" s="301"/>
      <c r="R117" s="349"/>
      <c r="S117" s="301"/>
      <c r="T117" s="350"/>
      <c r="U117" s="303"/>
    </row>
    <row r="118" spans="1:21" customFormat="1" ht="18" customHeight="1" thickTop="1">
      <c r="B118" s="304"/>
      <c r="C118" s="305"/>
      <c r="D118" s="306" t="s">
        <v>626</v>
      </c>
      <c r="E118" s="306"/>
      <c r="F118" s="307"/>
      <c r="G118" s="307"/>
      <c r="H118" s="307"/>
      <c r="I118" s="307"/>
      <c r="J118" s="307"/>
      <c r="K118" s="307"/>
      <c r="L118" s="307"/>
      <c r="M118" s="307"/>
      <c r="N118" s="307"/>
      <c r="O118" s="308"/>
      <c r="P118" s="287">
        <f t="shared" ref="P118:U118" si="15">SUM(P77:P117)</f>
        <v>0</v>
      </c>
      <c r="Q118" s="293">
        <f t="shared" si="15"/>
        <v>0</v>
      </c>
      <c r="R118" s="287">
        <f t="shared" si="15"/>
        <v>0</v>
      </c>
      <c r="S118" s="293">
        <f t="shared" si="15"/>
        <v>0</v>
      </c>
      <c r="T118" s="287">
        <f t="shared" si="15"/>
        <v>0</v>
      </c>
      <c r="U118" s="293">
        <f t="shared" si="15"/>
        <v>0</v>
      </c>
    </row>
    <row r="119" spans="1:21" s="357" customFormat="1" ht="9" customHeight="1">
      <c r="Q119" s="324"/>
      <c r="U119" s="324"/>
    </row>
    <row r="120" spans="1:21">
      <c r="C120" s="212" t="s">
        <v>627</v>
      </c>
      <c r="D120" s="212" t="s">
        <v>628</v>
      </c>
      <c r="E120" s="212" t="s">
        <v>629</v>
      </c>
      <c r="F120" s="212" t="s">
        <v>630</v>
      </c>
      <c r="G120" s="309"/>
      <c r="H120" s="171" t="s">
        <v>631</v>
      </c>
      <c r="K120" s="310"/>
    </row>
    <row r="121" spans="1:21">
      <c r="C121" s="263" t="s">
        <v>632</v>
      </c>
      <c r="D121" s="311">
        <f>SUMIF($G$77:$G$117,$C121,$P$77:$P$117)</f>
        <v>0</v>
      </c>
      <c r="E121" s="292">
        <v>0</v>
      </c>
      <c r="F121" s="21">
        <f>SUMIF($G$77:$G$117,$C121,$N$77:$N$117)</f>
        <v>0</v>
      </c>
      <c r="G121" s="312"/>
      <c r="H121" s="225" t="s">
        <v>633</v>
      </c>
      <c r="I121" s="313"/>
      <c r="J121" s="225"/>
      <c r="K121" s="212" t="s">
        <v>634</v>
      </c>
      <c r="L121" s="212"/>
      <c r="M121" s="809" t="s">
        <v>635</v>
      </c>
      <c r="N121" s="825" t="s">
        <v>636</v>
      </c>
      <c r="O121" s="813"/>
      <c r="P121" s="246" t="s">
        <v>637</v>
      </c>
      <c r="Q121" s="212" t="s">
        <v>638</v>
      </c>
      <c r="R121" s="814" t="s">
        <v>639</v>
      </c>
      <c r="S121" s="315" t="s">
        <v>640</v>
      </c>
      <c r="T121" s="316"/>
      <c r="U121" s="212" t="s">
        <v>641</v>
      </c>
    </row>
    <row r="122" spans="1:21" customFormat="1" ht="18" customHeight="1" thickBot="1">
      <c r="C122" s="263" t="s">
        <v>642</v>
      </c>
      <c r="D122" s="311">
        <f>SUMIF($G$77:$G$117,$C122,$P$77:$P$117)</f>
        <v>0</v>
      </c>
      <c r="E122" s="292">
        <v>0</v>
      </c>
      <c r="F122" s="21">
        <f>SUMIF($G$77:$G$117,$C122,$N$77:$N$117)</f>
        <v>0</v>
      </c>
      <c r="G122" s="312"/>
      <c r="H122" s="225" t="s">
        <v>643</v>
      </c>
      <c r="I122" s="313"/>
      <c r="J122" s="225"/>
      <c r="K122" s="293">
        <f>SUMPRODUCT($M$77:$M$117,$P$77:$P$117)</f>
        <v>0</v>
      </c>
      <c r="L122" s="212"/>
      <c r="M122" s="810"/>
      <c r="N122" s="821" t="s">
        <v>644</v>
      </c>
      <c r="O122" s="817"/>
      <c r="P122" s="292">
        <f>$P$118</f>
        <v>0</v>
      </c>
      <c r="Q122" s="293">
        <f>$Q$118</f>
        <v>0</v>
      </c>
      <c r="R122" s="826"/>
      <c r="S122" s="818" t="s">
        <v>645</v>
      </c>
      <c r="T122" s="319" t="s">
        <v>646</v>
      </c>
      <c r="U122" s="293" t="str">
        <f>IFERROR($Q$118/$P$118,"")</f>
        <v/>
      </c>
    </row>
    <row r="123" spans="1:21" s="357" customFormat="1" ht="18" customHeight="1" thickBot="1">
      <c r="A123" s="253"/>
      <c r="B123" s="196"/>
      <c r="C123" s="263" t="s">
        <v>647</v>
      </c>
      <c r="D123" s="311">
        <f>SUMIF($G$77:$G$117,$C123,$P$77:$P$117)</f>
        <v>0</v>
      </c>
      <c r="E123" s="292">
        <v>0</v>
      </c>
      <c r="F123" s="21">
        <f>SUMIF($G$77:$G$117,$C123,$N$77:$N$117)</f>
        <v>0</v>
      </c>
      <c r="G123" s="312"/>
      <c r="H123" s="225" t="s">
        <v>648</v>
      </c>
      <c r="I123" s="313"/>
      <c r="J123" s="225"/>
      <c r="K123" s="293">
        <f>人件費計_通貨2</f>
        <v>0</v>
      </c>
      <c r="L123" s="212"/>
      <c r="M123" s="811"/>
      <c r="N123" s="821" t="s">
        <v>649</v>
      </c>
      <c r="O123" s="817"/>
      <c r="P123" s="292">
        <f>$R$118</f>
        <v>0</v>
      </c>
      <c r="Q123" s="320">
        <f>$S$118</f>
        <v>0</v>
      </c>
      <c r="R123" s="351" t="str">
        <f>IFERROR(P123/P122,"")</f>
        <v/>
      </c>
      <c r="S123" s="819"/>
      <c r="T123" s="319" t="s">
        <v>650</v>
      </c>
      <c r="U123" s="293" t="str">
        <f>IFERROR($S$118/$R$118,"")</f>
        <v/>
      </c>
    </row>
    <row r="124" spans="1:21" customFormat="1" ht="18" customHeight="1" thickBot="1">
      <c r="C124" s="263" t="s">
        <v>651</v>
      </c>
      <c r="D124" s="311">
        <f>SUMIF($G$77:$G$117,$C124,$P$77:$P$117)</f>
        <v>0</v>
      </c>
      <c r="E124" s="292">
        <v>0</v>
      </c>
      <c r="F124" s="21">
        <f>SUMIF($G$77:$G$117,$C124,$N$77:$N$117)</f>
        <v>0</v>
      </c>
      <c r="G124" s="312"/>
      <c r="H124" s="225" t="s">
        <v>652</v>
      </c>
      <c r="I124" s="313"/>
      <c r="J124" s="225"/>
      <c r="K124" s="320">
        <f>K122-K123</f>
        <v>0</v>
      </c>
      <c r="L124" s="212"/>
      <c r="M124" s="352" t="str">
        <f>IFERROR(K124/K122,"")</f>
        <v/>
      </c>
      <c r="N124" s="821" t="s">
        <v>653</v>
      </c>
      <c r="O124" s="817"/>
      <c r="P124" s="292">
        <f>P122+P123</f>
        <v>0</v>
      </c>
      <c r="Q124" s="293">
        <f>Q122+Q123</f>
        <v>0</v>
      </c>
      <c r="R124" s="323"/>
      <c r="S124" s="820"/>
      <c r="T124" s="319" t="s">
        <v>654</v>
      </c>
      <c r="U124" s="293">
        <f>IFERROR(人件費計_通貨2/$T$118,0)</f>
        <v>0</v>
      </c>
    </row>
    <row r="125" spans="1:21" s="357" customFormat="1" ht="9" customHeight="1">
      <c r="N125" s="324"/>
      <c r="O125" s="324"/>
      <c r="U125" s="324"/>
    </row>
    <row r="126" spans="1:21">
      <c r="H126" s="171" t="s">
        <v>655</v>
      </c>
    </row>
    <row r="127" spans="1:21">
      <c r="D127" s="353"/>
      <c r="E127" s="354"/>
      <c r="F127" s="353"/>
      <c r="G127" s="354"/>
      <c r="H127" s="225" t="s">
        <v>656</v>
      </c>
      <c r="I127" s="313"/>
      <c r="J127" s="225"/>
      <c r="K127" s="212" t="s">
        <v>657</v>
      </c>
      <c r="L127" s="355"/>
      <c r="M127" s="809" t="s">
        <v>658</v>
      </c>
      <c r="N127" s="825" t="s">
        <v>659</v>
      </c>
      <c r="O127" s="813"/>
      <c r="P127" s="246" t="s">
        <v>660</v>
      </c>
      <c r="Q127" s="212" t="s">
        <v>661</v>
      </c>
      <c r="R127" s="814" t="s">
        <v>662</v>
      </c>
      <c r="S127" s="315" t="s">
        <v>663</v>
      </c>
      <c r="T127" s="316"/>
      <c r="U127" s="212" t="s">
        <v>664</v>
      </c>
    </row>
    <row r="128" spans="1:21" customFormat="1" ht="18" customHeight="1" thickBot="1">
      <c r="D128" s="353"/>
      <c r="E128" s="354"/>
      <c r="F128" s="353"/>
      <c r="G128" s="354"/>
      <c r="H128" s="225" t="s">
        <v>665</v>
      </c>
      <c r="I128" s="313"/>
      <c r="J128" s="225"/>
      <c r="K128" s="293">
        <f>IFERROR($K122*$R$73*$U$73,"")</f>
        <v>0</v>
      </c>
      <c r="L128" s="355"/>
      <c r="M128" s="810"/>
      <c r="N128" s="821" t="s">
        <v>666</v>
      </c>
      <c r="O128" s="817"/>
      <c r="P128" s="292">
        <f>$P$122</f>
        <v>0</v>
      </c>
      <c r="Q128" s="293">
        <f>IFERROR($Q122*$R$73*$U$73,"")</f>
        <v>0</v>
      </c>
      <c r="R128" s="826"/>
      <c r="S128" s="818" t="s">
        <v>667</v>
      </c>
      <c r="T128" s="319" t="s">
        <v>668</v>
      </c>
      <c r="U128" s="293" t="str">
        <f>IFERROR($U122*$R$73*$U$73,"")</f>
        <v/>
      </c>
    </row>
    <row r="129" spans="1:21" s="357" customFormat="1" ht="18" customHeight="1" thickBot="1">
      <c r="A129" s="253"/>
      <c r="B129" s="196"/>
      <c r="D129" s="353"/>
      <c r="E129" s="354"/>
      <c r="F129" s="353"/>
      <c r="G129" s="354"/>
      <c r="H129" s="225" t="s">
        <v>669</v>
      </c>
      <c r="I129" s="313"/>
      <c r="J129" s="225"/>
      <c r="K129" s="293">
        <f>IFERROR($K123*$R$73*$U$73,"")</f>
        <v>0</v>
      </c>
      <c r="L129" s="355"/>
      <c r="M129" s="811"/>
      <c r="N129" s="821" t="s">
        <v>670</v>
      </c>
      <c r="O129" s="817"/>
      <c r="P129" s="292">
        <f>$P$123</f>
        <v>0</v>
      </c>
      <c r="Q129" s="293">
        <f>IFERROR($Q123*$R$73*$U$73,"")</f>
        <v>0</v>
      </c>
      <c r="R129" s="321" t="str">
        <f>IFERROR(P129/P128,"")</f>
        <v/>
      </c>
      <c r="S129" s="819"/>
      <c r="T129" s="319" t="s">
        <v>671</v>
      </c>
      <c r="U129" s="293" t="str">
        <f>IFERROR($U123*$R$73*$U$73,"")</f>
        <v/>
      </c>
    </row>
    <row r="130" spans="1:21" customFormat="1" ht="18" customHeight="1" thickBot="1">
      <c r="D130" s="353"/>
      <c r="E130" s="356"/>
      <c r="F130" s="353"/>
      <c r="G130" s="356"/>
      <c r="H130" s="225" t="s">
        <v>672</v>
      </c>
      <c r="I130" s="313"/>
      <c r="J130" s="225"/>
      <c r="K130" s="320">
        <f>K128-K129</f>
        <v>0</v>
      </c>
      <c r="L130" s="355"/>
      <c r="M130" s="322" t="str">
        <f>IFERROR(K130/K128,"")</f>
        <v/>
      </c>
      <c r="N130" s="821" t="s">
        <v>673</v>
      </c>
      <c r="O130" s="817"/>
      <c r="P130" s="292">
        <f>P128+P129</f>
        <v>0</v>
      </c>
      <c r="Q130" s="293">
        <f>Q128+Q129</f>
        <v>0</v>
      </c>
      <c r="R130" s="323"/>
      <c r="S130" s="820"/>
      <c r="T130" s="319" t="s">
        <v>674</v>
      </c>
      <c r="U130" s="293">
        <f>IFERROR($U124*$R$73*$U$73,"")</f>
        <v>0</v>
      </c>
    </row>
    <row r="131" spans="1:21" s="357" customFormat="1" ht="9" customHeight="1">
      <c r="N131" s="324"/>
      <c r="O131" s="324"/>
      <c r="U131" s="324"/>
    </row>
    <row r="132" spans="1:21">
      <c r="C132" s="212" t="s">
        <v>675</v>
      </c>
      <c r="D132" s="212" t="s">
        <v>676</v>
      </c>
      <c r="E132" s="212" t="s">
        <v>677</v>
      </c>
      <c r="F132" s="212" t="s">
        <v>678</v>
      </c>
      <c r="G132" s="309"/>
      <c r="H132" s="171" t="s">
        <v>679</v>
      </c>
      <c r="N132" s="325"/>
    </row>
    <row r="133" spans="1:21">
      <c r="C133" s="263" t="s">
        <v>680</v>
      </c>
      <c r="D133" s="311">
        <f>$D63+$D121</f>
        <v>2.23</v>
      </c>
      <c r="E133" s="292">
        <f>$E63+$E121</f>
        <v>0</v>
      </c>
      <c r="F133" s="21">
        <f>$F63+$F121</f>
        <v>3902500</v>
      </c>
      <c r="G133" s="312"/>
      <c r="H133" s="225" t="s">
        <v>681</v>
      </c>
      <c r="I133" s="313"/>
      <c r="J133" s="225"/>
      <c r="K133" s="212" t="s">
        <v>682</v>
      </c>
      <c r="L133" s="314"/>
      <c r="M133" s="809" t="s">
        <v>683</v>
      </c>
      <c r="N133" s="825" t="s">
        <v>684</v>
      </c>
      <c r="O133" s="813"/>
      <c r="P133" s="246" t="s">
        <v>685</v>
      </c>
      <c r="Q133" s="212" t="s">
        <v>686</v>
      </c>
      <c r="R133" s="814" t="s">
        <v>687</v>
      </c>
      <c r="S133" s="317" t="s">
        <v>688</v>
      </c>
      <c r="T133" s="318"/>
      <c r="U133" s="212" t="s">
        <v>689</v>
      </c>
    </row>
    <row r="134" spans="1:21" customFormat="1" ht="18" customHeight="1" thickBot="1">
      <c r="C134" s="263" t="s">
        <v>690</v>
      </c>
      <c r="D134" s="311">
        <f>$D64+$D122</f>
        <v>0</v>
      </c>
      <c r="E134" s="292">
        <f>$E64+$E122</f>
        <v>0</v>
      </c>
      <c r="F134" s="21">
        <f>$F64+$F122</f>
        <v>0</v>
      </c>
      <c r="G134" s="312"/>
      <c r="H134" s="225" t="s">
        <v>691</v>
      </c>
      <c r="I134" s="313"/>
      <c r="J134" s="225"/>
      <c r="K134" s="293">
        <f ca="1">$K$64+$K$128</f>
        <v>3902500</v>
      </c>
      <c r="L134" s="314"/>
      <c r="M134" s="810"/>
      <c r="N134" s="821" t="s">
        <v>692</v>
      </c>
      <c r="O134" s="817"/>
      <c r="P134" s="292">
        <f>$P$64+$P$128</f>
        <v>2.23</v>
      </c>
      <c r="Q134" s="293">
        <f>$Q$64+$Q$128</f>
        <v>1329420</v>
      </c>
      <c r="R134" s="815"/>
      <c r="S134" s="818" t="s">
        <v>693</v>
      </c>
      <c r="T134" s="319" t="s">
        <v>694</v>
      </c>
      <c r="U134" s="293">
        <f>IFERROR($Q134/$P134,"")</f>
        <v>596152.46636771306</v>
      </c>
    </row>
    <row r="135" spans="1:21" customFormat="1" ht="18" customHeight="1" thickBot="1">
      <c r="C135" s="263" t="s">
        <v>695</v>
      </c>
      <c r="D135" s="311">
        <f>$D65+$D123</f>
        <v>0</v>
      </c>
      <c r="E135" s="292">
        <f>$E65+$E123</f>
        <v>0</v>
      </c>
      <c r="F135" s="21">
        <f>$F65+$F123</f>
        <v>0</v>
      </c>
      <c r="G135" s="312"/>
      <c r="H135" s="225" t="s">
        <v>696</v>
      </c>
      <c r="I135" s="313"/>
      <c r="J135" s="225"/>
      <c r="K135" s="293">
        <f>$K$65+$K$129</f>
        <v>1917120</v>
      </c>
      <c r="L135" s="314"/>
      <c r="M135" s="811"/>
      <c r="N135" s="821" t="s">
        <v>697</v>
      </c>
      <c r="O135" s="817"/>
      <c r="P135" s="292">
        <f>$P$65+$P$129</f>
        <v>1</v>
      </c>
      <c r="Q135" s="293">
        <f>$Q$65+$Q$129</f>
        <v>587700</v>
      </c>
      <c r="R135" s="321">
        <f>IF(P134=0,0,P135/P134)</f>
        <v>0.44843049327354262</v>
      </c>
      <c r="S135" s="819"/>
      <c r="T135" s="319" t="s">
        <v>698</v>
      </c>
      <c r="U135" s="293">
        <f>IFERROR($Q135/$P135,"")</f>
        <v>587700</v>
      </c>
    </row>
    <row r="136" spans="1:21" customFormat="1" ht="18" customHeight="1" thickBot="1">
      <c r="C136" s="263" t="s">
        <v>699</v>
      </c>
      <c r="D136" s="311">
        <f>$D66+$D124</f>
        <v>0</v>
      </c>
      <c r="E136" s="292">
        <f>$E66+$E124</f>
        <v>0</v>
      </c>
      <c r="F136" s="21">
        <f>$F66+$F124</f>
        <v>0</v>
      </c>
      <c r="G136" s="312"/>
      <c r="H136" s="225" t="s">
        <v>700</v>
      </c>
      <c r="I136" s="313"/>
      <c r="J136" s="225"/>
      <c r="K136" s="293">
        <f ca="1">K134-K135</f>
        <v>1985380</v>
      </c>
      <c r="L136" s="314"/>
      <c r="M136" s="322">
        <f ca="1">IFERROR(K136/K134,"")</f>
        <v>0.50874567584881492</v>
      </c>
      <c r="N136" s="821" t="s">
        <v>701</v>
      </c>
      <c r="O136" s="817"/>
      <c r="P136" s="292">
        <f>P134+P135</f>
        <v>3.23</v>
      </c>
      <c r="Q136" s="293">
        <f>Q134+Q135</f>
        <v>1917120</v>
      </c>
      <c r="R136" s="323"/>
      <c r="S136" s="820"/>
      <c r="T136" s="319" t="s">
        <v>702</v>
      </c>
      <c r="U136" s="293">
        <f>IFERROR($Q136/$P136,"")</f>
        <v>593535.60371517029</v>
      </c>
    </row>
    <row r="138" spans="1:21" hidden="1">
      <c r="G138" s="171" t="s">
        <v>703</v>
      </c>
    </row>
    <row r="139" spans="1:21" hidden="1">
      <c r="G139" s="171" t="s">
        <v>704</v>
      </c>
    </row>
    <row r="140" spans="1:21" hidden="1">
      <c r="G140" s="171" t="s">
        <v>705</v>
      </c>
    </row>
    <row r="141" spans="1:21" hidden="1">
      <c r="G141" s="171" t="s">
        <v>706</v>
      </c>
    </row>
  </sheetData>
  <mergeCells count="58">
    <mergeCell ref="M133:M135"/>
    <mergeCell ref="N133:O133"/>
    <mergeCell ref="R133:R134"/>
    <mergeCell ref="N134:O134"/>
    <mergeCell ref="S134:S136"/>
    <mergeCell ref="N135:O135"/>
    <mergeCell ref="N136:O136"/>
    <mergeCell ref="M127:M129"/>
    <mergeCell ref="N127:O127"/>
    <mergeCell ref="R127:R128"/>
    <mergeCell ref="N128:O128"/>
    <mergeCell ref="S128:S130"/>
    <mergeCell ref="N129:O129"/>
    <mergeCell ref="N130:O130"/>
    <mergeCell ref="O74:O75"/>
    <mergeCell ref="T74:T75"/>
    <mergeCell ref="U74:U75"/>
    <mergeCell ref="M121:M123"/>
    <mergeCell ref="N121:O121"/>
    <mergeCell ref="R121:R122"/>
    <mergeCell ref="N122:O122"/>
    <mergeCell ref="S122:S124"/>
    <mergeCell ref="N123:O123"/>
    <mergeCell ref="N124:O124"/>
    <mergeCell ref="N74:N75"/>
    <mergeCell ref="B74:B75"/>
    <mergeCell ref="C74:C75"/>
    <mergeCell ref="D74:D75"/>
    <mergeCell ref="E74:E75"/>
    <mergeCell ref="F74:F75"/>
    <mergeCell ref="B70:F71"/>
    <mergeCell ref="P70:Q70"/>
    <mergeCell ref="R70:S70"/>
    <mergeCell ref="T70:U70"/>
    <mergeCell ref="P71:U71"/>
    <mergeCell ref="S73:T73"/>
    <mergeCell ref="O6:O7"/>
    <mergeCell ref="T6:T7"/>
    <mergeCell ref="U6:U7"/>
    <mergeCell ref="M63:M65"/>
    <mergeCell ref="N63:O63"/>
    <mergeCell ref="R63:R64"/>
    <mergeCell ref="N64:O64"/>
    <mergeCell ref="S64:S66"/>
    <mergeCell ref="N65:O65"/>
    <mergeCell ref="N66:O66"/>
    <mergeCell ref="N6:N7"/>
    <mergeCell ref="B6:B7"/>
    <mergeCell ref="C6:C7"/>
    <mergeCell ref="D6:D7"/>
    <mergeCell ref="E6:E7"/>
    <mergeCell ref="F6:F7"/>
    <mergeCell ref="S5:T5"/>
    <mergeCell ref="B2:F3"/>
    <mergeCell ref="P2:Q2"/>
    <mergeCell ref="R2:S2"/>
    <mergeCell ref="T2:U2"/>
    <mergeCell ref="P3:U3"/>
  </mergeCells>
  <phoneticPr fontId="3"/>
  <dataValidations count="2">
    <dataValidation type="list" allowBlank="1" showInputMessage="1" showErrorMessage="1" sqref="G9:G58">
      <formula1>$G$137:$G$141</formula1>
    </dataValidation>
    <dataValidation type="list" allowBlank="1" showInputMessage="1" showErrorMessage="1" sqref="G77:G116">
      <formula1>$G$137:$G$141</formula1>
    </dataValidation>
  </dataValidations>
  <pageMargins left="0.98425196850393704" right="0.78740157480314965" top="0.59055118110236227" bottom="0.59055118110236227" header="0.39370078740157483" footer="0.39370078740157483"/>
  <pageSetup paperSize="9" scale="65" orientation="portrait" r:id="rId1"/>
  <rowBreaks count="1" manualBreakCount="1">
    <brk id="69" min="1" max="20" man="1"/>
    <brk id="69" max="1048576" man="1"/>
  </rowBreaks>
  <ignoredErrors>
    <ignoredError sqref="B9:B58 B77:B116" numberStoredAsText="1"/>
  </ignoredErrors>
  <drawing r:id="rId2"/>
  <tableParts count="2">
    <tablePart r:id="rId3"/>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JI317"/>
  <sheetViews>
    <sheetView zoomScaleNormal="100" zoomScaleSheetLayoutView="100" workbookViewId="0">
      <pane ySplit="4" topLeftCell="A5" activePane="bottomLeft" state="frozenSplit"/>
      <selection activeCell="B2" sqref="B2 B2:F3"/>
      <selection pane="bottomLeft" activeCell="Y24" sqref="Y24"/>
    </sheetView>
  </sheetViews>
  <sheetFormatPr defaultColWidth="9.140625" defaultRowHeight="17.25"/>
  <cols>
    <col min="1" max="1" width="1.7109375" style="253" customWidth="1"/>
    <col min="2" max="2" width="6" style="196" customWidth="1"/>
    <col min="3" max="3" width="10.7109375" style="365" customWidth="1"/>
    <col min="4" max="4" width="8.7109375" style="365" customWidth="1"/>
    <col min="5" max="6" width="9.7109375" style="171" customWidth="1"/>
    <col min="7" max="7" width="9.7109375" style="171" hidden="1" customWidth="1"/>
    <col min="8" max="8" width="6.7109375" style="171" hidden="1" customWidth="1"/>
    <col min="9" max="9" width="9.7109375" style="171" customWidth="1"/>
    <col min="10" max="10" width="9.7109375" style="326" hidden="1" customWidth="1"/>
    <col min="11" max="11" width="9.7109375" style="326" customWidth="1"/>
    <col min="12" max="12" width="9.7109375" style="326" hidden="1" customWidth="1"/>
    <col min="13" max="14" width="9.7109375" style="171" customWidth="1"/>
    <col min="15" max="15" width="10.7109375" style="171" customWidth="1"/>
    <col min="16" max="18" width="9.7109375" style="171" customWidth="1"/>
    <col min="19" max="19" width="10.7109375" style="171" customWidth="1"/>
    <col min="20" max="20" width="9.7109375" style="171" customWidth="1"/>
    <col min="21" max="22" width="10.7109375" style="171" customWidth="1"/>
    <col min="23" max="23" width="9.7109375" style="171" customWidth="1"/>
    <col min="24" max="24" width="9.140625" style="171" customWidth="1"/>
    <col min="25" max="16384" width="9.140625" style="171"/>
  </cols>
  <sheetData>
    <row r="1" spans="1:23" s="132" customFormat="1">
      <c r="A1" s="253"/>
      <c r="C1" s="361"/>
      <c r="D1" s="361"/>
      <c r="J1" s="187"/>
      <c r="K1" s="187"/>
      <c r="L1" s="187"/>
    </row>
    <row r="2" spans="1:23">
      <c r="B2" s="786" t="s">
        <v>707</v>
      </c>
      <c r="C2" s="786"/>
      <c r="D2" s="786"/>
      <c r="E2" s="786"/>
      <c r="F2" s="786"/>
      <c r="G2" s="193"/>
      <c r="H2" s="193"/>
      <c r="I2" s="358"/>
      <c r="J2" s="359"/>
      <c r="K2" s="359"/>
      <c r="L2" s="359"/>
      <c r="P2" s="794" t="s">
        <v>708</v>
      </c>
      <c r="Q2" s="794"/>
      <c r="R2" s="830" t="str">
        <f>分担部</f>
        <v>道路橋梁部</v>
      </c>
      <c r="S2" s="831"/>
      <c r="T2" s="842" t="s">
        <v>709</v>
      </c>
      <c r="U2" s="843"/>
      <c r="V2" s="793" t="str">
        <f>WBS</f>
        <v>JA15R1003</v>
      </c>
      <c r="W2" s="793"/>
    </row>
    <row r="3" spans="1:23">
      <c r="B3" s="786"/>
      <c r="C3" s="786"/>
      <c r="D3" s="786"/>
      <c r="E3" s="786"/>
      <c r="F3" s="786"/>
      <c r="G3" s="193"/>
      <c r="H3" s="193"/>
      <c r="I3" s="358"/>
      <c r="J3" s="359"/>
      <c r="K3" s="359"/>
      <c r="L3" s="359"/>
      <c r="P3" s="794" t="s">
        <v>710</v>
      </c>
      <c r="Q3" s="794"/>
      <c r="R3" s="800" t="str">
        <f>プロジェクト件名</f>
        <v>ベトナム国ハノイ市環状３号線整備事業(マイジック-南タンロン区間)</v>
      </c>
      <c r="S3" s="800"/>
      <c r="T3" s="800"/>
      <c r="U3" s="800"/>
      <c r="V3" s="800"/>
      <c r="W3" s="800"/>
    </row>
    <row r="4" spans="1:23" s="357" customFormat="1" ht="11.25" customHeight="1">
      <c r="B4" s="131" t="s">
        <v>711</v>
      </c>
      <c r="C4" s="362"/>
      <c r="D4" s="362"/>
      <c r="J4" s="363"/>
      <c r="K4" s="363"/>
      <c r="L4" s="363"/>
      <c r="R4" s="364"/>
      <c r="T4" s="364"/>
      <c r="U4" s="364"/>
    </row>
    <row r="5" spans="1:23">
      <c r="B5" s="156" t="s">
        <v>712</v>
      </c>
      <c r="M5" s="838" t="s">
        <v>713</v>
      </c>
      <c r="N5" s="838"/>
      <c r="O5" s="844" t="str">
        <f>通貨1</f>
        <v>JPY</v>
      </c>
      <c r="P5" s="844"/>
      <c r="Q5" s="838" t="s">
        <v>714</v>
      </c>
      <c r="R5" s="838"/>
      <c r="S5" s="212">
        <f>通貨1レート</f>
        <v>1</v>
      </c>
      <c r="T5" s="845" t="s">
        <v>715</v>
      </c>
      <c r="U5" s="845"/>
      <c r="V5" s="846">
        <f>通貨1単位</f>
        <v>1</v>
      </c>
      <c r="W5" s="846"/>
    </row>
    <row r="6" spans="1:23" s="357" customFormat="1" ht="9" customHeight="1">
      <c r="C6" s="362"/>
      <c r="D6" s="362"/>
      <c r="J6" s="363"/>
      <c r="K6" s="363"/>
      <c r="L6" s="363"/>
      <c r="R6" s="364"/>
      <c r="T6" s="364"/>
      <c r="U6" s="364"/>
    </row>
    <row r="7" spans="1:23">
      <c r="B7" s="832" t="s">
        <v>716</v>
      </c>
      <c r="C7" s="805" t="s">
        <v>717</v>
      </c>
      <c r="D7" s="805" t="s">
        <v>718</v>
      </c>
      <c r="E7" s="19" t="s">
        <v>719</v>
      </c>
      <c r="F7" s="19"/>
      <c r="G7" s="19"/>
      <c r="H7" s="19"/>
      <c r="I7" s="19"/>
      <c r="J7" s="366"/>
      <c r="K7" s="366"/>
      <c r="L7" s="835" t="s">
        <v>720</v>
      </c>
      <c r="M7" s="19" t="s">
        <v>721</v>
      </c>
      <c r="N7" s="19"/>
      <c r="O7" s="19"/>
      <c r="P7" s="19"/>
      <c r="Q7" s="19" t="s">
        <v>722</v>
      </c>
      <c r="R7" s="19"/>
      <c r="S7" s="19"/>
      <c r="T7" s="19" t="s">
        <v>723</v>
      </c>
      <c r="U7" s="19"/>
      <c r="V7" s="19"/>
      <c r="W7" s="19"/>
    </row>
    <row r="8" spans="1:23" customFormat="1" ht="23.25" customHeight="1" thickBot="1">
      <c r="B8" s="833"/>
      <c r="C8" s="834"/>
      <c r="D8" s="834"/>
      <c r="E8" s="367" t="s">
        <v>724</v>
      </c>
      <c r="F8" s="367" t="s">
        <v>725</v>
      </c>
      <c r="G8" s="368" t="s">
        <v>726</v>
      </c>
      <c r="H8" s="367" t="s">
        <v>727</v>
      </c>
      <c r="I8" s="368" t="s">
        <v>728</v>
      </c>
      <c r="J8" s="369" t="s">
        <v>729</v>
      </c>
      <c r="K8" s="370" t="s">
        <v>730</v>
      </c>
      <c r="L8" s="836"/>
      <c r="M8" s="371" t="s">
        <v>731</v>
      </c>
      <c r="N8" s="372" t="s">
        <v>732</v>
      </c>
      <c r="O8" s="372" t="s">
        <v>733</v>
      </c>
      <c r="P8" s="373" t="s">
        <v>734</v>
      </c>
      <c r="Q8" s="371" t="s">
        <v>735</v>
      </c>
      <c r="R8" s="372" t="s">
        <v>736</v>
      </c>
      <c r="S8" s="372" t="s">
        <v>737</v>
      </c>
      <c r="T8" s="372" t="s">
        <v>738</v>
      </c>
      <c r="U8" s="372" t="s">
        <v>739</v>
      </c>
      <c r="V8" s="374" t="s">
        <v>740</v>
      </c>
      <c r="W8" s="374" t="s">
        <v>741</v>
      </c>
    </row>
    <row r="9" spans="1:23" customFormat="1" ht="18.75" hidden="1" customHeight="1" thickTop="1" thickBot="1">
      <c r="B9" s="269" t="s">
        <v>742</v>
      </c>
      <c r="C9" s="375" t="s">
        <v>743</v>
      </c>
      <c r="D9" s="375" t="s">
        <v>744</v>
      </c>
      <c r="E9" s="272" t="s">
        <v>745</v>
      </c>
      <c r="F9" s="376" t="s">
        <v>746</v>
      </c>
      <c r="G9" s="377" t="s">
        <v>747</v>
      </c>
      <c r="H9" s="377" t="s">
        <v>748</v>
      </c>
      <c r="I9" s="272" t="s">
        <v>749</v>
      </c>
      <c r="J9" s="273" t="s">
        <v>502</v>
      </c>
      <c r="K9" s="273" t="s">
        <v>750</v>
      </c>
      <c r="L9" s="273" t="s">
        <v>504</v>
      </c>
      <c r="M9" s="272" t="s">
        <v>751</v>
      </c>
      <c r="N9" s="378" t="s">
        <v>752</v>
      </c>
      <c r="O9" s="273" t="s">
        <v>753</v>
      </c>
      <c r="P9" s="379" t="s">
        <v>754</v>
      </c>
      <c r="Q9" s="272" t="s">
        <v>755</v>
      </c>
      <c r="R9" s="378" t="s">
        <v>756</v>
      </c>
      <c r="S9" s="273" t="s">
        <v>757</v>
      </c>
      <c r="T9" s="380" t="s">
        <v>758</v>
      </c>
      <c r="U9" s="273" t="s">
        <v>759</v>
      </c>
      <c r="V9" s="273" t="s">
        <v>760</v>
      </c>
      <c r="W9" s="381" t="s">
        <v>761</v>
      </c>
    </row>
    <row r="10" spans="1:23" customFormat="1" ht="18" customHeight="1" thickTop="1">
      <c r="B10" s="281" t="s">
        <v>762</v>
      </c>
      <c r="C10" s="382"/>
      <c r="D10" s="382"/>
      <c r="E10" s="282"/>
      <c r="F10" s="383" t="str">
        <f t="shared" ref="F10:F39" ca="1" si="0">IFERROR(INDIRECT(E10),"")</f>
        <v/>
      </c>
      <c r="G10" s="284" t="str">
        <f t="shared" ref="G10:G39" ca="1" si="1">IFERROR(INDIRECT(E10&amp;"レート"),"")</f>
        <v/>
      </c>
      <c r="H10" s="284" t="str">
        <f t="shared" ref="H10:H39" ca="1" si="2">IFERROR(INDIRECT(E10&amp;"単位"),"")</f>
        <v/>
      </c>
      <c r="I10" s="285"/>
      <c r="J10" s="10" t="str">
        <f t="shared" ref="J10:J39" ca="1" si="3">IFERROR(I10*G10*H10,"")</f>
        <v/>
      </c>
      <c r="K10" s="10" t="str">
        <f t="shared" ref="K10:K39" ca="1" si="4">IFERROR(J10/$S$5/$V$5,"")</f>
        <v/>
      </c>
      <c r="L10" s="10">
        <f t="shared" ref="L10:L39" si="5">IFERROR(I10*N10,"")</f>
        <v>0</v>
      </c>
      <c r="M10" s="285"/>
      <c r="N10" s="384"/>
      <c r="O10" s="385">
        <f t="shared" ref="O10:O39" si="6">IFERROR(M10*N10,"")</f>
        <v>0</v>
      </c>
      <c r="P10" s="386" t="str">
        <f t="shared" ref="P10:P39" ca="1" si="7">IFERROR(M10/K10,"")</f>
        <v/>
      </c>
      <c r="Q10" s="285"/>
      <c r="R10" s="384"/>
      <c r="S10" s="385">
        <f t="shared" ref="S10:S39" si="8">IFERROR(Q10*R10,"")</f>
        <v>0</v>
      </c>
      <c r="T10" s="387">
        <f t="shared" ref="T10:T39" si="9">N10+R10</f>
        <v>0</v>
      </c>
      <c r="U10" s="385">
        <f t="shared" ref="U10:U39" si="10">IFERROR(O10+S10,"")</f>
        <v>0</v>
      </c>
      <c r="V10" s="10" t="str">
        <f t="shared" ref="V10:V39" si="11">IFERROR(U10/N10,"")</f>
        <v/>
      </c>
      <c r="W10" s="386" t="str">
        <f t="shared" ref="W10:W39" ca="1" si="12">IFERROR(V10/K10,"")</f>
        <v/>
      </c>
    </row>
    <row r="11" spans="1:23">
      <c r="B11" s="289" t="s">
        <v>359</v>
      </c>
      <c r="C11" s="221"/>
      <c r="D11" s="221"/>
      <c r="E11" s="388"/>
      <c r="F11" s="389" t="str">
        <f t="shared" ca="1" si="0"/>
        <v/>
      </c>
      <c r="G11" s="323" t="str">
        <f t="shared" ca="1" si="1"/>
        <v/>
      </c>
      <c r="H11" s="323" t="str">
        <f t="shared" ca="1" si="2"/>
        <v/>
      </c>
      <c r="I11" s="390"/>
      <c r="J11" s="13" t="str">
        <f t="shared" ca="1" si="3"/>
        <v/>
      </c>
      <c r="K11" s="13" t="str">
        <f t="shared" ca="1" si="4"/>
        <v/>
      </c>
      <c r="L11" s="13">
        <f t="shared" si="5"/>
        <v>0</v>
      </c>
      <c r="M11" s="390"/>
      <c r="N11" s="391"/>
      <c r="O11" s="392">
        <f t="shared" si="6"/>
        <v>0</v>
      </c>
      <c r="P11" s="393" t="str">
        <f t="shared" ca="1" si="7"/>
        <v/>
      </c>
      <c r="Q11" s="390"/>
      <c r="R11" s="391"/>
      <c r="S11" s="392">
        <f t="shared" si="8"/>
        <v>0</v>
      </c>
      <c r="T11" s="394">
        <f t="shared" si="9"/>
        <v>0</v>
      </c>
      <c r="U11" s="392">
        <f t="shared" si="10"/>
        <v>0</v>
      </c>
      <c r="V11" s="13" t="str">
        <f t="shared" si="11"/>
        <v/>
      </c>
      <c r="W11" s="393" t="str">
        <f t="shared" ca="1" si="12"/>
        <v/>
      </c>
    </row>
    <row r="12" spans="1:23">
      <c r="B12" s="289" t="s">
        <v>361</v>
      </c>
      <c r="C12" s="221"/>
      <c r="D12" s="221"/>
      <c r="E12" s="388"/>
      <c r="F12" s="389" t="str">
        <f t="shared" ca="1" si="0"/>
        <v/>
      </c>
      <c r="G12" s="323" t="str">
        <f t="shared" ca="1" si="1"/>
        <v/>
      </c>
      <c r="H12" s="323" t="str">
        <f t="shared" ca="1" si="2"/>
        <v/>
      </c>
      <c r="I12" s="390"/>
      <c r="J12" s="13" t="str">
        <f t="shared" ca="1" si="3"/>
        <v/>
      </c>
      <c r="K12" s="13" t="str">
        <f t="shared" ca="1" si="4"/>
        <v/>
      </c>
      <c r="L12" s="13">
        <f t="shared" si="5"/>
        <v>0</v>
      </c>
      <c r="M12" s="390"/>
      <c r="N12" s="391"/>
      <c r="O12" s="392">
        <f t="shared" si="6"/>
        <v>0</v>
      </c>
      <c r="P12" s="393" t="str">
        <f t="shared" ca="1" si="7"/>
        <v/>
      </c>
      <c r="Q12" s="390"/>
      <c r="R12" s="391"/>
      <c r="S12" s="392">
        <f t="shared" si="8"/>
        <v>0</v>
      </c>
      <c r="T12" s="394">
        <f t="shared" si="9"/>
        <v>0</v>
      </c>
      <c r="U12" s="392">
        <f t="shared" si="10"/>
        <v>0</v>
      </c>
      <c r="V12" s="13" t="str">
        <f t="shared" si="11"/>
        <v/>
      </c>
      <c r="W12" s="393" t="str">
        <f t="shared" ca="1" si="12"/>
        <v/>
      </c>
    </row>
    <row r="13" spans="1:23">
      <c r="B13" s="289" t="s">
        <v>363</v>
      </c>
      <c r="C13" s="221"/>
      <c r="D13" s="221"/>
      <c r="E13" s="388"/>
      <c r="F13" s="389" t="str">
        <f t="shared" ca="1" si="0"/>
        <v/>
      </c>
      <c r="G13" s="323" t="str">
        <f t="shared" ca="1" si="1"/>
        <v/>
      </c>
      <c r="H13" s="323" t="str">
        <f t="shared" ca="1" si="2"/>
        <v/>
      </c>
      <c r="I13" s="390"/>
      <c r="J13" s="13" t="str">
        <f t="shared" ca="1" si="3"/>
        <v/>
      </c>
      <c r="K13" s="13" t="str">
        <f t="shared" ca="1" si="4"/>
        <v/>
      </c>
      <c r="L13" s="13">
        <f t="shared" si="5"/>
        <v>0</v>
      </c>
      <c r="M13" s="390"/>
      <c r="N13" s="391"/>
      <c r="O13" s="392">
        <f t="shared" si="6"/>
        <v>0</v>
      </c>
      <c r="P13" s="393" t="str">
        <f t="shared" ca="1" si="7"/>
        <v/>
      </c>
      <c r="Q13" s="390"/>
      <c r="R13" s="391"/>
      <c r="S13" s="392">
        <f t="shared" si="8"/>
        <v>0</v>
      </c>
      <c r="T13" s="394">
        <f t="shared" si="9"/>
        <v>0</v>
      </c>
      <c r="U13" s="392">
        <f t="shared" si="10"/>
        <v>0</v>
      </c>
      <c r="V13" s="13" t="str">
        <f t="shared" si="11"/>
        <v/>
      </c>
      <c r="W13" s="393" t="str">
        <f t="shared" ca="1" si="12"/>
        <v/>
      </c>
    </row>
    <row r="14" spans="1:23">
      <c r="B14" s="289" t="s">
        <v>367</v>
      </c>
      <c r="C14" s="395"/>
      <c r="D14" s="396"/>
      <c r="E14" s="388"/>
      <c r="F14" s="389" t="str">
        <f t="shared" ca="1" si="0"/>
        <v/>
      </c>
      <c r="G14" s="323" t="str">
        <f t="shared" ca="1" si="1"/>
        <v/>
      </c>
      <c r="H14" s="323" t="str">
        <f t="shared" ca="1" si="2"/>
        <v/>
      </c>
      <c r="I14" s="390"/>
      <c r="J14" s="13" t="str">
        <f t="shared" ca="1" si="3"/>
        <v/>
      </c>
      <c r="K14" s="13" t="str">
        <f t="shared" ca="1" si="4"/>
        <v/>
      </c>
      <c r="L14" s="13">
        <f t="shared" si="5"/>
        <v>0</v>
      </c>
      <c r="M14" s="390"/>
      <c r="N14" s="391"/>
      <c r="O14" s="392">
        <f t="shared" si="6"/>
        <v>0</v>
      </c>
      <c r="P14" s="393" t="str">
        <f t="shared" ca="1" si="7"/>
        <v/>
      </c>
      <c r="Q14" s="390"/>
      <c r="R14" s="391"/>
      <c r="S14" s="392">
        <f t="shared" si="8"/>
        <v>0</v>
      </c>
      <c r="T14" s="394">
        <f t="shared" si="9"/>
        <v>0</v>
      </c>
      <c r="U14" s="392">
        <f t="shared" si="10"/>
        <v>0</v>
      </c>
      <c r="V14" s="13" t="str">
        <f t="shared" si="11"/>
        <v/>
      </c>
      <c r="W14" s="393" t="str">
        <f t="shared" ca="1" si="12"/>
        <v/>
      </c>
    </row>
    <row r="15" spans="1:23">
      <c r="B15" s="289" t="s">
        <v>371</v>
      </c>
      <c r="C15" s="395"/>
      <c r="D15" s="396"/>
      <c r="E15" s="388"/>
      <c r="F15" s="389" t="str">
        <f t="shared" ca="1" si="0"/>
        <v/>
      </c>
      <c r="G15" s="323" t="str">
        <f t="shared" ca="1" si="1"/>
        <v/>
      </c>
      <c r="H15" s="323" t="str">
        <f t="shared" ca="1" si="2"/>
        <v/>
      </c>
      <c r="I15" s="390"/>
      <c r="J15" s="13" t="str">
        <f t="shared" ca="1" si="3"/>
        <v/>
      </c>
      <c r="K15" s="13" t="str">
        <f t="shared" ca="1" si="4"/>
        <v/>
      </c>
      <c r="L15" s="13">
        <f t="shared" si="5"/>
        <v>0</v>
      </c>
      <c r="M15" s="390"/>
      <c r="N15" s="391"/>
      <c r="O15" s="392">
        <f t="shared" si="6"/>
        <v>0</v>
      </c>
      <c r="P15" s="393" t="str">
        <f t="shared" ca="1" si="7"/>
        <v/>
      </c>
      <c r="Q15" s="390"/>
      <c r="R15" s="391"/>
      <c r="S15" s="392">
        <f t="shared" si="8"/>
        <v>0</v>
      </c>
      <c r="T15" s="394">
        <f t="shared" si="9"/>
        <v>0</v>
      </c>
      <c r="U15" s="392">
        <f t="shared" si="10"/>
        <v>0</v>
      </c>
      <c r="V15" s="13" t="str">
        <f t="shared" si="11"/>
        <v/>
      </c>
      <c r="W15" s="393" t="str">
        <f t="shared" ca="1" si="12"/>
        <v/>
      </c>
    </row>
    <row r="16" spans="1:23">
      <c r="B16" s="289" t="s">
        <v>373</v>
      </c>
      <c r="C16" s="395"/>
      <c r="D16" s="396"/>
      <c r="E16" s="388"/>
      <c r="F16" s="397" t="str">
        <f t="shared" ca="1" si="0"/>
        <v/>
      </c>
      <c r="G16" s="323" t="str">
        <f t="shared" ca="1" si="1"/>
        <v/>
      </c>
      <c r="H16" s="323" t="str">
        <f t="shared" ca="1" si="2"/>
        <v/>
      </c>
      <c r="I16" s="390"/>
      <c r="J16" s="13" t="str">
        <f t="shared" ca="1" si="3"/>
        <v/>
      </c>
      <c r="K16" s="13" t="str">
        <f t="shared" ca="1" si="4"/>
        <v/>
      </c>
      <c r="L16" s="13">
        <f t="shared" si="5"/>
        <v>0</v>
      </c>
      <c r="M16" s="390"/>
      <c r="N16" s="391"/>
      <c r="O16" s="392">
        <f t="shared" si="6"/>
        <v>0</v>
      </c>
      <c r="P16" s="393" t="str">
        <f t="shared" ca="1" si="7"/>
        <v/>
      </c>
      <c r="Q16" s="390"/>
      <c r="R16" s="391"/>
      <c r="S16" s="392">
        <f t="shared" si="8"/>
        <v>0</v>
      </c>
      <c r="T16" s="394">
        <f t="shared" si="9"/>
        <v>0</v>
      </c>
      <c r="U16" s="392">
        <f t="shared" si="10"/>
        <v>0</v>
      </c>
      <c r="V16" s="13" t="str">
        <f t="shared" si="11"/>
        <v/>
      </c>
      <c r="W16" s="393" t="str">
        <f t="shared" ca="1" si="12"/>
        <v/>
      </c>
    </row>
    <row r="17" spans="2:23">
      <c r="B17" s="289" t="s">
        <v>375</v>
      </c>
      <c r="C17" s="395"/>
      <c r="D17" s="396"/>
      <c r="E17" s="388"/>
      <c r="F17" s="397" t="str">
        <f t="shared" ca="1" si="0"/>
        <v/>
      </c>
      <c r="G17" s="323" t="str">
        <f t="shared" ca="1" si="1"/>
        <v/>
      </c>
      <c r="H17" s="323" t="str">
        <f t="shared" ca="1" si="2"/>
        <v/>
      </c>
      <c r="I17" s="390"/>
      <c r="J17" s="13" t="str">
        <f t="shared" ca="1" si="3"/>
        <v/>
      </c>
      <c r="K17" s="13" t="str">
        <f t="shared" ca="1" si="4"/>
        <v/>
      </c>
      <c r="L17" s="13">
        <f t="shared" si="5"/>
        <v>0</v>
      </c>
      <c r="M17" s="390"/>
      <c r="N17" s="391"/>
      <c r="O17" s="392">
        <f t="shared" si="6"/>
        <v>0</v>
      </c>
      <c r="P17" s="393" t="str">
        <f t="shared" ca="1" si="7"/>
        <v/>
      </c>
      <c r="Q17" s="390"/>
      <c r="R17" s="391"/>
      <c r="S17" s="392">
        <f t="shared" si="8"/>
        <v>0</v>
      </c>
      <c r="T17" s="394">
        <f t="shared" si="9"/>
        <v>0</v>
      </c>
      <c r="U17" s="392">
        <f t="shared" si="10"/>
        <v>0</v>
      </c>
      <c r="V17" s="13" t="str">
        <f t="shared" si="11"/>
        <v/>
      </c>
      <c r="W17" s="393" t="str">
        <f t="shared" ca="1" si="12"/>
        <v/>
      </c>
    </row>
    <row r="18" spans="2:23">
      <c r="B18" s="289" t="s">
        <v>400</v>
      </c>
      <c r="C18" s="395"/>
      <c r="D18" s="396"/>
      <c r="E18" s="388"/>
      <c r="F18" s="397" t="str">
        <f t="shared" ca="1" si="0"/>
        <v/>
      </c>
      <c r="G18" s="323" t="str">
        <f t="shared" ca="1" si="1"/>
        <v/>
      </c>
      <c r="H18" s="323" t="str">
        <f t="shared" ca="1" si="2"/>
        <v/>
      </c>
      <c r="I18" s="390"/>
      <c r="J18" s="13" t="str">
        <f t="shared" ca="1" si="3"/>
        <v/>
      </c>
      <c r="K18" s="13" t="str">
        <f t="shared" ca="1" si="4"/>
        <v/>
      </c>
      <c r="L18" s="13">
        <f t="shared" si="5"/>
        <v>0</v>
      </c>
      <c r="M18" s="390"/>
      <c r="N18" s="391"/>
      <c r="O18" s="392">
        <f t="shared" si="6"/>
        <v>0</v>
      </c>
      <c r="P18" s="393" t="str">
        <f t="shared" ca="1" si="7"/>
        <v/>
      </c>
      <c r="Q18" s="390"/>
      <c r="R18" s="391"/>
      <c r="S18" s="392">
        <f t="shared" si="8"/>
        <v>0</v>
      </c>
      <c r="T18" s="394">
        <f t="shared" si="9"/>
        <v>0</v>
      </c>
      <c r="U18" s="392">
        <f t="shared" si="10"/>
        <v>0</v>
      </c>
      <c r="V18" s="13" t="str">
        <f t="shared" si="11"/>
        <v/>
      </c>
      <c r="W18" s="393" t="str">
        <f t="shared" ca="1" si="12"/>
        <v/>
      </c>
    </row>
    <row r="19" spans="2:23">
      <c r="B19" s="289" t="s">
        <v>401</v>
      </c>
      <c r="C19" s="395"/>
      <c r="D19" s="396"/>
      <c r="E19" s="388"/>
      <c r="F19" s="397" t="str">
        <f t="shared" ca="1" si="0"/>
        <v/>
      </c>
      <c r="G19" s="323" t="str">
        <f t="shared" ca="1" si="1"/>
        <v/>
      </c>
      <c r="H19" s="323" t="str">
        <f t="shared" ca="1" si="2"/>
        <v/>
      </c>
      <c r="I19" s="390"/>
      <c r="J19" s="13" t="str">
        <f t="shared" ca="1" si="3"/>
        <v/>
      </c>
      <c r="K19" s="13" t="str">
        <f t="shared" ca="1" si="4"/>
        <v/>
      </c>
      <c r="L19" s="13">
        <f t="shared" si="5"/>
        <v>0</v>
      </c>
      <c r="M19" s="390"/>
      <c r="N19" s="391"/>
      <c r="O19" s="392">
        <f t="shared" si="6"/>
        <v>0</v>
      </c>
      <c r="P19" s="393" t="str">
        <f t="shared" ca="1" si="7"/>
        <v/>
      </c>
      <c r="Q19" s="390"/>
      <c r="R19" s="391"/>
      <c r="S19" s="392">
        <f t="shared" si="8"/>
        <v>0</v>
      </c>
      <c r="T19" s="394">
        <f t="shared" si="9"/>
        <v>0</v>
      </c>
      <c r="U19" s="392">
        <f t="shared" si="10"/>
        <v>0</v>
      </c>
      <c r="V19" s="13" t="str">
        <f t="shared" si="11"/>
        <v/>
      </c>
      <c r="W19" s="393" t="str">
        <f t="shared" ca="1" si="12"/>
        <v/>
      </c>
    </row>
    <row r="20" spans="2:23">
      <c r="B20" s="289" t="s">
        <v>402</v>
      </c>
      <c r="C20" s="395"/>
      <c r="D20" s="396"/>
      <c r="E20" s="388"/>
      <c r="F20" s="397" t="str">
        <f t="shared" ca="1" si="0"/>
        <v/>
      </c>
      <c r="G20" s="323" t="str">
        <f t="shared" ca="1" si="1"/>
        <v/>
      </c>
      <c r="H20" s="323" t="str">
        <f t="shared" ca="1" si="2"/>
        <v/>
      </c>
      <c r="I20" s="390"/>
      <c r="J20" s="13" t="str">
        <f t="shared" ca="1" si="3"/>
        <v/>
      </c>
      <c r="K20" s="13" t="str">
        <f t="shared" ca="1" si="4"/>
        <v/>
      </c>
      <c r="L20" s="13">
        <f t="shared" si="5"/>
        <v>0</v>
      </c>
      <c r="M20" s="390"/>
      <c r="N20" s="391"/>
      <c r="O20" s="392">
        <f t="shared" si="6"/>
        <v>0</v>
      </c>
      <c r="P20" s="393" t="str">
        <f t="shared" ca="1" si="7"/>
        <v/>
      </c>
      <c r="Q20" s="390"/>
      <c r="R20" s="391"/>
      <c r="S20" s="392">
        <f t="shared" si="8"/>
        <v>0</v>
      </c>
      <c r="T20" s="394">
        <f t="shared" si="9"/>
        <v>0</v>
      </c>
      <c r="U20" s="392">
        <f t="shared" si="10"/>
        <v>0</v>
      </c>
      <c r="V20" s="13" t="str">
        <f t="shared" si="11"/>
        <v/>
      </c>
      <c r="W20" s="393" t="str">
        <f t="shared" ca="1" si="12"/>
        <v/>
      </c>
    </row>
    <row r="21" spans="2:23">
      <c r="B21" s="289" t="s">
        <v>403</v>
      </c>
      <c r="C21" s="395"/>
      <c r="D21" s="396"/>
      <c r="E21" s="388"/>
      <c r="F21" s="397" t="str">
        <f t="shared" ca="1" si="0"/>
        <v/>
      </c>
      <c r="G21" s="323" t="str">
        <f t="shared" ca="1" si="1"/>
        <v/>
      </c>
      <c r="H21" s="323" t="str">
        <f t="shared" ca="1" si="2"/>
        <v/>
      </c>
      <c r="I21" s="390"/>
      <c r="J21" s="13" t="str">
        <f t="shared" ca="1" si="3"/>
        <v/>
      </c>
      <c r="K21" s="13" t="str">
        <f t="shared" ca="1" si="4"/>
        <v/>
      </c>
      <c r="L21" s="13">
        <f t="shared" si="5"/>
        <v>0</v>
      </c>
      <c r="M21" s="390"/>
      <c r="N21" s="391"/>
      <c r="O21" s="392">
        <f t="shared" si="6"/>
        <v>0</v>
      </c>
      <c r="P21" s="393" t="str">
        <f t="shared" ca="1" si="7"/>
        <v/>
      </c>
      <c r="Q21" s="390"/>
      <c r="R21" s="391"/>
      <c r="S21" s="392">
        <f t="shared" si="8"/>
        <v>0</v>
      </c>
      <c r="T21" s="394">
        <f t="shared" si="9"/>
        <v>0</v>
      </c>
      <c r="U21" s="392">
        <f t="shared" si="10"/>
        <v>0</v>
      </c>
      <c r="V21" s="13" t="str">
        <f t="shared" si="11"/>
        <v/>
      </c>
      <c r="W21" s="393" t="str">
        <f t="shared" ca="1" si="12"/>
        <v/>
      </c>
    </row>
    <row r="22" spans="2:23">
      <c r="B22" s="289" t="s">
        <v>404</v>
      </c>
      <c r="C22" s="395"/>
      <c r="D22" s="396"/>
      <c r="E22" s="388"/>
      <c r="F22" s="397" t="str">
        <f t="shared" ca="1" si="0"/>
        <v/>
      </c>
      <c r="G22" s="323" t="str">
        <f t="shared" ca="1" si="1"/>
        <v/>
      </c>
      <c r="H22" s="323" t="str">
        <f t="shared" ca="1" si="2"/>
        <v/>
      </c>
      <c r="I22" s="390"/>
      <c r="J22" s="13" t="str">
        <f t="shared" ca="1" si="3"/>
        <v/>
      </c>
      <c r="K22" s="13" t="str">
        <f t="shared" ca="1" si="4"/>
        <v/>
      </c>
      <c r="L22" s="13">
        <f t="shared" si="5"/>
        <v>0</v>
      </c>
      <c r="M22" s="390"/>
      <c r="N22" s="391"/>
      <c r="O22" s="392">
        <f t="shared" si="6"/>
        <v>0</v>
      </c>
      <c r="P22" s="393" t="str">
        <f t="shared" ca="1" si="7"/>
        <v/>
      </c>
      <c r="Q22" s="390"/>
      <c r="R22" s="391"/>
      <c r="S22" s="392">
        <f t="shared" si="8"/>
        <v>0</v>
      </c>
      <c r="T22" s="394">
        <f t="shared" si="9"/>
        <v>0</v>
      </c>
      <c r="U22" s="392">
        <f t="shared" si="10"/>
        <v>0</v>
      </c>
      <c r="V22" s="13" t="str">
        <f t="shared" si="11"/>
        <v/>
      </c>
      <c r="W22" s="393" t="str">
        <f t="shared" ca="1" si="12"/>
        <v/>
      </c>
    </row>
    <row r="23" spans="2:23">
      <c r="B23" s="289" t="s">
        <v>405</v>
      </c>
      <c r="C23" s="395"/>
      <c r="D23" s="396"/>
      <c r="E23" s="388"/>
      <c r="F23" s="397" t="str">
        <f t="shared" ca="1" si="0"/>
        <v/>
      </c>
      <c r="G23" s="323" t="str">
        <f t="shared" ca="1" si="1"/>
        <v/>
      </c>
      <c r="H23" s="323" t="str">
        <f t="shared" ca="1" si="2"/>
        <v/>
      </c>
      <c r="I23" s="390"/>
      <c r="J23" s="13" t="str">
        <f t="shared" ca="1" si="3"/>
        <v/>
      </c>
      <c r="K23" s="13" t="str">
        <f t="shared" ca="1" si="4"/>
        <v/>
      </c>
      <c r="L23" s="13">
        <f t="shared" si="5"/>
        <v>0</v>
      </c>
      <c r="M23" s="390"/>
      <c r="N23" s="391"/>
      <c r="O23" s="392">
        <f t="shared" si="6"/>
        <v>0</v>
      </c>
      <c r="P23" s="393" t="str">
        <f t="shared" ca="1" si="7"/>
        <v/>
      </c>
      <c r="Q23" s="390"/>
      <c r="R23" s="391"/>
      <c r="S23" s="392">
        <f t="shared" si="8"/>
        <v>0</v>
      </c>
      <c r="T23" s="394">
        <f t="shared" si="9"/>
        <v>0</v>
      </c>
      <c r="U23" s="392">
        <f t="shared" si="10"/>
        <v>0</v>
      </c>
      <c r="V23" s="13" t="str">
        <f t="shared" si="11"/>
        <v/>
      </c>
      <c r="W23" s="393" t="str">
        <f t="shared" ca="1" si="12"/>
        <v/>
      </c>
    </row>
    <row r="24" spans="2:23">
      <c r="B24" s="289" t="s">
        <v>406</v>
      </c>
      <c r="C24" s="395"/>
      <c r="D24" s="396"/>
      <c r="E24" s="388"/>
      <c r="F24" s="397" t="str">
        <f t="shared" ca="1" si="0"/>
        <v/>
      </c>
      <c r="G24" s="323" t="str">
        <f t="shared" ca="1" si="1"/>
        <v/>
      </c>
      <c r="H24" s="323" t="str">
        <f t="shared" ca="1" si="2"/>
        <v/>
      </c>
      <c r="I24" s="390"/>
      <c r="J24" s="13" t="str">
        <f t="shared" ca="1" si="3"/>
        <v/>
      </c>
      <c r="K24" s="13" t="str">
        <f t="shared" ca="1" si="4"/>
        <v/>
      </c>
      <c r="L24" s="13">
        <f t="shared" si="5"/>
        <v>0</v>
      </c>
      <c r="M24" s="390"/>
      <c r="N24" s="391"/>
      <c r="O24" s="392">
        <f t="shared" si="6"/>
        <v>0</v>
      </c>
      <c r="P24" s="393" t="str">
        <f t="shared" ca="1" si="7"/>
        <v/>
      </c>
      <c r="Q24" s="390"/>
      <c r="R24" s="391"/>
      <c r="S24" s="392">
        <f t="shared" si="8"/>
        <v>0</v>
      </c>
      <c r="T24" s="394">
        <f t="shared" si="9"/>
        <v>0</v>
      </c>
      <c r="U24" s="392">
        <f t="shared" si="10"/>
        <v>0</v>
      </c>
      <c r="V24" s="13" t="str">
        <f t="shared" si="11"/>
        <v/>
      </c>
      <c r="W24" s="393" t="str">
        <f t="shared" ca="1" si="12"/>
        <v/>
      </c>
    </row>
    <row r="25" spans="2:23">
      <c r="B25" s="289" t="s">
        <v>515</v>
      </c>
      <c r="C25" s="395"/>
      <c r="D25" s="396"/>
      <c r="E25" s="388"/>
      <c r="F25" s="397" t="str">
        <f t="shared" ca="1" si="0"/>
        <v/>
      </c>
      <c r="G25" s="323" t="str">
        <f t="shared" ca="1" si="1"/>
        <v/>
      </c>
      <c r="H25" s="323" t="str">
        <f t="shared" ca="1" si="2"/>
        <v/>
      </c>
      <c r="I25" s="390"/>
      <c r="J25" s="13" t="str">
        <f t="shared" ca="1" si="3"/>
        <v/>
      </c>
      <c r="K25" s="13" t="str">
        <f t="shared" ca="1" si="4"/>
        <v/>
      </c>
      <c r="L25" s="13">
        <f t="shared" si="5"/>
        <v>0</v>
      </c>
      <c r="M25" s="390"/>
      <c r="N25" s="391"/>
      <c r="O25" s="392">
        <f t="shared" si="6"/>
        <v>0</v>
      </c>
      <c r="P25" s="393" t="str">
        <f t="shared" ca="1" si="7"/>
        <v/>
      </c>
      <c r="Q25" s="390"/>
      <c r="R25" s="391"/>
      <c r="S25" s="392">
        <f t="shared" si="8"/>
        <v>0</v>
      </c>
      <c r="T25" s="394">
        <f t="shared" si="9"/>
        <v>0</v>
      </c>
      <c r="U25" s="392">
        <f t="shared" si="10"/>
        <v>0</v>
      </c>
      <c r="V25" s="13" t="str">
        <f t="shared" si="11"/>
        <v/>
      </c>
      <c r="W25" s="393" t="str">
        <f t="shared" ca="1" si="12"/>
        <v/>
      </c>
    </row>
    <row r="26" spans="2:23">
      <c r="B26" s="289" t="s">
        <v>516</v>
      </c>
      <c r="C26" s="395"/>
      <c r="D26" s="396"/>
      <c r="E26" s="388"/>
      <c r="F26" s="397" t="str">
        <f t="shared" ca="1" si="0"/>
        <v/>
      </c>
      <c r="G26" s="323" t="str">
        <f t="shared" ca="1" si="1"/>
        <v/>
      </c>
      <c r="H26" s="323" t="str">
        <f t="shared" ca="1" si="2"/>
        <v/>
      </c>
      <c r="I26" s="390"/>
      <c r="J26" s="13" t="str">
        <f t="shared" ca="1" si="3"/>
        <v/>
      </c>
      <c r="K26" s="13" t="str">
        <f t="shared" ca="1" si="4"/>
        <v/>
      </c>
      <c r="L26" s="13">
        <f t="shared" si="5"/>
        <v>0</v>
      </c>
      <c r="M26" s="390"/>
      <c r="N26" s="391"/>
      <c r="O26" s="392">
        <f t="shared" si="6"/>
        <v>0</v>
      </c>
      <c r="P26" s="393" t="str">
        <f t="shared" ca="1" si="7"/>
        <v/>
      </c>
      <c r="Q26" s="390"/>
      <c r="R26" s="391"/>
      <c r="S26" s="392">
        <f t="shared" si="8"/>
        <v>0</v>
      </c>
      <c r="T26" s="394">
        <f t="shared" si="9"/>
        <v>0</v>
      </c>
      <c r="U26" s="392">
        <f t="shared" si="10"/>
        <v>0</v>
      </c>
      <c r="V26" s="13" t="str">
        <f t="shared" si="11"/>
        <v/>
      </c>
      <c r="W26" s="393" t="str">
        <f t="shared" ca="1" si="12"/>
        <v/>
      </c>
    </row>
    <row r="27" spans="2:23">
      <c r="B27" s="289" t="s">
        <v>517</v>
      </c>
      <c r="C27" s="395"/>
      <c r="D27" s="396"/>
      <c r="E27" s="388"/>
      <c r="F27" s="397" t="str">
        <f t="shared" ca="1" si="0"/>
        <v/>
      </c>
      <c r="G27" s="323" t="str">
        <f t="shared" ca="1" si="1"/>
        <v/>
      </c>
      <c r="H27" s="323" t="str">
        <f t="shared" ca="1" si="2"/>
        <v/>
      </c>
      <c r="I27" s="390"/>
      <c r="J27" s="13" t="str">
        <f t="shared" ca="1" si="3"/>
        <v/>
      </c>
      <c r="K27" s="13" t="str">
        <f t="shared" ca="1" si="4"/>
        <v/>
      </c>
      <c r="L27" s="13">
        <f t="shared" si="5"/>
        <v>0</v>
      </c>
      <c r="M27" s="390"/>
      <c r="N27" s="391"/>
      <c r="O27" s="392">
        <f t="shared" si="6"/>
        <v>0</v>
      </c>
      <c r="P27" s="393" t="str">
        <f t="shared" ca="1" si="7"/>
        <v/>
      </c>
      <c r="Q27" s="390"/>
      <c r="R27" s="391"/>
      <c r="S27" s="392">
        <f t="shared" si="8"/>
        <v>0</v>
      </c>
      <c r="T27" s="394">
        <f t="shared" si="9"/>
        <v>0</v>
      </c>
      <c r="U27" s="392">
        <f t="shared" si="10"/>
        <v>0</v>
      </c>
      <c r="V27" s="13" t="str">
        <f t="shared" si="11"/>
        <v/>
      </c>
      <c r="W27" s="393" t="str">
        <f t="shared" ca="1" si="12"/>
        <v/>
      </c>
    </row>
    <row r="28" spans="2:23">
      <c r="B28" s="289" t="s">
        <v>518</v>
      </c>
      <c r="C28" s="395"/>
      <c r="D28" s="396"/>
      <c r="E28" s="388"/>
      <c r="F28" s="397" t="str">
        <f t="shared" ca="1" si="0"/>
        <v/>
      </c>
      <c r="G28" s="323" t="str">
        <f t="shared" ca="1" si="1"/>
        <v/>
      </c>
      <c r="H28" s="323" t="str">
        <f t="shared" ca="1" si="2"/>
        <v/>
      </c>
      <c r="I28" s="390"/>
      <c r="J28" s="13" t="str">
        <f t="shared" ca="1" si="3"/>
        <v/>
      </c>
      <c r="K28" s="13" t="str">
        <f t="shared" ca="1" si="4"/>
        <v/>
      </c>
      <c r="L28" s="13">
        <f t="shared" si="5"/>
        <v>0</v>
      </c>
      <c r="M28" s="390"/>
      <c r="N28" s="391"/>
      <c r="O28" s="392">
        <f t="shared" si="6"/>
        <v>0</v>
      </c>
      <c r="P28" s="393" t="str">
        <f t="shared" ca="1" si="7"/>
        <v/>
      </c>
      <c r="Q28" s="390"/>
      <c r="R28" s="391"/>
      <c r="S28" s="392">
        <f t="shared" si="8"/>
        <v>0</v>
      </c>
      <c r="T28" s="394">
        <f t="shared" si="9"/>
        <v>0</v>
      </c>
      <c r="U28" s="392">
        <f t="shared" si="10"/>
        <v>0</v>
      </c>
      <c r="V28" s="13" t="str">
        <f t="shared" si="11"/>
        <v/>
      </c>
      <c r="W28" s="393" t="str">
        <f t="shared" ca="1" si="12"/>
        <v/>
      </c>
    </row>
    <row r="29" spans="2:23">
      <c r="B29" s="289" t="s">
        <v>519</v>
      </c>
      <c r="C29" s="395"/>
      <c r="D29" s="396"/>
      <c r="E29" s="388"/>
      <c r="F29" s="397" t="str">
        <f t="shared" ca="1" si="0"/>
        <v/>
      </c>
      <c r="G29" s="323" t="str">
        <f t="shared" ca="1" si="1"/>
        <v/>
      </c>
      <c r="H29" s="323" t="str">
        <f t="shared" ca="1" si="2"/>
        <v/>
      </c>
      <c r="I29" s="390"/>
      <c r="J29" s="13" t="str">
        <f t="shared" ca="1" si="3"/>
        <v/>
      </c>
      <c r="K29" s="13" t="str">
        <f t="shared" ca="1" si="4"/>
        <v/>
      </c>
      <c r="L29" s="13">
        <f t="shared" si="5"/>
        <v>0</v>
      </c>
      <c r="M29" s="390"/>
      <c r="N29" s="391"/>
      <c r="O29" s="392">
        <f t="shared" si="6"/>
        <v>0</v>
      </c>
      <c r="P29" s="393" t="str">
        <f t="shared" ca="1" si="7"/>
        <v/>
      </c>
      <c r="Q29" s="390"/>
      <c r="R29" s="391"/>
      <c r="S29" s="392">
        <f t="shared" si="8"/>
        <v>0</v>
      </c>
      <c r="T29" s="394">
        <f t="shared" si="9"/>
        <v>0</v>
      </c>
      <c r="U29" s="392">
        <f t="shared" si="10"/>
        <v>0</v>
      </c>
      <c r="V29" s="13" t="str">
        <f t="shared" si="11"/>
        <v/>
      </c>
      <c r="W29" s="393" t="str">
        <f t="shared" ca="1" si="12"/>
        <v/>
      </c>
    </row>
    <row r="30" spans="2:23">
      <c r="B30" s="289" t="s">
        <v>520</v>
      </c>
      <c r="C30" s="395"/>
      <c r="D30" s="396"/>
      <c r="E30" s="388"/>
      <c r="F30" s="397" t="str">
        <f t="shared" ca="1" si="0"/>
        <v/>
      </c>
      <c r="G30" s="323" t="str">
        <f t="shared" ca="1" si="1"/>
        <v/>
      </c>
      <c r="H30" s="323" t="str">
        <f t="shared" ca="1" si="2"/>
        <v/>
      </c>
      <c r="I30" s="390"/>
      <c r="J30" s="13" t="str">
        <f t="shared" ca="1" si="3"/>
        <v/>
      </c>
      <c r="K30" s="13" t="str">
        <f t="shared" ca="1" si="4"/>
        <v/>
      </c>
      <c r="L30" s="13">
        <f t="shared" si="5"/>
        <v>0</v>
      </c>
      <c r="M30" s="390"/>
      <c r="N30" s="391"/>
      <c r="O30" s="392">
        <f t="shared" si="6"/>
        <v>0</v>
      </c>
      <c r="P30" s="393" t="str">
        <f t="shared" ca="1" si="7"/>
        <v/>
      </c>
      <c r="Q30" s="390"/>
      <c r="R30" s="391"/>
      <c r="S30" s="392">
        <f t="shared" si="8"/>
        <v>0</v>
      </c>
      <c r="T30" s="394">
        <f t="shared" si="9"/>
        <v>0</v>
      </c>
      <c r="U30" s="392">
        <f t="shared" si="10"/>
        <v>0</v>
      </c>
      <c r="V30" s="13" t="str">
        <f t="shared" si="11"/>
        <v/>
      </c>
      <c r="W30" s="393" t="str">
        <f t="shared" ca="1" si="12"/>
        <v/>
      </c>
    </row>
    <row r="31" spans="2:23">
      <c r="B31" s="289" t="s">
        <v>521</v>
      </c>
      <c r="C31" s="395"/>
      <c r="D31" s="396"/>
      <c r="E31" s="388"/>
      <c r="F31" s="397" t="str">
        <f t="shared" ca="1" si="0"/>
        <v/>
      </c>
      <c r="G31" s="323" t="str">
        <f t="shared" ca="1" si="1"/>
        <v/>
      </c>
      <c r="H31" s="323" t="str">
        <f t="shared" ca="1" si="2"/>
        <v/>
      </c>
      <c r="I31" s="390"/>
      <c r="J31" s="13" t="str">
        <f t="shared" ca="1" si="3"/>
        <v/>
      </c>
      <c r="K31" s="13" t="str">
        <f t="shared" ca="1" si="4"/>
        <v/>
      </c>
      <c r="L31" s="13">
        <f t="shared" si="5"/>
        <v>0</v>
      </c>
      <c r="M31" s="390"/>
      <c r="N31" s="391"/>
      <c r="O31" s="392">
        <f t="shared" si="6"/>
        <v>0</v>
      </c>
      <c r="P31" s="393" t="str">
        <f t="shared" ca="1" si="7"/>
        <v/>
      </c>
      <c r="Q31" s="390"/>
      <c r="R31" s="391"/>
      <c r="S31" s="392">
        <f t="shared" si="8"/>
        <v>0</v>
      </c>
      <c r="T31" s="394">
        <f t="shared" si="9"/>
        <v>0</v>
      </c>
      <c r="U31" s="392">
        <f t="shared" si="10"/>
        <v>0</v>
      </c>
      <c r="V31" s="13" t="str">
        <f t="shared" si="11"/>
        <v/>
      </c>
      <c r="W31" s="393" t="str">
        <f t="shared" ca="1" si="12"/>
        <v/>
      </c>
    </row>
    <row r="32" spans="2:23">
      <c r="B32" s="289" t="s">
        <v>522</v>
      </c>
      <c r="C32" s="395"/>
      <c r="D32" s="396"/>
      <c r="E32" s="388"/>
      <c r="F32" s="397" t="str">
        <f t="shared" ca="1" si="0"/>
        <v/>
      </c>
      <c r="G32" s="323" t="str">
        <f t="shared" ca="1" si="1"/>
        <v/>
      </c>
      <c r="H32" s="323" t="str">
        <f t="shared" ca="1" si="2"/>
        <v/>
      </c>
      <c r="I32" s="390"/>
      <c r="J32" s="13" t="str">
        <f t="shared" ca="1" si="3"/>
        <v/>
      </c>
      <c r="K32" s="13" t="str">
        <f t="shared" ca="1" si="4"/>
        <v/>
      </c>
      <c r="L32" s="13">
        <f t="shared" si="5"/>
        <v>0</v>
      </c>
      <c r="M32" s="390"/>
      <c r="N32" s="391"/>
      <c r="O32" s="392">
        <f t="shared" si="6"/>
        <v>0</v>
      </c>
      <c r="P32" s="393" t="str">
        <f t="shared" ca="1" si="7"/>
        <v/>
      </c>
      <c r="Q32" s="390"/>
      <c r="R32" s="391"/>
      <c r="S32" s="392">
        <f t="shared" si="8"/>
        <v>0</v>
      </c>
      <c r="T32" s="394">
        <f t="shared" si="9"/>
        <v>0</v>
      </c>
      <c r="U32" s="392">
        <f t="shared" si="10"/>
        <v>0</v>
      </c>
      <c r="V32" s="13" t="str">
        <f t="shared" si="11"/>
        <v/>
      </c>
      <c r="W32" s="393" t="str">
        <f t="shared" ca="1" si="12"/>
        <v/>
      </c>
    </row>
    <row r="33" spans="1:23">
      <c r="B33" s="289" t="s">
        <v>523</v>
      </c>
      <c r="C33" s="395"/>
      <c r="D33" s="396"/>
      <c r="E33" s="388"/>
      <c r="F33" s="397" t="str">
        <f t="shared" ca="1" si="0"/>
        <v/>
      </c>
      <c r="G33" s="323" t="str">
        <f t="shared" ca="1" si="1"/>
        <v/>
      </c>
      <c r="H33" s="323" t="str">
        <f t="shared" ca="1" si="2"/>
        <v/>
      </c>
      <c r="I33" s="390"/>
      <c r="J33" s="13" t="str">
        <f t="shared" ca="1" si="3"/>
        <v/>
      </c>
      <c r="K33" s="13" t="str">
        <f t="shared" ca="1" si="4"/>
        <v/>
      </c>
      <c r="L33" s="13">
        <f t="shared" si="5"/>
        <v>0</v>
      </c>
      <c r="M33" s="390"/>
      <c r="N33" s="391"/>
      <c r="O33" s="392">
        <f t="shared" si="6"/>
        <v>0</v>
      </c>
      <c r="P33" s="393" t="str">
        <f t="shared" ca="1" si="7"/>
        <v/>
      </c>
      <c r="Q33" s="390"/>
      <c r="R33" s="391"/>
      <c r="S33" s="392">
        <f t="shared" si="8"/>
        <v>0</v>
      </c>
      <c r="T33" s="394">
        <f t="shared" si="9"/>
        <v>0</v>
      </c>
      <c r="U33" s="392">
        <f t="shared" si="10"/>
        <v>0</v>
      </c>
      <c r="V33" s="13" t="str">
        <f t="shared" si="11"/>
        <v/>
      </c>
      <c r="W33" s="393" t="str">
        <f t="shared" ca="1" si="12"/>
        <v/>
      </c>
    </row>
    <row r="34" spans="1:23">
      <c r="B34" s="289" t="s">
        <v>524</v>
      </c>
      <c r="C34" s="395"/>
      <c r="D34" s="396"/>
      <c r="E34" s="388"/>
      <c r="F34" s="397" t="str">
        <f t="shared" ca="1" si="0"/>
        <v/>
      </c>
      <c r="G34" s="323" t="str">
        <f t="shared" ca="1" si="1"/>
        <v/>
      </c>
      <c r="H34" s="323" t="str">
        <f t="shared" ca="1" si="2"/>
        <v/>
      </c>
      <c r="I34" s="390"/>
      <c r="J34" s="13" t="str">
        <f t="shared" ca="1" si="3"/>
        <v/>
      </c>
      <c r="K34" s="13" t="str">
        <f t="shared" ca="1" si="4"/>
        <v/>
      </c>
      <c r="L34" s="13">
        <f t="shared" si="5"/>
        <v>0</v>
      </c>
      <c r="M34" s="390"/>
      <c r="N34" s="391"/>
      <c r="O34" s="392">
        <f t="shared" si="6"/>
        <v>0</v>
      </c>
      <c r="P34" s="393" t="str">
        <f t="shared" ca="1" si="7"/>
        <v/>
      </c>
      <c r="Q34" s="390"/>
      <c r="R34" s="391"/>
      <c r="S34" s="392">
        <f t="shared" si="8"/>
        <v>0</v>
      </c>
      <c r="T34" s="394">
        <f t="shared" si="9"/>
        <v>0</v>
      </c>
      <c r="U34" s="392">
        <f t="shared" si="10"/>
        <v>0</v>
      </c>
      <c r="V34" s="13" t="str">
        <f t="shared" si="11"/>
        <v/>
      </c>
      <c r="W34" s="393" t="str">
        <f t="shared" ca="1" si="12"/>
        <v/>
      </c>
    </row>
    <row r="35" spans="1:23">
      <c r="B35" s="289" t="s">
        <v>763</v>
      </c>
      <c r="C35" s="395"/>
      <c r="D35" s="396"/>
      <c r="E35" s="388"/>
      <c r="F35" s="397" t="str">
        <f t="shared" ca="1" si="0"/>
        <v/>
      </c>
      <c r="G35" s="323" t="str">
        <f t="shared" ca="1" si="1"/>
        <v/>
      </c>
      <c r="H35" s="323" t="str">
        <f t="shared" ca="1" si="2"/>
        <v/>
      </c>
      <c r="I35" s="390"/>
      <c r="J35" s="13" t="str">
        <f t="shared" ca="1" si="3"/>
        <v/>
      </c>
      <c r="K35" s="13" t="str">
        <f t="shared" ca="1" si="4"/>
        <v/>
      </c>
      <c r="L35" s="13">
        <f t="shared" si="5"/>
        <v>0</v>
      </c>
      <c r="M35" s="390"/>
      <c r="N35" s="391"/>
      <c r="O35" s="392">
        <f t="shared" si="6"/>
        <v>0</v>
      </c>
      <c r="P35" s="393" t="str">
        <f t="shared" ca="1" si="7"/>
        <v/>
      </c>
      <c r="Q35" s="390"/>
      <c r="R35" s="391"/>
      <c r="S35" s="392">
        <f t="shared" si="8"/>
        <v>0</v>
      </c>
      <c r="T35" s="394">
        <f t="shared" si="9"/>
        <v>0</v>
      </c>
      <c r="U35" s="392">
        <f t="shared" si="10"/>
        <v>0</v>
      </c>
      <c r="V35" s="13" t="str">
        <f t="shared" si="11"/>
        <v/>
      </c>
      <c r="W35" s="393" t="str">
        <f t="shared" ca="1" si="12"/>
        <v/>
      </c>
    </row>
    <row r="36" spans="1:23">
      <c r="B36" s="289" t="s">
        <v>764</v>
      </c>
      <c r="C36" s="395"/>
      <c r="D36" s="396"/>
      <c r="E36" s="388"/>
      <c r="F36" s="397" t="str">
        <f t="shared" ca="1" si="0"/>
        <v/>
      </c>
      <c r="G36" s="323" t="str">
        <f t="shared" ca="1" si="1"/>
        <v/>
      </c>
      <c r="H36" s="323" t="str">
        <f t="shared" ca="1" si="2"/>
        <v/>
      </c>
      <c r="I36" s="390"/>
      <c r="J36" s="13" t="str">
        <f t="shared" ca="1" si="3"/>
        <v/>
      </c>
      <c r="K36" s="13" t="str">
        <f t="shared" ca="1" si="4"/>
        <v/>
      </c>
      <c r="L36" s="13">
        <f t="shared" si="5"/>
        <v>0</v>
      </c>
      <c r="M36" s="390"/>
      <c r="N36" s="391"/>
      <c r="O36" s="392">
        <f t="shared" si="6"/>
        <v>0</v>
      </c>
      <c r="P36" s="393" t="str">
        <f t="shared" ca="1" si="7"/>
        <v/>
      </c>
      <c r="Q36" s="390"/>
      <c r="R36" s="391"/>
      <c r="S36" s="392">
        <f t="shared" si="8"/>
        <v>0</v>
      </c>
      <c r="T36" s="394">
        <f t="shared" si="9"/>
        <v>0</v>
      </c>
      <c r="U36" s="392">
        <f t="shared" si="10"/>
        <v>0</v>
      </c>
      <c r="V36" s="13" t="str">
        <f t="shared" si="11"/>
        <v/>
      </c>
      <c r="W36" s="393" t="str">
        <f t="shared" ca="1" si="12"/>
        <v/>
      </c>
    </row>
    <row r="37" spans="1:23">
      <c r="B37" s="289" t="s">
        <v>765</v>
      </c>
      <c r="C37" s="395"/>
      <c r="D37" s="396"/>
      <c r="E37" s="388"/>
      <c r="F37" s="397" t="str">
        <f t="shared" ca="1" si="0"/>
        <v/>
      </c>
      <c r="G37" s="323" t="str">
        <f t="shared" ca="1" si="1"/>
        <v/>
      </c>
      <c r="H37" s="323" t="str">
        <f t="shared" ca="1" si="2"/>
        <v/>
      </c>
      <c r="I37" s="390"/>
      <c r="J37" s="13" t="str">
        <f t="shared" ca="1" si="3"/>
        <v/>
      </c>
      <c r="K37" s="13" t="str">
        <f t="shared" ca="1" si="4"/>
        <v/>
      </c>
      <c r="L37" s="13">
        <f t="shared" si="5"/>
        <v>0</v>
      </c>
      <c r="M37" s="390"/>
      <c r="N37" s="391"/>
      <c r="O37" s="392">
        <f t="shared" si="6"/>
        <v>0</v>
      </c>
      <c r="P37" s="393" t="str">
        <f t="shared" ca="1" si="7"/>
        <v/>
      </c>
      <c r="Q37" s="390"/>
      <c r="R37" s="391"/>
      <c r="S37" s="392">
        <f t="shared" si="8"/>
        <v>0</v>
      </c>
      <c r="T37" s="394">
        <f t="shared" si="9"/>
        <v>0</v>
      </c>
      <c r="U37" s="392">
        <f t="shared" si="10"/>
        <v>0</v>
      </c>
      <c r="V37" s="13" t="str">
        <f t="shared" si="11"/>
        <v/>
      </c>
      <c r="W37" s="393" t="str">
        <f t="shared" ca="1" si="12"/>
        <v/>
      </c>
    </row>
    <row r="38" spans="1:23">
      <c r="B38" s="289" t="s">
        <v>528</v>
      </c>
      <c r="C38" s="395"/>
      <c r="D38" s="396"/>
      <c r="E38" s="388"/>
      <c r="F38" s="397" t="str">
        <f t="shared" ca="1" si="0"/>
        <v/>
      </c>
      <c r="G38" s="323" t="str">
        <f t="shared" ca="1" si="1"/>
        <v/>
      </c>
      <c r="H38" s="323" t="str">
        <f t="shared" ca="1" si="2"/>
        <v/>
      </c>
      <c r="I38" s="390"/>
      <c r="J38" s="13" t="str">
        <f t="shared" ca="1" si="3"/>
        <v/>
      </c>
      <c r="K38" s="13" t="str">
        <f t="shared" ca="1" si="4"/>
        <v/>
      </c>
      <c r="L38" s="13">
        <f t="shared" si="5"/>
        <v>0</v>
      </c>
      <c r="M38" s="390"/>
      <c r="N38" s="391"/>
      <c r="O38" s="392">
        <f t="shared" si="6"/>
        <v>0</v>
      </c>
      <c r="P38" s="393" t="str">
        <f t="shared" ca="1" si="7"/>
        <v/>
      </c>
      <c r="Q38" s="390"/>
      <c r="R38" s="391"/>
      <c r="S38" s="392">
        <f t="shared" si="8"/>
        <v>0</v>
      </c>
      <c r="T38" s="394">
        <f t="shared" si="9"/>
        <v>0</v>
      </c>
      <c r="U38" s="392">
        <f t="shared" si="10"/>
        <v>0</v>
      </c>
      <c r="V38" s="13" t="str">
        <f t="shared" si="11"/>
        <v/>
      </c>
      <c r="W38" s="393" t="str">
        <f t="shared" ca="1" si="12"/>
        <v/>
      </c>
    </row>
    <row r="39" spans="1:23">
      <c r="B39" s="339" t="s">
        <v>529</v>
      </c>
      <c r="C39" s="398"/>
      <c r="D39" s="399"/>
      <c r="E39" s="400"/>
      <c r="F39" s="401" t="str">
        <f t="shared" ca="1" si="0"/>
        <v/>
      </c>
      <c r="G39" s="298" t="str">
        <f t="shared" ca="1" si="1"/>
        <v/>
      </c>
      <c r="H39" s="298" t="str">
        <f t="shared" ca="1" si="2"/>
        <v/>
      </c>
      <c r="I39" s="402"/>
      <c r="J39" s="403" t="str">
        <f t="shared" ca="1" si="3"/>
        <v/>
      </c>
      <c r="K39" s="403" t="str">
        <f t="shared" ca="1" si="4"/>
        <v/>
      </c>
      <c r="L39" s="403">
        <f t="shared" si="5"/>
        <v>0</v>
      </c>
      <c r="M39" s="402"/>
      <c r="N39" s="404"/>
      <c r="O39" s="405">
        <f t="shared" si="6"/>
        <v>0</v>
      </c>
      <c r="P39" s="406" t="str">
        <f t="shared" ca="1" si="7"/>
        <v/>
      </c>
      <c r="Q39" s="402"/>
      <c r="R39" s="404"/>
      <c r="S39" s="405">
        <f t="shared" si="8"/>
        <v>0</v>
      </c>
      <c r="T39" s="407">
        <f t="shared" si="9"/>
        <v>0</v>
      </c>
      <c r="U39" s="405">
        <f t="shared" si="10"/>
        <v>0</v>
      </c>
      <c r="V39" s="403" t="str">
        <f t="shared" si="11"/>
        <v/>
      </c>
      <c r="W39" s="406" t="str">
        <f t="shared" ca="1" si="12"/>
        <v/>
      </c>
    </row>
    <row r="40" spans="1:23" customFormat="1" ht="18" customHeight="1" thickBot="1">
      <c r="B40" s="346"/>
      <c r="C40" s="827" t="s">
        <v>766</v>
      </c>
      <c r="D40" s="828"/>
      <c r="E40" s="828"/>
      <c r="F40" s="828"/>
      <c r="G40" s="828"/>
      <c r="H40" s="828"/>
      <c r="I40" s="829"/>
      <c r="J40" s="408"/>
      <c r="K40" s="408"/>
      <c r="L40" s="408"/>
      <c r="M40" s="408"/>
      <c r="N40" s="409"/>
      <c r="O40" s="408"/>
      <c r="P40" s="410"/>
      <c r="Q40" s="408"/>
      <c r="R40" s="409"/>
      <c r="S40" s="408"/>
      <c r="T40" s="409"/>
      <c r="U40" s="408"/>
      <c r="V40" s="408"/>
      <c r="W40" s="408"/>
    </row>
    <row r="41" spans="1:23" customFormat="1" ht="18" customHeight="1" thickTop="1">
      <c r="B41" s="304"/>
      <c r="C41" s="241" t="s">
        <v>767</v>
      </c>
      <c r="D41" s="241" t="s">
        <v>768</v>
      </c>
      <c r="E41" s="9"/>
      <c r="F41" s="9"/>
      <c r="G41" s="9"/>
      <c r="H41" s="9"/>
      <c r="I41" s="9"/>
      <c r="J41" s="283"/>
      <c r="K41" s="283"/>
      <c r="L41" s="283"/>
      <c r="M41" s="10"/>
      <c r="N41" s="411">
        <f>SUM(N10:N40)</f>
        <v>0</v>
      </c>
      <c r="O41" s="10">
        <f>SUM(O10:O40)</f>
        <v>0</v>
      </c>
      <c r="P41" s="10"/>
      <c r="Q41" s="10"/>
      <c r="R41" s="411">
        <f>SUM(R10:R40)</f>
        <v>0</v>
      </c>
      <c r="S41" s="10">
        <f>SUM(S10:S40)</f>
        <v>0</v>
      </c>
      <c r="T41" s="411">
        <f>SUM(T10:T40)</f>
        <v>0</v>
      </c>
      <c r="U41" s="10">
        <f>SUM(U10:U40)</f>
        <v>0</v>
      </c>
      <c r="V41" s="10"/>
      <c r="W41" s="10"/>
    </row>
    <row r="42" spans="1:23" s="213" customFormat="1">
      <c r="A42" s="253"/>
      <c r="B42" s="212"/>
      <c r="C42" s="262" t="s">
        <v>769</v>
      </c>
      <c r="D42" s="262" t="s">
        <v>770</v>
      </c>
      <c r="E42" s="212"/>
      <c r="F42" s="212"/>
      <c r="G42" s="212"/>
      <c r="H42" s="212"/>
      <c r="I42" s="212"/>
      <c r="J42" s="263"/>
      <c r="K42" s="263"/>
      <c r="L42" s="263"/>
      <c r="M42" s="212"/>
      <c r="N42" s="311">
        <f>N41</f>
        <v>0</v>
      </c>
      <c r="O42" s="21">
        <f>O41*$S$5*$V$5</f>
        <v>0</v>
      </c>
      <c r="P42" s="212"/>
      <c r="Q42" s="21"/>
      <c r="R42" s="311">
        <f>R41</f>
        <v>0</v>
      </c>
      <c r="S42" s="21">
        <f>S41*$S$5*$V$5</f>
        <v>0</v>
      </c>
      <c r="T42" s="311">
        <f>T41</f>
        <v>0</v>
      </c>
      <c r="U42" s="21">
        <f>U41*$S$5*$V$5</f>
        <v>0</v>
      </c>
      <c r="V42" s="226"/>
      <c r="W42" s="226"/>
    </row>
    <row r="43" spans="1:23" s="357" customFormat="1" ht="9" customHeight="1">
      <c r="C43" s="362"/>
      <c r="D43" s="362"/>
      <c r="J43" s="363"/>
      <c r="K43" s="363"/>
      <c r="L43" s="363"/>
      <c r="Q43" s="324"/>
      <c r="U43" s="324"/>
    </row>
    <row r="44" spans="1:23">
      <c r="B44" s="263" t="s">
        <v>771</v>
      </c>
      <c r="C44" s="412">
        <f>SUMIF($E$10:$E$40,$B44,$N$10:$N$40)</f>
        <v>0</v>
      </c>
      <c r="D44" s="413">
        <v>0</v>
      </c>
      <c r="E44" s="127">
        <f>SUMIF($E$10:$E$40,$B44,$L$10:$L$40)</f>
        <v>0</v>
      </c>
      <c r="F44" s="414"/>
      <c r="G44" s="415"/>
      <c r="H44" s="415"/>
      <c r="I44" s="225" t="s">
        <v>772</v>
      </c>
      <c r="J44" s="416"/>
      <c r="K44" s="417" t="s">
        <v>773</v>
      </c>
      <c r="L44" s="232"/>
      <c r="M44" s="417" t="s">
        <v>774</v>
      </c>
      <c r="N44" s="418" t="s">
        <v>775</v>
      </c>
      <c r="O44" s="419"/>
      <c r="P44" s="225" t="s">
        <v>776</v>
      </c>
      <c r="Q44" s="416"/>
      <c r="R44" s="263" t="s">
        <v>777</v>
      </c>
      <c r="S44" s="418" t="s">
        <v>778</v>
      </c>
      <c r="T44" s="419"/>
      <c r="U44" s="225" t="s">
        <v>779</v>
      </c>
      <c r="V44" s="416"/>
      <c r="W44" s="263" t="s">
        <v>780</v>
      </c>
    </row>
    <row r="45" spans="1:23">
      <c r="B45" s="263" t="s">
        <v>781</v>
      </c>
      <c r="C45" s="412">
        <f>SUMIF($E$10:$E$40,$B45,$N$10:$N$40)</f>
        <v>0</v>
      </c>
      <c r="D45" s="413">
        <v>0</v>
      </c>
      <c r="E45" s="127">
        <f>SUMIF($E$10:$E$40,$B45,$L$10:$L$40)</f>
        <v>0</v>
      </c>
      <c r="F45" s="414"/>
      <c r="G45" s="415"/>
      <c r="H45" s="415"/>
      <c r="I45" s="420" t="s">
        <v>782</v>
      </c>
      <c r="J45" s="421"/>
      <c r="K45" s="232">
        <f ca="1">SUMPRODUCT($K$10:$K$40,$N$10:$N$40)</f>
        <v>0</v>
      </c>
      <c r="L45" s="21"/>
      <c r="M45" s="232">
        <f ca="1">K45*$S$5*$V$5</f>
        <v>0</v>
      </c>
      <c r="N45" s="418"/>
      <c r="O45" s="422"/>
      <c r="P45" s="225" t="s">
        <v>783</v>
      </c>
      <c r="Q45" s="416"/>
      <c r="R45" s="21" t="str">
        <f ca="1">IFERROR(SUMPRODUCT($K$10:$K$40,$N$10:$N$40)/$N$41,"")</f>
        <v/>
      </c>
      <c r="S45" s="212"/>
      <c r="T45" s="423"/>
      <c r="U45" s="225" t="s">
        <v>784</v>
      </c>
      <c r="V45" s="416"/>
      <c r="W45" s="21" t="str">
        <f ca="1">$R$45</f>
        <v/>
      </c>
    </row>
    <row r="46" spans="1:23" customFormat="1" ht="18" customHeight="1" thickBot="1">
      <c r="B46" s="263" t="s">
        <v>785</v>
      </c>
      <c r="C46" s="412">
        <f>SUMIF($E$10:$E$40,$B46,$N$10:$N$40)</f>
        <v>0</v>
      </c>
      <c r="D46" s="413">
        <v>0</v>
      </c>
      <c r="E46" s="127">
        <f>SUMIF($E$10:$E$40,$B46,$L$10:$L$40)</f>
        <v>0</v>
      </c>
      <c r="F46" s="414"/>
      <c r="G46" s="415"/>
      <c r="H46" s="415"/>
      <c r="I46" s="424" t="s">
        <v>786</v>
      </c>
      <c r="J46" s="421"/>
      <c r="K46" s="232">
        <f>$U$41</f>
        <v>0</v>
      </c>
      <c r="L46" s="21"/>
      <c r="M46" s="232">
        <f>K46*$S$5*$V$5</f>
        <v>0</v>
      </c>
      <c r="N46" s="425" t="str">
        <f ca="1">IFERROR(M46/M45,"")</f>
        <v/>
      </c>
      <c r="O46" s="422"/>
      <c r="P46" s="225" t="s">
        <v>787</v>
      </c>
      <c r="Q46" s="416"/>
      <c r="R46" s="21" t="str">
        <f>IFERROR($O$41/$N$41,"")</f>
        <v/>
      </c>
      <c r="S46" s="426" t="str">
        <f ca="1">IFERROR(R46/R45,"")</f>
        <v/>
      </c>
      <c r="T46" s="423"/>
      <c r="U46" s="225" t="s">
        <v>788</v>
      </c>
      <c r="V46" s="416"/>
      <c r="W46" s="24" t="str">
        <f>IFERROR($U$41/$N$41,"")</f>
        <v/>
      </c>
    </row>
    <row r="47" spans="1:23" s="132" customFormat="1" ht="18" customHeight="1" thickBot="1">
      <c r="A47" s="253"/>
      <c r="B47" s="263" t="s">
        <v>789</v>
      </c>
      <c r="C47" s="412">
        <f>SUMIF($E$10:$E$40,$B47,$N$10:$N$40)</f>
        <v>0</v>
      </c>
      <c r="D47" s="413">
        <v>0</v>
      </c>
      <c r="E47" s="127">
        <f>SUMIF($E$10:$E$40,$B47,$L$10:$L$40)</f>
        <v>0</v>
      </c>
      <c r="F47" s="414"/>
      <c r="G47" s="415"/>
      <c r="H47" s="415"/>
      <c r="I47" s="424" t="s">
        <v>790</v>
      </c>
      <c r="J47" s="421"/>
      <c r="K47" s="232">
        <f ca="1">K45-K46</f>
        <v>0</v>
      </c>
      <c r="L47" s="21"/>
      <c r="M47" s="232">
        <f ca="1">M45-M46</f>
        <v>0</v>
      </c>
      <c r="N47" s="427" t="str">
        <f ca="1">IFERROR(M47/M45,"")</f>
        <v/>
      </c>
      <c r="O47" s="422"/>
      <c r="P47" s="225" t="s">
        <v>791</v>
      </c>
      <c r="Q47" s="416"/>
      <c r="R47" s="21" t="str">
        <f>IFERROR($S$41/$R$41,"")</f>
        <v/>
      </c>
      <c r="S47" s="426" t="str">
        <f ca="1">IFERROR(R47/R45,"")</f>
        <v/>
      </c>
      <c r="T47" s="428"/>
      <c r="U47" s="225" t="s">
        <v>792</v>
      </c>
      <c r="V47" s="429"/>
      <c r="W47" s="430" t="str">
        <f ca="1">IFERROR(W46/W45,"")</f>
        <v/>
      </c>
    </row>
    <row r="48" spans="1:23" s="357" customFormat="1" ht="9" customHeight="1">
      <c r="C48" s="362"/>
      <c r="D48" s="362"/>
      <c r="J48" s="363"/>
      <c r="K48" s="363"/>
      <c r="L48" s="363"/>
      <c r="Q48" s="324"/>
      <c r="U48" s="324"/>
    </row>
    <row r="49" spans="1:23" s="213" customFormat="1">
      <c r="A49" s="253"/>
      <c r="B49" s="156" t="s">
        <v>793</v>
      </c>
      <c r="C49" s="365"/>
      <c r="D49" s="365"/>
      <c r="J49" s="326"/>
      <c r="K49" s="326"/>
      <c r="L49" s="326"/>
      <c r="M49" s="839" t="s">
        <v>794</v>
      </c>
      <c r="N49" s="840"/>
      <c r="O49" s="841" t="str">
        <f>IF(通貨2="","",通貨2)</f>
        <v/>
      </c>
      <c r="P49" s="841"/>
      <c r="Q49" s="838" t="s">
        <v>795</v>
      </c>
      <c r="R49" s="838"/>
      <c r="S49" s="212">
        <f>通貨2レート</f>
        <v>0</v>
      </c>
      <c r="T49" s="845" t="s">
        <v>796</v>
      </c>
      <c r="U49" s="845"/>
      <c r="V49" s="846">
        <f>通貨2単位</f>
        <v>0</v>
      </c>
      <c r="W49" s="846"/>
    </row>
    <row r="50" spans="1:23" s="357" customFormat="1" ht="9" customHeight="1">
      <c r="C50" s="362"/>
      <c r="D50" s="362"/>
      <c r="J50" s="363"/>
      <c r="K50" s="363"/>
      <c r="L50" s="363"/>
      <c r="R50" s="364"/>
      <c r="T50" s="364"/>
      <c r="U50" s="364"/>
    </row>
    <row r="51" spans="1:23">
      <c r="B51" s="832" t="s">
        <v>797</v>
      </c>
      <c r="C51" s="805" t="s">
        <v>798</v>
      </c>
      <c r="D51" s="805" t="s">
        <v>799</v>
      </c>
      <c r="E51" s="19" t="s">
        <v>800</v>
      </c>
      <c r="F51" s="19"/>
      <c r="G51" s="19"/>
      <c r="H51" s="19"/>
      <c r="I51" s="19"/>
      <c r="J51" s="366"/>
      <c r="K51" s="366"/>
      <c r="L51" s="835" t="s">
        <v>801</v>
      </c>
      <c r="M51" s="19" t="s">
        <v>802</v>
      </c>
      <c r="N51" s="19"/>
      <c r="O51" s="19"/>
      <c r="P51" s="19"/>
      <c r="Q51" s="19" t="s">
        <v>803</v>
      </c>
      <c r="R51" s="19"/>
      <c r="S51" s="19"/>
      <c r="T51" s="19" t="s">
        <v>804</v>
      </c>
      <c r="U51" s="19"/>
      <c r="V51" s="19"/>
      <c r="W51" s="19"/>
    </row>
    <row r="52" spans="1:23" customFormat="1" ht="23.25" customHeight="1" thickBot="1">
      <c r="B52" s="803"/>
      <c r="C52" s="806"/>
      <c r="D52" s="806"/>
      <c r="E52" s="431" t="s">
        <v>805</v>
      </c>
      <c r="F52" s="431" t="s">
        <v>806</v>
      </c>
      <c r="G52" s="432" t="s">
        <v>807</v>
      </c>
      <c r="H52" s="431" t="s">
        <v>808</v>
      </c>
      <c r="I52" s="432" t="s">
        <v>809</v>
      </c>
      <c r="J52" s="433" t="s">
        <v>810</v>
      </c>
      <c r="K52" s="434" t="s">
        <v>811</v>
      </c>
      <c r="L52" s="837"/>
      <c r="M52" s="435" t="s">
        <v>812</v>
      </c>
      <c r="N52" s="436" t="s">
        <v>813</v>
      </c>
      <c r="O52" s="436" t="s">
        <v>814</v>
      </c>
      <c r="P52" s="268" t="s">
        <v>815</v>
      </c>
      <c r="Q52" s="435" t="s">
        <v>816</v>
      </c>
      <c r="R52" s="436" t="s">
        <v>817</v>
      </c>
      <c r="S52" s="436" t="s">
        <v>818</v>
      </c>
      <c r="T52" s="436" t="s">
        <v>819</v>
      </c>
      <c r="U52" s="435" t="s">
        <v>820</v>
      </c>
      <c r="V52" s="266" t="s">
        <v>821</v>
      </c>
      <c r="W52" s="266" t="s">
        <v>822</v>
      </c>
    </row>
    <row r="53" spans="1:23" customFormat="1" ht="18.75" hidden="1" customHeight="1" thickTop="1" thickBot="1">
      <c r="B53" s="269" t="s">
        <v>823</v>
      </c>
      <c r="C53" s="375" t="s">
        <v>824</v>
      </c>
      <c r="D53" s="375" t="s">
        <v>825</v>
      </c>
      <c r="E53" s="272" t="s">
        <v>826</v>
      </c>
      <c r="F53" s="376" t="s">
        <v>827</v>
      </c>
      <c r="G53" s="377" t="s">
        <v>747</v>
      </c>
      <c r="H53" s="377" t="s">
        <v>748</v>
      </c>
      <c r="I53" s="272" t="s">
        <v>828</v>
      </c>
      <c r="J53" s="273" t="s">
        <v>502</v>
      </c>
      <c r="K53" s="273" t="s">
        <v>829</v>
      </c>
      <c r="L53" s="273" t="s">
        <v>504</v>
      </c>
      <c r="M53" s="272" t="s">
        <v>830</v>
      </c>
      <c r="N53" s="378" t="s">
        <v>831</v>
      </c>
      <c r="O53" s="273" t="s">
        <v>832</v>
      </c>
      <c r="P53" s="379" t="s">
        <v>833</v>
      </c>
      <c r="Q53" s="272" t="s">
        <v>834</v>
      </c>
      <c r="R53" s="378" t="s">
        <v>835</v>
      </c>
      <c r="S53" s="273" t="s">
        <v>836</v>
      </c>
      <c r="T53" s="380" t="s">
        <v>837</v>
      </c>
      <c r="U53" s="273" t="s">
        <v>838</v>
      </c>
      <c r="V53" s="273" t="s">
        <v>839</v>
      </c>
      <c r="W53" s="381" t="s">
        <v>840</v>
      </c>
    </row>
    <row r="54" spans="1:23" customFormat="1" ht="18" customHeight="1" thickTop="1">
      <c r="B54" s="281" t="s">
        <v>841</v>
      </c>
      <c r="C54" s="382"/>
      <c r="D54" s="382"/>
      <c r="E54" s="282"/>
      <c r="F54" s="383" t="str">
        <f t="shared" ref="F54:F83" ca="1" si="13">IFERROR(INDIRECT(E54),"")</f>
        <v/>
      </c>
      <c r="G54" s="284" t="str">
        <f t="shared" ref="G54:G83" ca="1" si="14">IFERROR(INDIRECT(E54&amp;"レート"),"")</f>
        <v/>
      </c>
      <c r="H54" s="284" t="str">
        <f t="shared" ref="H54:H83" ca="1" si="15">IFERROR(INDIRECT(E54&amp;"単位"),"")</f>
        <v/>
      </c>
      <c r="I54" s="285"/>
      <c r="J54" s="10" t="str">
        <f t="shared" ref="J54:J83" ca="1" si="16">IFERROR(I54*G54*H54,"")</f>
        <v/>
      </c>
      <c r="K54" s="10" t="str">
        <f t="shared" ref="K54:K83" ca="1" si="17">IFERROR(J54/$S$49/$V$49,"")</f>
        <v/>
      </c>
      <c r="L54" s="10">
        <f t="shared" ref="L54:L83" si="18">IFERROR(I54*N54,"")</f>
        <v>0</v>
      </c>
      <c r="M54" s="285"/>
      <c r="N54" s="384"/>
      <c r="O54" s="385">
        <f t="shared" ref="O54:O83" si="19">IFERROR(M54*N54,"")</f>
        <v>0</v>
      </c>
      <c r="P54" s="386" t="str">
        <f t="shared" ref="P54:P83" ca="1" si="20">IFERROR(M54/K54,"")</f>
        <v/>
      </c>
      <c r="Q54" s="285"/>
      <c r="R54" s="384"/>
      <c r="S54" s="385">
        <f t="shared" ref="S54:S83" si="21">IFERROR(Q54*R54,"")</f>
        <v>0</v>
      </c>
      <c r="T54" s="387">
        <f t="shared" ref="T54:T83" si="22">N54+R54</f>
        <v>0</v>
      </c>
      <c r="U54" s="385">
        <f t="shared" ref="U54:U83" si="23">IFERROR(O54+S54,"")</f>
        <v>0</v>
      </c>
      <c r="V54" s="10" t="str">
        <f t="shared" ref="V54:V83" si="24">IFERROR(U54/N54,"")</f>
        <v/>
      </c>
      <c r="W54" s="386" t="str">
        <f t="shared" ref="W54:W83" ca="1" si="25">IFERROR(V54/K54,"")</f>
        <v/>
      </c>
    </row>
    <row r="55" spans="1:23">
      <c r="B55" s="289" t="s">
        <v>359</v>
      </c>
      <c r="C55" s="221"/>
      <c r="D55" s="221"/>
      <c r="E55" s="388"/>
      <c r="F55" s="389" t="str">
        <f t="shared" ca="1" si="13"/>
        <v/>
      </c>
      <c r="G55" s="323" t="str">
        <f t="shared" ca="1" si="14"/>
        <v/>
      </c>
      <c r="H55" s="323" t="str">
        <f t="shared" ca="1" si="15"/>
        <v/>
      </c>
      <c r="I55" s="390"/>
      <c r="J55" s="13" t="str">
        <f t="shared" ca="1" si="16"/>
        <v/>
      </c>
      <c r="K55" s="13" t="str">
        <f t="shared" ca="1" si="17"/>
        <v/>
      </c>
      <c r="L55" s="13">
        <f t="shared" si="18"/>
        <v>0</v>
      </c>
      <c r="M55" s="390"/>
      <c r="N55" s="391"/>
      <c r="O55" s="392">
        <f t="shared" si="19"/>
        <v>0</v>
      </c>
      <c r="P55" s="393" t="str">
        <f t="shared" ca="1" si="20"/>
        <v/>
      </c>
      <c r="Q55" s="390"/>
      <c r="R55" s="391"/>
      <c r="S55" s="392">
        <f t="shared" si="21"/>
        <v>0</v>
      </c>
      <c r="T55" s="394">
        <f t="shared" si="22"/>
        <v>0</v>
      </c>
      <c r="U55" s="392">
        <f t="shared" si="23"/>
        <v>0</v>
      </c>
      <c r="V55" s="13" t="str">
        <f t="shared" si="24"/>
        <v/>
      </c>
      <c r="W55" s="393" t="str">
        <f t="shared" ca="1" si="25"/>
        <v/>
      </c>
    </row>
    <row r="56" spans="1:23">
      <c r="B56" s="289" t="s">
        <v>361</v>
      </c>
      <c r="C56" s="221"/>
      <c r="D56" s="221"/>
      <c r="E56" s="388"/>
      <c r="F56" s="389" t="str">
        <f t="shared" ca="1" si="13"/>
        <v/>
      </c>
      <c r="G56" s="323" t="str">
        <f t="shared" ca="1" si="14"/>
        <v/>
      </c>
      <c r="H56" s="323" t="str">
        <f t="shared" ca="1" si="15"/>
        <v/>
      </c>
      <c r="I56" s="390"/>
      <c r="J56" s="13" t="str">
        <f t="shared" ca="1" si="16"/>
        <v/>
      </c>
      <c r="K56" s="13" t="str">
        <f t="shared" ca="1" si="17"/>
        <v/>
      </c>
      <c r="L56" s="13">
        <f t="shared" si="18"/>
        <v>0</v>
      </c>
      <c r="M56" s="390"/>
      <c r="N56" s="391"/>
      <c r="O56" s="392">
        <f t="shared" si="19"/>
        <v>0</v>
      </c>
      <c r="P56" s="393" t="str">
        <f t="shared" ca="1" si="20"/>
        <v/>
      </c>
      <c r="Q56" s="390"/>
      <c r="R56" s="391"/>
      <c r="S56" s="392">
        <f t="shared" si="21"/>
        <v>0</v>
      </c>
      <c r="T56" s="394">
        <f t="shared" si="22"/>
        <v>0</v>
      </c>
      <c r="U56" s="392">
        <f t="shared" si="23"/>
        <v>0</v>
      </c>
      <c r="V56" s="13" t="str">
        <f t="shared" si="24"/>
        <v/>
      </c>
      <c r="W56" s="393" t="str">
        <f t="shared" ca="1" si="25"/>
        <v/>
      </c>
    </row>
    <row r="57" spans="1:23">
      <c r="B57" s="289" t="s">
        <v>363</v>
      </c>
      <c r="C57" s="395"/>
      <c r="D57" s="396"/>
      <c r="E57" s="388"/>
      <c r="F57" s="397" t="str">
        <f t="shared" ca="1" si="13"/>
        <v/>
      </c>
      <c r="G57" s="323" t="str">
        <f t="shared" ca="1" si="14"/>
        <v/>
      </c>
      <c r="H57" s="323" t="str">
        <f t="shared" ca="1" si="15"/>
        <v/>
      </c>
      <c r="I57" s="390"/>
      <c r="J57" s="13" t="str">
        <f t="shared" ca="1" si="16"/>
        <v/>
      </c>
      <c r="K57" s="13" t="str">
        <f t="shared" ca="1" si="17"/>
        <v/>
      </c>
      <c r="L57" s="13">
        <f t="shared" si="18"/>
        <v>0</v>
      </c>
      <c r="M57" s="390"/>
      <c r="N57" s="391"/>
      <c r="O57" s="392">
        <f t="shared" si="19"/>
        <v>0</v>
      </c>
      <c r="P57" s="393" t="str">
        <f t="shared" ca="1" si="20"/>
        <v/>
      </c>
      <c r="Q57" s="390"/>
      <c r="R57" s="391"/>
      <c r="S57" s="392">
        <f t="shared" si="21"/>
        <v>0</v>
      </c>
      <c r="T57" s="394">
        <f t="shared" si="22"/>
        <v>0</v>
      </c>
      <c r="U57" s="392">
        <f t="shared" si="23"/>
        <v>0</v>
      </c>
      <c r="V57" s="13" t="str">
        <f t="shared" si="24"/>
        <v/>
      </c>
      <c r="W57" s="393" t="str">
        <f t="shared" ca="1" si="25"/>
        <v/>
      </c>
    </row>
    <row r="58" spans="1:23">
      <c r="B58" s="289" t="s">
        <v>367</v>
      </c>
      <c r="C58" s="395"/>
      <c r="D58" s="396"/>
      <c r="E58" s="388"/>
      <c r="F58" s="397" t="str">
        <f t="shared" ca="1" si="13"/>
        <v/>
      </c>
      <c r="G58" s="323" t="str">
        <f t="shared" ca="1" si="14"/>
        <v/>
      </c>
      <c r="H58" s="323" t="str">
        <f t="shared" ca="1" si="15"/>
        <v/>
      </c>
      <c r="I58" s="390"/>
      <c r="J58" s="13" t="str">
        <f t="shared" ca="1" si="16"/>
        <v/>
      </c>
      <c r="K58" s="13" t="str">
        <f t="shared" ca="1" si="17"/>
        <v/>
      </c>
      <c r="L58" s="13">
        <f t="shared" si="18"/>
        <v>0</v>
      </c>
      <c r="M58" s="390"/>
      <c r="N58" s="437"/>
      <c r="O58" s="392">
        <f t="shared" si="19"/>
        <v>0</v>
      </c>
      <c r="P58" s="393" t="str">
        <f t="shared" ca="1" si="20"/>
        <v/>
      </c>
      <c r="Q58" s="390"/>
      <c r="R58" s="437"/>
      <c r="S58" s="392">
        <f t="shared" si="21"/>
        <v>0</v>
      </c>
      <c r="T58" s="394">
        <f t="shared" si="22"/>
        <v>0</v>
      </c>
      <c r="U58" s="392">
        <f t="shared" si="23"/>
        <v>0</v>
      </c>
      <c r="V58" s="13" t="str">
        <f t="shared" si="24"/>
        <v/>
      </c>
      <c r="W58" s="393" t="str">
        <f t="shared" ca="1" si="25"/>
        <v/>
      </c>
    </row>
    <row r="59" spans="1:23">
      <c r="B59" s="289" t="s">
        <v>371</v>
      </c>
      <c r="C59" s="395"/>
      <c r="D59" s="396"/>
      <c r="E59" s="388"/>
      <c r="F59" s="397" t="str">
        <f t="shared" ca="1" si="13"/>
        <v/>
      </c>
      <c r="G59" s="323" t="str">
        <f t="shared" ca="1" si="14"/>
        <v/>
      </c>
      <c r="H59" s="323" t="str">
        <f t="shared" ca="1" si="15"/>
        <v/>
      </c>
      <c r="I59" s="390"/>
      <c r="J59" s="13" t="str">
        <f t="shared" ca="1" si="16"/>
        <v/>
      </c>
      <c r="K59" s="13" t="str">
        <f t="shared" ca="1" si="17"/>
        <v/>
      </c>
      <c r="L59" s="13">
        <f t="shared" si="18"/>
        <v>0</v>
      </c>
      <c r="M59" s="390"/>
      <c r="N59" s="437"/>
      <c r="O59" s="392">
        <f t="shared" si="19"/>
        <v>0</v>
      </c>
      <c r="P59" s="393" t="str">
        <f t="shared" ca="1" si="20"/>
        <v/>
      </c>
      <c r="Q59" s="390"/>
      <c r="R59" s="437"/>
      <c r="S59" s="392">
        <f t="shared" si="21"/>
        <v>0</v>
      </c>
      <c r="T59" s="394">
        <f t="shared" si="22"/>
        <v>0</v>
      </c>
      <c r="U59" s="392">
        <f t="shared" si="23"/>
        <v>0</v>
      </c>
      <c r="V59" s="13" t="str">
        <f t="shared" si="24"/>
        <v/>
      </c>
      <c r="W59" s="393" t="str">
        <f t="shared" ca="1" si="25"/>
        <v/>
      </c>
    </row>
    <row r="60" spans="1:23">
      <c r="B60" s="289" t="s">
        <v>373</v>
      </c>
      <c r="C60" s="395"/>
      <c r="D60" s="396"/>
      <c r="E60" s="388"/>
      <c r="F60" s="397" t="str">
        <f t="shared" ca="1" si="13"/>
        <v/>
      </c>
      <c r="G60" s="323" t="str">
        <f t="shared" ca="1" si="14"/>
        <v/>
      </c>
      <c r="H60" s="323" t="str">
        <f t="shared" ca="1" si="15"/>
        <v/>
      </c>
      <c r="I60" s="390"/>
      <c r="J60" s="13" t="str">
        <f t="shared" ca="1" si="16"/>
        <v/>
      </c>
      <c r="K60" s="13" t="str">
        <f t="shared" ca="1" si="17"/>
        <v/>
      </c>
      <c r="L60" s="13">
        <f t="shared" si="18"/>
        <v>0</v>
      </c>
      <c r="M60" s="390"/>
      <c r="N60" s="437"/>
      <c r="O60" s="392">
        <f t="shared" si="19"/>
        <v>0</v>
      </c>
      <c r="P60" s="393" t="str">
        <f t="shared" ca="1" si="20"/>
        <v/>
      </c>
      <c r="Q60" s="390"/>
      <c r="R60" s="437"/>
      <c r="S60" s="392">
        <f t="shared" si="21"/>
        <v>0</v>
      </c>
      <c r="T60" s="394">
        <f t="shared" si="22"/>
        <v>0</v>
      </c>
      <c r="U60" s="392">
        <f t="shared" si="23"/>
        <v>0</v>
      </c>
      <c r="V60" s="13" t="str">
        <f t="shared" si="24"/>
        <v/>
      </c>
      <c r="W60" s="393" t="str">
        <f t="shared" ca="1" si="25"/>
        <v/>
      </c>
    </row>
    <row r="61" spans="1:23">
      <c r="B61" s="289" t="s">
        <v>375</v>
      </c>
      <c r="C61" s="395"/>
      <c r="D61" s="396"/>
      <c r="E61" s="388"/>
      <c r="F61" s="397" t="str">
        <f t="shared" ca="1" si="13"/>
        <v/>
      </c>
      <c r="G61" s="323" t="str">
        <f t="shared" ca="1" si="14"/>
        <v/>
      </c>
      <c r="H61" s="323" t="str">
        <f t="shared" ca="1" si="15"/>
        <v/>
      </c>
      <c r="I61" s="390"/>
      <c r="J61" s="13" t="str">
        <f t="shared" ca="1" si="16"/>
        <v/>
      </c>
      <c r="K61" s="13" t="str">
        <f t="shared" ca="1" si="17"/>
        <v/>
      </c>
      <c r="L61" s="13">
        <f t="shared" si="18"/>
        <v>0</v>
      </c>
      <c r="M61" s="390"/>
      <c r="N61" s="437"/>
      <c r="O61" s="392">
        <f t="shared" si="19"/>
        <v>0</v>
      </c>
      <c r="P61" s="393" t="str">
        <f t="shared" ca="1" si="20"/>
        <v/>
      </c>
      <c r="Q61" s="390"/>
      <c r="R61" s="437"/>
      <c r="S61" s="392">
        <f t="shared" si="21"/>
        <v>0</v>
      </c>
      <c r="T61" s="394">
        <f t="shared" si="22"/>
        <v>0</v>
      </c>
      <c r="U61" s="392">
        <f t="shared" si="23"/>
        <v>0</v>
      </c>
      <c r="V61" s="13" t="str">
        <f t="shared" si="24"/>
        <v/>
      </c>
      <c r="W61" s="393" t="str">
        <f t="shared" ca="1" si="25"/>
        <v/>
      </c>
    </row>
    <row r="62" spans="1:23">
      <c r="B62" s="289" t="s">
        <v>400</v>
      </c>
      <c r="C62" s="395"/>
      <c r="D62" s="396"/>
      <c r="E62" s="388"/>
      <c r="F62" s="397" t="str">
        <f t="shared" ca="1" si="13"/>
        <v/>
      </c>
      <c r="G62" s="323" t="str">
        <f t="shared" ca="1" si="14"/>
        <v/>
      </c>
      <c r="H62" s="323" t="str">
        <f t="shared" ca="1" si="15"/>
        <v/>
      </c>
      <c r="I62" s="390"/>
      <c r="J62" s="13" t="str">
        <f t="shared" ca="1" si="16"/>
        <v/>
      </c>
      <c r="K62" s="13" t="str">
        <f t="shared" ca="1" si="17"/>
        <v/>
      </c>
      <c r="L62" s="13">
        <f t="shared" si="18"/>
        <v>0</v>
      </c>
      <c r="M62" s="390"/>
      <c r="N62" s="437"/>
      <c r="O62" s="392">
        <f t="shared" si="19"/>
        <v>0</v>
      </c>
      <c r="P62" s="393" t="str">
        <f t="shared" ca="1" si="20"/>
        <v/>
      </c>
      <c r="Q62" s="390"/>
      <c r="R62" s="437"/>
      <c r="S62" s="392">
        <f t="shared" si="21"/>
        <v>0</v>
      </c>
      <c r="T62" s="394">
        <f t="shared" si="22"/>
        <v>0</v>
      </c>
      <c r="U62" s="392">
        <f t="shared" si="23"/>
        <v>0</v>
      </c>
      <c r="V62" s="13" t="str">
        <f t="shared" si="24"/>
        <v/>
      </c>
      <c r="W62" s="393" t="str">
        <f t="shared" ca="1" si="25"/>
        <v/>
      </c>
    </row>
    <row r="63" spans="1:23">
      <c r="B63" s="289" t="s">
        <v>401</v>
      </c>
      <c r="C63" s="395"/>
      <c r="D63" s="396"/>
      <c r="E63" s="388"/>
      <c r="F63" s="397" t="str">
        <f t="shared" ca="1" si="13"/>
        <v/>
      </c>
      <c r="G63" s="323" t="str">
        <f t="shared" ca="1" si="14"/>
        <v/>
      </c>
      <c r="H63" s="323" t="str">
        <f t="shared" ca="1" si="15"/>
        <v/>
      </c>
      <c r="I63" s="390"/>
      <c r="J63" s="13" t="str">
        <f t="shared" ca="1" si="16"/>
        <v/>
      </c>
      <c r="K63" s="13" t="str">
        <f t="shared" ca="1" si="17"/>
        <v/>
      </c>
      <c r="L63" s="13">
        <f t="shared" si="18"/>
        <v>0</v>
      </c>
      <c r="M63" s="390"/>
      <c r="N63" s="437"/>
      <c r="O63" s="392">
        <f t="shared" si="19"/>
        <v>0</v>
      </c>
      <c r="P63" s="393" t="str">
        <f t="shared" ca="1" si="20"/>
        <v/>
      </c>
      <c r="Q63" s="390"/>
      <c r="R63" s="437"/>
      <c r="S63" s="392">
        <f t="shared" si="21"/>
        <v>0</v>
      </c>
      <c r="T63" s="394">
        <f t="shared" si="22"/>
        <v>0</v>
      </c>
      <c r="U63" s="392">
        <f t="shared" si="23"/>
        <v>0</v>
      </c>
      <c r="V63" s="13" t="str">
        <f t="shared" si="24"/>
        <v/>
      </c>
      <c r="W63" s="393" t="str">
        <f t="shared" ca="1" si="25"/>
        <v/>
      </c>
    </row>
    <row r="64" spans="1:23">
      <c r="B64" s="289" t="s">
        <v>402</v>
      </c>
      <c r="C64" s="395"/>
      <c r="D64" s="396"/>
      <c r="E64" s="388"/>
      <c r="F64" s="397" t="str">
        <f t="shared" ca="1" si="13"/>
        <v/>
      </c>
      <c r="G64" s="323" t="str">
        <f t="shared" ca="1" si="14"/>
        <v/>
      </c>
      <c r="H64" s="323" t="str">
        <f t="shared" ca="1" si="15"/>
        <v/>
      </c>
      <c r="I64" s="390"/>
      <c r="J64" s="13" t="str">
        <f t="shared" ca="1" si="16"/>
        <v/>
      </c>
      <c r="K64" s="13" t="str">
        <f t="shared" ca="1" si="17"/>
        <v/>
      </c>
      <c r="L64" s="13">
        <f t="shared" si="18"/>
        <v>0</v>
      </c>
      <c r="M64" s="390"/>
      <c r="N64" s="437"/>
      <c r="O64" s="392">
        <f t="shared" si="19"/>
        <v>0</v>
      </c>
      <c r="P64" s="393" t="str">
        <f t="shared" ca="1" si="20"/>
        <v/>
      </c>
      <c r="Q64" s="390"/>
      <c r="R64" s="437"/>
      <c r="S64" s="392">
        <f t="shared" si="21"/>
        <v>0</v>
      </c>
      <c r="T64" s="394">
        <f t="shared" si="22"/>
        <v>0</v>
      </c>
      <c r="U64" s="392">
        <f t="shared" si="23"/>
        <v>0</v>
      </c>
      <c r="V64" s="13" t="str">
        <f t="shared" si="24"/>
        <v/>
      </c>
      <c r="W64" s="393" t="str">
        <f t="shared" ca="1" si="25"/>
        <v/>
      </c>
    </row>
    <row r="65" spans="2:23">
      <c r="B65" s="289" t="s">
        <v>403</v>
      </c>
      <c r="C65" s="395"/>
      <c r="D65" s="396"/>
      <c r="E65" s="388"/>
      <c r="F65" s="397" t="str">
        <f t="shared" ca="1" si="13"/>
        <v/>
      </c>
      <c r="G65" s="323" t="str">
        <f t="shared" ca="1" si="14"/>
        <v/>
      </c>
      <c r="H65" s="323" t="str">
        <f t="shared" ca="1" si="15"/>
        <v/>
      </c>
      <c r="I65" s="390"/>
      <c r="J65" s="13" t="str">
        <f t="shared" ca="1" si="16"/>
        <v/>
      </c>
      <c r="K65" s="13" t="str">
        <f t="shared" ca="1" si="17"/>
        <v/>
      </c>
      <c r="L65" s="13">
        <f t="shared" si="18"/>
        <v>0</v>
      </c>
      <c r="M65" s="390"/>
      <c r="N65" s="437"/>
      <c r="O65" s="392">
        <f t="shared" si="19"/>
        <v>0</v>
      </c>
      <c r="P65" s="393" t="str">
        <f t="shared" ca="1" si="20"/>
        <v/>
      </c>
      <c r="Q65" s="390"/>
      <c r="R65" s="437"/>
      <c r="S65" s="392">
        <f t="shared" si="21"/>
        <v>0</v>
      </c>
      <c r="T65" s="394">
        <f t="shared" si="22"/>
        <v>0</v>
      </c>
      <c r="U65" s="392">
        <f t="shared" si="23"/>
        <v>0</v>
      </c>
      <c r="V65" s="13" t="str">
        <f t="shared" si="24"/>
        <v/>
      </c>
      <c r="W65" s="393" t="str">
        <f t="shared" ca="1" si="25"/>
        <v/>
      </c>
    </row>
    <row r="66" spans="2:23">
      <c r="B66" s="289" t="s">
        <v>404</v>
      </c>
      <c r="C66" s="395"/>
      <c r="D66" s="396"/>
      <c r="E66" s="388"/>
      <c r="F66" s="397" t="str">
        <f t="shared" ca="1" si="13"/>
        <v/>
      </c>
      <c r="G66" s="323" t="str">
        <f t="shared" ca="1" si="14"/>
        <v/>
      </c>
      <c r="H66" s="323" t="str">
        <f t="shared" ca="1" si="15"/>
        <v/>
      </c>
      <c r="I66" s="390"/>
      <c r="J66" s="13" t="str">
        <f t="shared" ca="1" si="16"/>
        <v/>
      </c>
      <c r="K66" s="13" t="str">
        <f t="shared" ca="1" si="17"/>
        <v/>
      </c>
      <c r="L66" s="13">
        <f t="shared" si="18"/>
        <v>0</v>
      </c>
      <c r="M66" s="390"/>
      <c r="N66" s="437"/>
      <c r="O66" s="392">
        <f t="shared" si="19"/>
        <v>0</v>
      </c>
      <c r="P66" s="393" t="str">
        <f t="shared" ca="1" si="20"/>
        <v/>
      </c>
      <c r="Q66" s="390"/>
      <c r="R66" s="437"/>
      <c r="S66" s="392">
        <f t="shared" si="21"/>
        <v>0</v>
      </c>
      <c r="T66" s="394">
        <f t="shared" si="22"/>
        <v>0</v>
      </c>
      <c r="U66" s="392">
        <f t="shared" si="23"/>
        <v>0</v>
      </c>
      <c r="V66" s="13" t="str">
        <f t="shared" si="24"/>
        <v/>
      </c>
      <c r="W66" s="393" t="str">
        <f t="shared" ca="1" si="25"/>
        <v/>
      </c>
    </row>
    <row r="67" spans="2:23">
      <c r="B67" s="289" t="s">
        <v>405</v>
      </c>
      <c r="C67" s="395"/>
      <c r="D67" s="396"/>
      <c r="E67" s="388"/>
      <c r="F67" s="397" t="str">
        <f t="shared" ca="1" si="13"/>
        <v/>
      </c>
      <c r="G67" s="323" t="str">
        <f t="shared" ca="1" si="14"/>
        <v/>
      </c>
      <c r="H67" s="323" t="str">
        <f t="shared" ca="1" si="15"/>
        <v/>
      </c>
      <c r="I67" s="390"/>
      <c r="J67" s="13" t="str">
        <f t="shared" ca="1" si="16"/>
        <v/>
      </c>
      <c r="K67" s="13" t="str">
        <f t="shared" ca="1" si="17"/>
        <v/>
      </c>
      <c r="L67" s="13">
        <f t="shared" si="18"/>
        <v>0</v>
      </c>
      <c r="M67" s="390"/>
      <c r="N67" s="437"/>
      <c r="O67" s="392">
        <f t="shared" si="19"/>
        <v>0</v>
      </c>
      <c r="P67" s="393" t="str">
        <f t="shared" ca="1" si="20"/>
        <v/>
      </c>
      <c r="Q67" s="390"/>
      <c r="R67" s="437"/>
      <c r="S67" s="392">
        <f t="shared" si="21"/>
        <v>0</v>
      </c>
      <c r="T67" s="394">
        <f t="shared" si="22"/>
        <v>0</v>
      </c>
      <c r="U67" s="392">
        <f t="shared" si="23"/>
        <v>0</v>
      </c>
      <c r="V67" s="13" t="str">
        <f t="shared" si="24"/>
        <v/>
      </c>
      <c r="W67" s="393" t="str">
        <f t="shared" ca="1" si="25"/>
        <v/>
      </c>
    </row>
    <row r="68" spans="2:23">
      <c r="B68" s="289" t="s">
        <v>406</v>
      </c>
      <c r="C68" s="395"/>
      <c r="D68" s="396"/>
      <c r="E68" s="388"/>
      <c r="F68" s="397" t="str">
        <f t="shared" ca="1" si="13"/>
        <v/>
      </c>
      <c r="G68" s="323" t="str">
        <f t="shared" ca="1" si="14"/>
        <v/>
      </c>
      <c r="H68" s="323" t="str">
        <f t="shared" ca="1" si="15"/>
        <v/>
      </c>
      <c r="I68" s="390"/>
      <c r="J68" s="13" t="str">
        <f t="shared" ca="1" si="16"/>
        <v/>
      </c>
      <c r="K68" s="13" t="str">
        <f t="shared" ca="1" si="17"/>
        <v/>
      </c>
      <c r="L68" s="13">
        <f t="shared" si="18"/>
        <v>0</v>
      </c>
      <c r="M68" s="390"/>
      <c r="N68" s="437"/>
      <c r="O68" s="392">
        <f t="shared" si="19"/>
        <v>0</v>
      </c>
      <c r="P68" s="393" t="str">
        <f t="shared" ca="1" si="20"/>
        <v/>
      </c>
      <c r="Q68" s="390"/>
      <c r="R68" s="437"/>
      <c r="S68" s="392">
        <f t="shared" si="21"/>
        <v>0</v>
      </c>
      <c r="T68" s="394">
        <f t="shared" si="22"/>
        <v>0</v>
      </c>
      <c r="U68" s="392">
        <f t="shared" si="23"/>
        <v>0</v>
      </c>
      <c r="V68" s="13" t="str">
        <f t="shared" si="24"/>
        <v/>
      </c>
      <c r="W68" s="393" t="str">
        <f t="shared" ca="1" si="25"/>
        <v/>
      </c>
    </row>
    <row r="69" spans="2:23">
      <c r="B69" s="289" t="s">
        <v>515</v>
      </c>
      <c r="C69" s="395"/>
      <c r="D69" s="396"/>
      <c r="E69" s="388"/>
      <c r="F69" s="397" t="str">
        <f t="shared" ca="1" si="13"/>
        <v/>
      </c>
      <c r="G69" s="323" t="str">
        <f t="shared" ca="1" si="14"/>
        <v/>
      </c>
      <c r="H69" s="323" t="str">
        <f t="shared" ca="1" si="15"/>
        <v/>
      </c>
      <c r="I69" s="390"/>
      <c r="J69" s="13" t="str">
        <f t="shared" ca="1" si="16"/>
        <v/>
      </c>
      <c r="K69" s="13" t="str">
        <f t="shared" ca="1" si="17"/>
        <v/>
      </c>
      <c r="L69" s="13">
        <f t="shared" si="18"/>
        <v>0</v>
      </c>
      <c r="M69" s="390"/>
      <c r="N69" s="437"/>
      <c r="O69" s="392">
        <f t="shared" si="19"/>
        <v>0</v>
      </c>
      <c r="P69" s="393" t="str">
        <f t="shared" ca="1" si="20"/>
        <v/>
      </c>
      <c r="Q69" s="390"/>
      <c r="R69" s="437"/>
      <c r="S69" s="392">
        <f t="shared" si="21"/>
        <v>0</v>
      </c>
      <c r="T69" s="394">
        <f t="shared" si="22"/>
        <v>0</v>
      </c>
      <c r="U69" s="392">
        <f t="shared" si="23"/>
        <v>0</v>
      </c>
      <c r="V69" s="13" t="str">
        <f t="shared" si="24"/>
        <v/>
      </c>
      <c r="W69" s="393" t="str">
        <f t="shared" ca="1" si="25"/>
        <v/>
      </c>
    </row>
    <row r="70" spans="2:23">
      <c r="B70" s="289" t="s">
        <v>516</v>
      </c>
      <c r="C70" s="395"/>
      <c r="D70" s="396"/>
      <c r="E70" s="388"/>
      <c r="F70" s="397" t="str">
        <f t="shared" ca="1" si="13"/>
        <v/>
      </c>
      <c r="G70" s="323" t="str">
        <f t="shared" ca="1" si="14"/>
        <v/>
      </c>
      <c r="H70" s="323" t="str">
        <f t="shared" ca="1" si="15"/>
        <v/>
      </c>
      <c r="I70" s="390"/>
      <c r="J70" s="13" t="str">
        <f t="shared" ca="1" si="16"/>
        <v/>
      </c>
      <c r="K70" s="13" t="str">
        <f t="shared" ca="1" si="17"/>
        <v/>
      </c>
      <c r="L70" s="13">
        <f t="shared" si="18"/>
        <v>0</v>
      </c>
      <c r="M70" s="390"/>
      <c r="N70" s="437"/>
      <c r="O70" s="392">
        <f t="shared" si="19"/>
        <v>0</v>
      </c>
      <c r="P70" s="393" t="str">
        <f t="shared" ca="1" si="20"/>
        <v/>
      </c>
      <c r="Q70" s="390"/>
      <c r="R70" s="437"/>
      <c r="S70" s="392">
        <f t="shared" si="21"/>
        <v>0</v>
      </c>
      <c r="T70" s="394">
        <f t="shared" si="22"/>
        <v>0</v>
      </c>
      <c r="U70" s="392">
        <f t="shared" si="23"/>
        <v>0</v>
      </c>
      <c r="V70" s="13" t="str">
        <f t="shared" si="24"/>
        <v/>
      </c>
      <c r="W70" s="393" t="str">
        <f t="shared" ca="1" si="25"/>
        <v/>
      </c>
    </row>
    <row r="71" spans="2:23">
      <c r="B71" s="289" t="s">
        <v>517</v>
      </c>
      <c r="C71" s="395"/>
      <c r="D71" s="396"/>
      <c r="E71" s="388"/>
      <c r="F71" s="397" t="str">
        <f t="shared" ca="1" si="13"/>
        <v/>
      </c>
      <c r="G71" s="323" t="str">
        <f t="shared" ca="1" si="14"/>
        <v/>
      </c>
      <c r="H71" s="323" t="str">
        <f t="shared" ca="1" si="15"/>
        <v/>
      </c>
      <c r="I71" s="390"/>
      <c r="J71" s="13" t="str">
        <f t="shared" ca="1" si="16"/>
        <v/>
      </c>
      <c r="K71" s="13" t="str">
        <f t="shared" ca="1" si="17"/>
        <v/>
      </c>
      <c r="L71" s="13">
        <f t="shared" si="18"/>
        <v>0</v>
      </c>
      <c r="M71" s="390"/>
      <c r="N71" s="437"/>
      <c r="O71" s="392">
        <f t="shared" si="19"/>
        <v>0</v>
      </c>
      <c r="P71" s="393" t="str">
        <f t="shared" ca="1" si="20"/>
        <v/>
      </c>
      <c r="Q71" s="390"/>
      <c r="R71" s="437"/>
      <c r="S71" s="392">
        <f t="shared" si="21"/>
        <v>0</v>
      </c>
      <c r="T71" s="394">
        <f t="shared" si="22"/>
        <v>0</v>
      </c>
      <c r="U71" s="392">
        <f t="shared" si="23"/>
        <v>0</v>
      </c>
      <c r="V71" s="13" t="str">
        <f t="shared" si="24"/>
        <v/>
      </c>
      <c r="W71" s="393" t="str">
        <f t="shared" ca="1" si="25"/>
        <v/>
      </c>
    </row>
    <row r="72" spans="2:23">
      <c r="B72" s="289" t="s">
        <v>518</v>
      </c>
      <c r="C72" s="395"/>
      <c r="D72" s="396"/>
      <c r="E72" s="388"/>
      <c r="F72" s="397" t="str">
        <f t="shared" ca="1" si="13"/>
        <v/>
      </c>
      <c r="G72" s="323" t="str">
        <f t="shared" ca="1" si="14"/>
        <v/>
      </c>
      <c r="H72" s="323" t="str">
        <f t="shared" ca="1" si="15"/>
        <v/>
      </c>
      <c r="I72" s="390"/>
      <c r="J72" s="13" t="str">
        <f t="shared" ca="1" si="16"/>
        <v/>
      </c>
      <c r="K72" s="13" t="str">
        <f t="shared" ca="1" si="17"/>
        <v/>
      </c>
      <c r="L72" s="13">
        <f t="shared" si="18"/>
        <v>0</v>
      </c>
      <c r="M72" s="390"/>
      <c r="N72" s="437"/>
      <c r="O72" s="392">
        <f t="shared" si="19"/>
        <v>0</v>
      </c>
      <c r="P72" s="393" t="str">
        <f t="shared" ca="1" si="20"/>
        <v/>
      </c>
      <c r="Q72" s="390"/>
      <c r="R72" s="437"/>
      <c r="S72" s="392">
        <f t="shared" si="21"/>
        <v>0</v>
      </c>
      <c r="T72" s="394">
        <f t="shared" si="22"/>
        <v>0</v>
      </c>
      <c r="U72" s="392">
        <f t="shared" si="23"/>
        <v>0</v>
      </c>
      <c r="V72" s="13" t="str">
        <f t="shared" si="24"/>
        <v/>
      </c>
      <c r="W72" s="393" t="str">
        <f t="shared" ca="1" si="25"/>
        <v/>
      </c>
    </row>
    <row r="73" spans="2:23">
      <c r="B73" s="289" t="s">
        <v>519</v>
      </c>
      <c r="C73" s="395"/>
      <c r="D73" s="396"/>
      <c r="E73" s="388"/>
      <c r="F73" s="397" t="str">
        <f t="shared" ca="1" si="13"/>
        <v/>
      </c>
      <c r="G73" s="323" t="str">
        <f t="shared" ca="1" si="14"/>
        <v/>
      </c>
      <c r="H73" s="323" t="str">
        <f t="shared" ca="1" si="15"/>
        <v/>
      </c>
      <c r="I73" s="390"/>
      <c r="J73" s="13" t="str">
        <f t="shared" ca="1" si="16"/>
        <v/>
      </c>
      <c r="K73" s="13" t="str">
        <f t="shared" ca="1" si="17"/>
        <v/>
      </c>
      <c r="L73" s="13">
        <f t="shared" si="18"/>
        <v>0</v>
      </c>
      <c r="M73" s="390"/>
      <c r="N73" s="437"/>
      <c r="O73" s="392">
        <f t="shared" si="19"/>
        <v>0</v>
      </c>
      <c r="P73" s="393" t="str">
        <f t="shared" ca="1" si="20"/>
        <v/>
      </c>
      <c r="Q73" s="390"/>
      <c r="R73" s="437"/>
      <c r="S73" s="392">
        <f t="shared" si="21"/>
        <v>0</v>
      </c>
      <c r="T73" s="394">
        <f t="shared" si="22"/>
        <v>0</v>
      </c>
      <c r="U73" s="392">
        <f t="shared" si="23"/>
        <v>0</v>
      </c>
      <c r="V73" s="13" t="str">
        <f t="shared" si="24"/>
        <v/>
      </c>
      <c r="W73" s="393" t="str">
        <f t="shared" ca="1" si="25"/>
        <v/>
      </c>
    </row>
    <row r="74" spans="2:23">
      <c r="B74" s="289" t="s">
        <v>520</v>
      </c>
      <c r="C74" s="395"/>
      <c r="D74" s="396"/>
      <c r="E74" s="388"/>
      <c r="F74" s="397" t="str">
        <f t="shared" ca="1" si="13"/>
        <v/>
      </c>
      <c r="G74" s="323" t="str">
        <f t="shared" ca="1" si="14"/>
        <v/>
      </c>
      <c r="H74" s="323" t="str">
        <f t="shared" ca="1" si="15"/>
        <v/>
      </c>
      <c r="I74" s="390"/>
      <c r="J74" s="13" t="str">
        <f t="shared" ca="1" si="16"/>
        <v/>
      </c>
      <c r="K74" s="13" t="str">
        <f t="shared" ca="1" si="17"/>
        <v/>
      </c>
      <c r="L74" s="13">
        <f t="shared" si="18"/>
        <v>0</v>
      </c>
      <c r="M74" s="390"/>
      <c r="N74" s="437"/>
      <c r="O74" s="392">
        <f t="shared" si="19"/>
        <v>0</v>
      </c>
      <c r="P74" s="393" t="str">
        <f t="shared" ca="1" si="20"/>
        <v/>
      </c>
      <c r="Q74" s="390"/>
      <c r="R74" s="437"/>
      <c r="S74" s="392">
        <f t="shared" si="21"/>
        <v>0</v>
      </c>
      <c r="T74" s="394">
        <f t="shared" si="22"/>
        <v>0</v>
      </c>
      <c r="U74" s="392">
        <f t="shared" si="23"/>
        <v>0</v>
      </c>
      <c r="V74" s="13" t="str">
        <f t="shared" si="24"/>
        <v/>
      </c>
      <c r="W74" s="393" t="str">
        <f t="shared" ca="1" si="25"/>
        <v/>
      </c>
    </row>
    <row r="75" spans="2:23">
      <c r="B75" s="289" t="s">
        <v>521</v>
      </c>
      <c r="C75" s="395"/>
      <c r="D75" s="396"/>
      <c r="E75" s="388"/>
      <c r="F75" s="397" t="str">
        <f t="shared" ca="1" si="13"/>
        <v/>
      </c>
      <c r="G75" s="323" t="str">
        <f t="shared" ca="1" si="14"/>
        <v/>
      </c>
      <c r="H75" s="323" t="str">
        <f t="shared" ca="1" si="15"/>
        <v/>
      </c>
      <c r="I75" s="390"/>
      <c r="J75" s="13" t="str">
        <f t="shared" ca="1" si="16"/>
        <v/>
      </c>
      <c r="K75" s="13" t="str">
        <f t="shared" ca="1" si="17"/>
        <v/>
      </c>
      <c r="L75" s="13">
        <f t="shared" si="18"/>
        <v>0</v>
      </c>
      <c r="M75" s="390"/>
      <c r="N75" s="437"/>
      <c r="O75" s="392">
        <f t="shared" si="19"/>
        <v>0</v>
      </c>
      <c r="P75" s="393" t="str">
        <f t="shared" ca="1" si="20"/>
        <v/>
      </c>
      <c r="Q75" s="390"/>
      <c r="R75" s="437"/>
      <c r="S75" s="392">
        <f t="shared" si="21"/>
        <v>0</v>
      </c>
      <c r="T75" s="394">
        <f t="shared" si="22"/>
        <v>0</v>
      </c>
      <c r="U75" s="392">
        <f t="shared" si="23"/>
        <v>0</v>
      </c>
      <c r="V75" s="13" t="str">
        <f t="shared" si="24"/>
        <v/>
      </c>
      <c r="W75" s="393" t="str">
        <f t="shared" ca="1" si="25"/>
        <v/>
      </c>
    </row>
    <row r="76" spans="2:23">
      <c r="B76" s="289" t="s">
        <v>522</v>
      </c>
      <c r="C76" s="395"/>
      <c r="D76" s="396"/>
      <c r="E76" s="388"/>
      <c r="F76" s="397" t="str">
        <f t="shared" ca="1" si="13"/>
        <v/>
      </c>
      <c r="G76" s="323" t="str">
        <f t="shared" ca="1" si="14"/>
        <v/>
      </c>
      <c r="H76" s="323" t="str">
        <f t="shared" ca="1" si="15"/>
        <v/>
      </c>
      <c r="I76" s="390"/>
      <c r="J76" s="13" t="str">
        <f t="shared" ca="1" si="16"/>
        <v/>
      </c>
      <c r="K76" s="13" t="str">
        <f t="shared" ca="1" si="17"/>
        <v/>
      </c>
      <c r="L76" s="13">
        <f t="shared" si="18"/>
        <v>0</v>
      </c>
      <c r="M76" s="390"/>
      <c r="N76" s="437"/>
      <c r="O76" s="392">
        <f t="shared" si="19"/>
        <v>0</v>
      </c>
      <c r="P76" s="393" t="str">
        <f t="shared" ca="1" si="20"/>
        <v/>
      </c>
      <c r="Q76" s="390"/>
      <c r="R76" s="437"/>
      <c r="S76" s="392">
        <f t="shared" si="21"/>
        <v>0</v>
      </c>
      <c r="T76" s="394">
        <f t="shared" si="22"/>
        <v>0</v>
      </c>
      <c r="U76" s="392">
        <f t="shared" si="23"/>
        <v>0</v>
      </c>
      <c r="V76" s="13" t="str">
        <f t="shared" si="24"/>
        <v/>
      </c>
      <c r="W76" s="393" t="str">
        <f t="shared" ca="1" si="25"/>
        <v/>
      </c>
    </row>
    <row r="77" spans="2:23">
      <c r="B77" s="289" t="s">
        <v>523</v>
      </c>
      <c r="C77" s="395"/>
      <c r="D77" s="396"/>
      <c r="E77" s="388"/>
      <c r="F77" s="397" t="str">
        <f t="shared" ca="1" si="13"/>
        <v/>
      </c>
      <c r="G77" s="323" t="str">
        <f t="shared" ca="1" si="14"/>
        <v/>
      </c>
      <c r="H77" s="323" t="str">
        <f t="shared" ca="1" si="15"/>
        <v/>
      </c>
      <c r="I77" s="390"/>
      <c r="J77" s="13" t="str">
        <f t="shared" ca="1" si="16"/>
        <v/>
      </c>
      <c r="K77" s="13" t="str">
        <f t="shared" ca="1" si="17"/>
        <v/>
      </c>
      <c r="L77" s="13">
        <f t="shared" si="18"/>
        <v>0</v>
      </c>
      <c r="M77" s="390"/>
      <c r="N77" s="437"/>
      <c r="O77" s="392">
        <f t="shared" si="19"/>
        <v>0</v>
      </c>
      <c r="P77" s="393" t="str">
        <f t="shared" ca="1" si="20"/>
        <v/>
      </c>
      <c r="Q77" s="390"/>
      <c r="R77" s="437"/>
      <c r="S77" s="392">
        <f t="shared" si="21"/>
        <v>0</v>
      </c>
      <c r="T77" s="394">
        <f t="shared" si="22"/>
        <v>0</v>
      </c>
      <c r="U77" s="392">
        <f t="shared" si="23"/>
        <v>0</v>
      </c>
      <c r="V77" s="13" t="str">
        <f t="shared" si="24"/>
        <v/>
      </c>
      <c r="W77" s="393" t="str">
        <f t="shared" ca="1" si="25"/>
        <v/>
      </c>
    </row>
    <row r="78" spans="2:23">
      <c r="B78" s="289" t="s">
        <v>524</v>
      </c>
      <c r="C78" s="395"/>
      <c r="D78" s="396"/>
      <c r="E78" s="388"/>
      <c r="F78" s="397" t="str">
        <f t="shared" ca="1" si="13"/>
        <v/>
      </c>
      <c r="G78" s="323" t="str">
        <f t="shared" ca="1" si="14"/>
        <v/>
      </c>
      <c r="H78" s="323" t="str">
        <f t="shared" ca="1" si="15"/>
        <v/>
      </c>
      <c r="I78" s="390"/>
      <c r="J78" s="13" t="str">
        <f t="shared" ca="1" si="16"/>
        <v/>
      </c>
      <c r="K78" s="13" t="str">
        <f t="shared" ca="1" si="17"/>
        <v/>
      </c>
      <c r="L78" s="13">
        <f t="shared" si="18"/>
        <v>0</v>
      </c>
      <c r="M78" s="390"/>
      <c r="N78" s="437"/>
      <c r="O78" s="392">
        <f t="shared" si="19"/>
        <v>0</v>
      </c>
      <c r="P78" s="393" t="str">
        <f t="shared" ca="1" si="20"/>
        <v/>
      </c>
      <c r="Q78" s="390"/>
      <c r="R78" s="437"/>
      <c r="S78" s="392">
        <f t="shared" si="21"/>
        <v>0</v>
      </c>
      <c r="T78" s="394">
        <f t="shared" si="22"/>
        <v>0</v>
      </c>
      <c r="U78" s="392">
        <f t="shared" si="23"/>
        <v>0</v>
      </c>
      <c r="V78" s="13" t="str">
        <f t="shared" si="24"/>
        <v/>
      </c>
      <c r="W78" s="393" t="str">
        <f t="shared" ca="1" si="25"/>
        <v/>
      </c>
    </row>
    <row r="79" spans="2:23">
      <c r="B79" s="289" t="s">
        <v>525</v>
      </c>
      <c r="C79" s="395"/>
      <c r="D79" s="396"/>
      <c r="E79" s="388"/>
      <c r="F79" s="397" t="str">
        <f t="shared" ca="1" si="13"/>
        <v/>
      </c>
      <c r="G79" s="323" t="str">
        <f t="shared" ca="1" si="14"/>
        <v/>
      </c>
      <c r="H79" s="323" t="str">
        <f t="shared" ca="1" si="15"/>
        <v/>
      </c>
      <c r="I79" s="390"/>
      <c r="J79" s="13" t="str">
        <f t="shared" ca="1" si="16"/>
        <v/>
      </c>
      <c r="K79" s="13" t="str">
        <f t="shared" ca="1" si="17"/>
        <v/>
      </c>
      <c r="L79" s="13">
        <f t="shared" si="18"/>
        <v>0</v>
      </c>
      <c r="M79" s="390"/>
      <c r="N79" s="437"/>
      <c r="O79" s="392">
        <f t="shared" si="19"/>
        <v>0</v>
      </c>
      <c r="P79" s="393" t="str">
        <f t="shared" ca="1" si="20"/>
        <v/>
      </c>
      <c r="Q79" s="390"/>
      <c r="R79" s="437"/>
      <c r="S79" s="392">
        <f t="shared" si="21"/>
        <v>0</v>
      </c>
      <c r="T79" s="394">
        <f t="shared" si="22"/>
        <v>0</v>
      </c>
      <c r="U79" s="392">
        <f t="shared" si="23"/>
        <v>0</v>
      </c>
      <c r="V79" s="13" t="str">
        <f t="shared" si="24"/>
        <v/>
      </c>
      <c r="W79" s="393" t="str">
        <f t="shared" ca="1" si="25"/>
        <v/>
      </c>
    </row>
    <row r="80" spans="2:23">
      <c r="B80" s="289" t="s">
        <v>526</v>
      </c>
      <c r="C80" s="395"/>
      <c r="D80" s="396"/>
      <c r="E80" s="388"/>
      <c r="F80" s="397" t="str">
        <f t="shared" ca="1" si="13"/>
        <v/>
      </c>
      <c r="G80" s="323" t="str">
        <f t="shared" ca="1" si="14"/>
        <v/>
      </c>
      <c r="H80" s="323" t="str">
        <f t="shared" ca="1" si="15"/>
        <v/>
      </c>
      <c r="I80" s="390"/>
      <c r="J80" s="13" t="str">
        <f t="shared" ca="1" si="16"/>
        <v/>
      </c>
      <c r="K80" s="13" t="str">
        <f t="shared" ca="1" si="17"/>
        <v/>
      </c>
      <c r="L80" s="13">
        <f t="shared" si="18"/>
        <v>0</v>
      </c>
      <c r="M80" s="390"/>
      <c r="N80" s="437"/>
      <c r="O80" s="392">
        <f t="shared" si="19"/>
        <v>0</v>
      </c>
      <c r="P80" s="393" t="str">
        <f t="shared" ca="1" si="20"/>
        <v/>
      </c>
      <c r="Q80" s="390"/>
      <c r="R80" s="437"/>
      <c r="S80" s="392">
        <f t="shared" si="21"/>
        <v>0</v>
      </c>
      <c r="T80" s="394">
        <f t="shared" si="22"/>
        <v>0</v>
      </c>
      <c r="U80" s="392">
        <f t="shared" si="23"/>
        <v>0</v>
      </c>
      <c r="V80" s="13" t="str">
        <f t="shared" si="24"/>
        <v/>
      </c>
      <c r="W80" s="393" t="str">
        <f t="shared" ca="1" si="25"/>
        <v/>
      </c>
    </row>
    <row r="81" spans="1:23">
      <c r="B81" s="289" t="s">
        <v>527</v>
      </c>
      <c r="C81" s="395"/>
      <c r="D81" s="396"/>
      <c r="E81" s="388"/>
      <c r="F81" s="397" t="str">
        <f t="shared" ca="1" si="13"/>
        <v/>
      </c>
      <c r="G81" s="323" t="str">
        <f t="shared" ca="1" si="14"/>
        <v/>
      </c>
      <c r="H81" s="323" t="str">
        <f t="shared" ca="1" si="15"/>
        <v/>
      </c>
      <c r="I81" s="390"/>
      <c r="J81" s="13" t="str">
        <f t="shared" ca="1" si="16"/>
        <v/>
      </c>
      <c r="K81" s="13" t="str">
        <f t="shared" ca="1" si="17"/>
        <v/>
      </c>
      <c r="L81" s="13">
        <f t="shared" si="18"/>
        <v>0</v>
      </c>
      <c r="M81" s="390"/>
      <c r="N81" s="437"/>
      <c r="O81" s="392">
        <f t="shared" si="19"/>
        <v>0</v>
      </c>
      <c r="P81" s="393" t="str">
        <f t="shared" ca="1" si="20"/>
        <v/>
      </c>
      <c r="Q81" s="390"/>
      <c r="R81" s="437"/>
      <c r="S81" s="392">
        <f t="shared" si="21"/>
        <v>0</v>
      </c>
      <c r="T81" s="394">
        <f t="shared" si="22"/>
        <v>0</v>
      </c>
      <c r="U81" s="392">
        <f t="shared" si="23"/>
        <v>0</v>
      </c>
      <c r="V81" s="13" t="str">
        <f t="shared" si="24"/>
        <v/>
      </c>
      <c r="W81" s="393" t="str">
        <f t="shared" ca="1" si="25"/>
        <v/>
      </c>
    </row>
    <row r="82" spans="1:23">
      <c r="B82" s="289" t="s">
        <v>528</v>
      </c>
      <c r="C82" s="395"/>
      <c r="D82" s="396"/>
      <c r="E82" s="388"/>
      <c r="F82" s="397" t="str">
        <f t="shared" ca="1" si="13"/>
        <v/>
      </c>
      <c r="G82" s="323" t="str">
        <f t="shared" ca="1" si="14"/>
        <v/>
      </c>
      <c r="H82" s="323" t="str">
        <f t="shared" ca="1" si="15"/>
        <v/>
      </c>
      <c r="I82" s="390"/>
      <c r="J82" s="13" t="str">
        <f t="shared" ca="1" si="16"/>
        <v/>
      </c>
      <c r="K82" s="13" t="str">
        <f t="shared" ca="1" si="17"/>
        <v/>
      </c>
      <c r="L82" s="13">
        <f t="shared" si="18"/>
        <v>0</v>
      </c>
      <c r="M82" s="390"/>
      <c r="N82" s="437"/>
      <c r="O82" s="392">
        <f t="shared" si="19"/>
        <v>0</v>
      </c>
      <c r="P82" s="393" t="str">
        <f t="shared" ca="1" si="20"/>
        <v/>
      </c>
      <c r="Q82" s="390"/>
      <c r="R82" s="437"/>
      <c r="S82" s="392">
        <f t="shared" si="21"/>
        <v>0</v>
      </c>
      <c r="T82" s="394">
        <f t="shared" si="22"/>
        <v>0</v>
      </c>
      <c r="U82" s="392">
        <f t="shared" si="23"/>
        <v>0</v>
      </c>
      <c r="V82" s="13" t="str">
        <f t="shared" si="24"/>
        <v/>
      </c>
      <c r="W82" s="393" t="str">
        <f t="shared" ca="1" si="25"/>
        <v/>
      </c>
    </row>
    <row r="83" spans="1:23">
      <c r="B83" s="289" t="s">
        <v>529</v>
      </c>
      <c r="C83" s="395"/>
      <c r="D83" s="396"/>
      <c r="E83" s="388"/>
      <c r="F83" s="397" t="str">
        <f t="shared" ca="1" si="13"/>
        <v/>
      </c>
      <c r="G83" s="323" t="str">
        <f t="shared" ca="1" si="14"/>
        <v/>
      </c>
      <c r="H83" s="323" t="str">
        <f t="shared" ca="1" si="15"/>
        <v/>
      </c>
      <c r="I83" s="390"/>
      <c r="J83" s="13" t="str">
        <f t="shared" ca="1" si="16"/>
        <v/>
      </c>
      <c r="K83" s="13" t="str">
        <f t="shared" ca="1" si="17"/>
        <v/>
      </c>
      <c r="L83" s="13">
        <f t="shared" si="18"/>
        <v>0</v>
      </c>
      <c r="M83" s="390"/>
      <c r="N83" s="437"/>
      <c r="O83" s="392">
        <f t="shared" si="19"/>
        <v>0</v>
      </c>
      <c r="P83" s="393" t="str">
        <f t="shared" ca="1" si="20"/>
        <v/>
      </c>
      <c r="Q83" s="390"/>
      <c r="R83" s="437"/>
      <c r="S83" s="392">
        <f t="shared" si="21"/>
        <v>0</v>
      </c>
      <c r="T83" s="394">
        <f t="shared" si="22"/>
        <v>0</v>
      </c>
      <c r="U83" s="392">
        <f t="shared" si="23"/>
        <v>0</v>
      </c>
      <c r="V83" s="13" t="str">
        <f t="shared" si="24"/>
        <v/>
      </c>
      <c r="W83" s="393" t="str">
        <f t="shared" ca="1" si="25"/>
        <v/>
      </c>
    </row>
    <row r="84" spans="1:23" customFormat="1" ht="18" customHeight="1" thickBot="1">
      <c r="B84" s="346"/>
      <c r="C84" s="827" t="s">
        <v>842</v>
      </c>
      <c r="D84" s="828"/>
      <c r="E84" s="828"/>
      <c r="F84" s="828"/>
      <c r="G84" s="828"/>
      <c r="H84" s="828"/>
      <c r="I84" s="829"/>
      <c r="J84" s="408"/>
      <c r="K84" s="408"/>
      <c r="L84" s="408"/>
      <c r="M84" s="408"/>
      <c r="N84" s="438"/>
      <c r="O84" s="408"/>
      <c r="P84" s="410"/>
      <c r="Q84" s="408"/>
      <c r="R84" s="438"/>
      <c r="S84" s="408"/>
      <c r="T84" s="438"/>
      <c r="U84" s="408"/>
      <c r="V84" s="408"/>
      <c r="W84" s="408"/>
    </row>
    <row r="85" spans="1:23" s="213" customFormat="1" ht="18" customHeight="1" thickTop="1">
      <c r="A85" s="253"/>
      <c r="B85" s="12"/>
      <c r="C85" s="244" t="s">
        <v>843</v>
      </c>
      <c r="D85" s="241" t="s">
        <v>844</v>
      </c>
      <c r="E85" s="439"/>
      <c r="F85" s="439"/>
      <c r="G85" s="12"/>
      <c r="H85" s="12"/>
      <c r="I85" s="439"/>
      <c r="J85" s="228"/>
      <c r="K85" s="228"/>
      <c r="L85" s="228"/>
      <c r="M85" s="13"/>
      <c r="N85" s="440">
        <f>SUM(N54:N84)</f>
        <v>0</v>
      </c>
      <c r="O85" s="13">
        <f>SUM(O54:O84)</f>
        <v>0</v>
      </c>
      <c r="P85" s="13"/>
      <c r="Q85" s="13"/>
      <c r="R85" s="440">
        <f>SUM(R54:R84)</f>
        <v>0</v>
      </c>
      <c r="S85" s="13">
        <f>SUM(S54:S84)</f>
        <v>0</v>
      </c>
      <c r="T85" s="440">
        <f>SUM(T54:T84)</f>
        <v>0</v>
      </c>
      <c r="U85" s="13">
        <f>SUM(U54:U84)</f>
        <v>0</v>
      </c>
      <c r="V85" s="13"/>
      <c r="W85" s="13"/>
    </row>
    <row r="86" spans="1:23" s="213" customFormat="1">
      <c r="A86" s="253"/>
      <c r="B86" s="212"/>
      <c r="C86" s="262" t="s">
        <v>845</v>
      </c>
      <c r="D86" s="262" t="s">
        <v>846</v>
      </c>
      <c r="E86" s="212"/>
      <c r="F86" s="212"/>
      <c r="G86" s="212"/>
      <c r="H86" s="212"/>
      <c r="I86" s="212"/>
      <c r="J86" s="263"/>
      <c r="K86" s="263"/>
      <c r="L86" s="263"/>
      <c r="M86" s="212"/>
      <c r="N86" s="311">
        <f>N85</f>
        <v>0</v>
      </c>
      <c r="O86" s="21">
        <f>O85*$S49*$V49</f>
        <v>0</v>
      </c>
      <c r="P86" s="212"/>
      <c r="Q86" s="21"/>
      <c r="R86" s="311">
        <f>R85</f>
        <v>0</v>
      </c>
      <c r="S86" s="21">
        <f>S85*$S49*$V49</f>
        <v>0</v>
      </c>
      <c r="T86" s="311">
        <f>T85</f>
        <v>0</v>
      </c>
      <c r="U86" s="21">
        <f>U85*$S49*$V49</f>
        <v>0</v>
      </c>
      <c r="V86" s="226"/>
      <c r="W86" s="226"/>
    </row>
    <row r="87" spans="1:23" s="357" customFormat="1" ht="9" customHeight="1">
      <c r="C87" s="362"/>
      <c r="D87" s="362"/>
      <c r="J87" s="363"/>
      <c r="K87" s="363"/>
      <c r="L87" s="363"/>
      <c r="Q87" s="324"/>
      <c r="U87" s="324"/>
    </row>
    <row r="88" spans="1:23">
      <c r="B88" s="263" t="s">
        <v>847</v>
      </c>
      <c r="C88" s="412">
        <f>SUMIF($E$54:$E$84,$B88,$N$54:$N$84)</f>
        <v>0</v>
      </c>
      <c r="D88" s="413">
        <v>0</v>
      </c>
      <c r="E88" s="127">
        <f>SUMIF($E$54:$E$84,$B88,$L$54:$L$84)</f>
        <v>0</v>
      </c>
      <c r="F88" s="414"/>
      <c r="G88" s="415"/>
      <c r="H88" s="415"/>
      <c r="I88" s="225" t="s">
        <v>848</v>
      </c>
      <c r="J88" s="416"/>
      <c r="K88" s="263" t="s">
        <v>849</v>
      </c>
      <c r="L88" s="263"/>
      <c r="M88" s="263" t="s">
        <v>850</v>
      </c>
      <c r="N88" s="441" t="s">
        <v>851</v>
      </c>
      <c r="O88" s="442"/>
      <c r="P88" s="225" t="s">
        <v>852</v>
      </c>
      <c r="Q88" s="416"/>
      <c r="R88" s="263" t="s">
        <v>853</v>
      </c>
      <c r="S88" s="418" t="s">
        <v>854</v>
      </c>
      <c r="T88" s="196"/>
      <c r="U88" s="225" t="s">
        <v>855</v>
      </c>
      <c r="V88" s="416"/>
      <c r="W88" s="263" t="s">
        <v>856</v>
      </c>
    </row>
    <row r="89" spans="1:23">
      <c r="B89" s="263" t="s">
        <v>857</v>
      </c>
      <c r="C89" s="412">
        <f>SUMIF($E$54:$E$84,$B89,$N$54:$N$84)</f>
        <v>0</v>
      </c>
      <c r="D89" s="413">
        <v>0</v>
      </c>
      <c r="E89" s="127">
        <f>SUMIF($E$54:$E$84,$B89,$L$54:$L$84)</f>
        <v>0</v>
      </c>
      <c r="F89" s="414"/>
      <c r="G89" s="415"/>
      <c r="H89" s="415"/>
      <c r="I89" s="420" t="s">
        <v>858</v>
      </c>
      <c r="J89" s="416"/>
      <c r="K89" s="21">
        <f ca="1">SUMPRODUCT($K$54:$K$84,$N$54:$N$84)</f>
        <v>0</v>
      </c>
      <c r="L89" s="21"/>
      <c r="M89" s="21">
        <f ca="1">K89*$S$49*$V$49</f>
        <v>0</v>
      </c>
      <c r="N89" s="441"/>
      <c r="O89" s="442"/>
      <c r="P89" s="225" t="s">
        <v>859</v>
      </c>
      <c r="Q89" s="416"/>
      <c r="R89" s="21" t="str">
        <f ca="1">IFERROR(SUMPRODUCT($K$54:$K$84,$N$54:$N$84)/$N$85,"")</f>
        <v/>
      </c>
      <c r="S89" s="212"/>
      <c r="U89" s="225" t="s">
        <v>860</v>
      </c>
      <c r="V89" s="416"/>
      <c r="W89" s="21" t="str">
        <f ca="1">$R$89</f>
        <v/>
      </c>
    </row>
    <row r="90" spans="1:23" s="213" customFormat="1" ht="18" customHeight="1" thickBot="1">
      <c r="A90" s="253"/>
      <c r="B90" s="263" t="s">
        <v>861</v>
      </c>
      <c r="C90" s="412">
        <f>SUMIF($E$54:$E$84,$B90,$N$54:$N$84)</f>
        <v>0</v>
      </c>
      <c r="D90" s="413">
        <v>0</v>
      </c>
      <c r="E90" s="127">
        <f>SUMIF($E$54:$E$84,$B90,$L$54:$L$84)</f>
        <v>0</v>
      </c>
      <c r="F90" s="414"/>
      <c r="G90" s="415"/>
      <c r="H90" s="415"/>
      <c r="I90" s="424" t="s">
        <v>862</v>
      </c>
      <c r="J90" s="443"/>
      <c r="K90" s="21">
        <f>$U$85</f>
        <v>0</v>
      </c>
      <c r="L90" s="21"/>
      <c r="M90" s="21">
        <f>K90*$S$49*$V$49</f>
        <v>0</v>
      </c>
      <c r="N90" s="444" t="str">
        <f ca="1">IFERROR(M90/M89,"")</f>
        <v/>
      </c>
      <c r="O90" s="445"/>
      <c r="P90" s="225" t="s">
        <v>863</v>
      </c>
      <c r="Q90" s="416"/>
      <c r="R90" s="21" t="str">
        <f>IFERROR($O$85/$N$85,"")</f>
        <v/>
      </c>
      <c r="S90" s="426" t="str">
        <f ca="1">IFERROR(R90/R89,"")</f>
        <v/>
      </c>
      <c r="U90" s="225" t="s">
        <v>864</v>
      </c>
      <c r="V90" s="416"/>
      <c r="W90" s="24" t="str">
        <f>IFERROR($U$85/$N$85,"")</f>
        <v/>
      </c>
    </row>
    <row r="91" spans="1:23" customFormat="1" ht="18" customHeight="1" thickBot="1">
      <c r="B91" s="263" t="s">
        <v>865</v>
      </c>
      <c r="C91" s="412">
        <f>SUMIF($E$54:$E$84,$B91,$N$54:$N$84)</f>
        <v>0</v>
      </c>
      <c r="D91" s="413">
        <v>0</v>
      </c>
      <c r="E91" s="127">
        <f>SUMIF($E$54:$E$84,$B91,$L$54:$L$84)</f>
        <v>0</v>
      </c>
      <c r="F91" s="414"/>
      <c r="G91" s="415"/>
      <c r="H91" s="415"/>
      <c r="I91" s="424" t="s">
        <v>866</v>
      </c>
      <c r="J91" s="443"/>
      <c r="K91" s="232">
        <f ca="1">K89-K90</f>
        <v>0</v>
      </c>
      <c r="L91" s="232"/>
      <c r="M91" s="232">
        <f ca="1">M89-M90</f>
        <v>0</v>
      </c>
      <c r="N91" s="446" t="str">
        <f ca="1">IFERROR(M91/M89,"")</f>
        <v/>
      </c>
      <c r="O91" s="447"/>
      <c r="P91" s="225" t="s">
        <v>867</v>
      </c>
      <c r="Q91" s="416"/>
      <c r="R91" s="21" t="str">
        <f>IFERROR($S$85/$R$85,"")</f>
        <v/>
      </c>
      <c r="S91" s="426" t="str">
        <f ca="1">IFERROR(R91/R89,"")</f>
        <v/>
      </c>
      <c r="U91" s="225" t="s">
        <v>868</v>
      </c>
      <c r="V91" s="429"/>
      <c r="W91" s="430" t="str">
        <f ca="1">IFERROR(W90/W89,"")</f>
        <v/>
      </c>
    </row>
    <row r="92" spans="1:23" s="357" customFormat="1" ht="9" customHeight="1">
      <c r="J92" s="363"/>
      <c r="K92" s="363"/>
      <c r="L92" s="363"/>
    </row>
    <row r="93" spans="1:23">
      <c r="B93" s="156" t="s">
        <v>869</v>
      </c>
      <c r="M93" s="839" t="s">
        <v>870</v>
      </c>
      <c r="N93" s="840"/>
      <c r="O93" s="841" t="str">
        <f>IF(通貨3="","",通貨3)</f>
        <v/>
      </c>
      <c r="P93" s="841"/>
      <c r="Q93" s="838" t="s">
        <v>871</v>
      </c>
      <c r="R93" s="838"/>
      <c r="S93" s="212">
        <f>通貨3レート</f>
        <v>0</v>
      </c>
      <c r="T93" s="845" t="s">
        <v>872</v>
      </c>
      <c r="U93" s="845"/>
      <c r="V93" s="846">
        <f>通貨3単位</f>
        <v>0</v>
      </c>
      <c r="W93" s="846"/>
    </row>
    <row r="94" spans="1:23" s="357" customFormat="1" ht="9" customHeight="1">
      <c r="C94" s="362"/>
      <c r="D94" s="362"/>
      <c r="J94" s="363"/>
      <c r="K94" s="363"/>
      <c r="L94" s="363"/>
      <c r="R94" s="364"/>
      <c r="T94" s="364"/>
      <c r="U94" s="364"/>
    </row>
    <row r="95" spans="1:23">
      <c r="B95" s="832" t="s">
        <v>873</v>
      </c>
      <c r="C95" s="805" t="s">
        <v>874</v>
      </c>
      <c r="D95" s="805" t="s">
        <v>875</v>
      </c>
      <c r="E95" s="19" t="s">
        <v>876</v>
      </c>
      <c r="F95" s="19"/>
      <c r="G95" s="19"/>
      <c r="H95" s="19"/>
      <c r="I95" s="19"/>
      <c r="J95" s="366"/>
      <c r="K95" s="366"/>
      <c r="L95" s="835" t="s">
        <v>877</v>
      </c>
      <c r="M95" s="19" t="s">
        <v>878</v>
      </c>
      <c r="N95" s="19"/>
      <c r="O95" s="19"/>
      <c r="P95" s="19"/>
      <c r="Q95" s="19" t="s">
        <v>879</v>
      </c>
      <c r="R95" s="19"/>
      <c r="S95" s="19"/>
      <c r="T95" s="19" t="s">
        <v>880</v>
      </c>
      <c r="U95" s="19"/>
      <c r="V95" s="19"/>
      <c r="W95" s="19"/>
    </row>
    <row r="96" spans="1:23" customFormat="1" ht="23.25" customHeight="1" thickBot="1">
      <c r="B96" s="803"/>
      <c r="C96" s="806"/>
      <c r="D96" s="806"/>
      <c r="E96" s="431" t="s">
        <v>881</v>
      </c>
      <c r="F96" s="431" t="s">
        <v>882</v>
      </c>
      <c r="G96" s="432" t="s">
        <v>883</v>
      </c>
      <c r="H96" s="431" t="s">
        <v>884</v>
      </c>
      <c r="I96" s="432" t="s">
        <v>885</v>
      </c>
      <c r="J96" s="433" t="s">
        <v>886</v>
      </c>
      <c r="K96" s="434" t="s">
        <v>887</v>
      </c>
      <c r="L96" s="837"/>
      <c r="M96" s="435" t="s">
        <v>888</v>
      </c>
      <c r="N96" s="436" t="s">
        <v>889</v>
      </c>
      <c r="O96" s="436" t="s">
        <v>890</v>
      </c>
      <c r="P96" s="268" t="s">
        <v>891</v>
      </c>
      <c r="Q96" s="435" t="s">
        <v>892</v>
      </c>
      <c r="R96" s="436" t="s">
        <v>893</v>
      </c>
      <c r="S96" s="436" t="s">
        <v>894</v>
      </c>
      <c r="T96" s="436" t="s">
        <v>895</v>
      </c>
      <c r="U96" s="435" t="s">
        <v>896</v>
      </c>
      <c r="V96" s="266" t="s">
        <v>897</v>
      </c>
      <c r="W96" s="266" t="s">
        <v>898</v>
      </c>
    </row>
    <row r="97" spans="2:23" customFormat="1" ht="18.75" hidden="1" customHeight="1" thickTop="1" thickBot="1">
      <c r="B97" s="269" t="s">
        <v>899</v>
      </c>
      <c r="C97" s="375" t="s">
        <v>900</v>
      </c>
      <c r="D97" s="375" t="s">
        <v>901</v>
      </c>
      <c r="E97" s="272" t="s">
        <v>902</v>
      </c>
      <c r="F97" s="376" t="s">
        <v>903</v>
      </c>
      <c r="G97" s="377" t="s">
        <v>747</v>
      </c>
      <c r="H97" s="377" t="s">
        <v>748</v>
      </c>
      <c r="I97" s="272" t="s">
        <v>904</v>
      </c>
      <c r="J97" s="273" t="s">
        <v>502</v>
      </c>
      <c r="K97" s="273" t="s">
        <v>905</v>
      </c>
      <c r="L97" s="273" t="s">
        <v>504</v>
      </c>
      <c r="M97" s="272" t="s">
        <v>906</v>
      </c>
      <c r="N97" s="378" t="s">
        <v>907</v>
      </c>
      <c r="O97" s="273" t="s">
        <v>908</v>
      </c>
      <c r="P97" s="379" t="s">
        <v>909</v>
      </c>
      <c r="Q97" s="272" t="s">
        <v>910</v>
      </c>
      <c r="R97" s="378" t="s">
        <v>911</v>
      </c>
      <c r="S97" s="273" t="s">
        <v>912</v>
      </c>
      <c r="T97" s="380" t="s">
        <v>913</v>
      </c>
      <c r="U97" s="273" t="s">
        <v>914</v>
      </c>
      <c r="V97" s="273" t="s">
        <v>915</v>
      </c>
      <c r="W97" s="381" t="s">
        <v>916</v>
      </c>
    </row>
    <row r="98" spans="2:23" customFormat="1" ht="18" customHeight="1" thickTop="1">
      <c r="B98" s="281" t="s">
        <v>917</v>
      </c>
      <c r="C98" s="382"/>
      <c r="D98" s="382"/>
      <c r="E98" s="282"/>
      <c r="F98" s="383" t="str">
        <f t="shared" ref="F98:F122" ca="1" si="26">IFERROR(INDIRECT(E98),"")</f>
        <v/>
      </c>
      <c r="G98" s="284" t="str">
        <f t="shared" ref="G98:G122" ca="1" si="27">IFERROR(INDIRECT(E98&amp;"レート"),"")</f>
        <v/>
      </c>
      <c r="H98" s="284" t="str">
        <f t="shared" ref="H98:H122" ca="1" si="28">IFERROR(INDIRECT(E98&amp;"単位"),"")</f>
        <v/>
      </c>
      <c r="I98" s="285"/>
      <c r="J98" s="10" t="str">
        <f t="shared" ref="J98:J122" ca="1" si="29">IFERROR(I98*G98*H98,"")</f>
        <v/>
      </c>
      <c r="K98" s="10" t="str">
        <f t="shared" ref="K98:K122" ca="1" si="30">IFERROR(J98/$S$93/$V$93,"")</f>
        <v/>
      </c>
      <c r="L98" s="10">
        <f t="shared" ref="L98:L122" si="31">IFERROR(I98*N98,"")</f>
        <v>0</v>
      </c>
      <c r="M98" s="285"/>
      <c r="N98" s="384"/>
      <c r="O98" s="385">
        <f t="shared" ref="O98:O122" si="32">IFERROR(M98*N98,"")</f>
        <v>0</v>
      </c>
      <c r="P98" s="386" t="str">
        <f t="shared" ref="P98:P122" ca="1" si="33">IFERROR(M98/K98,"")</f>
        <v/>
      </c>
      <c r="Q98" s="285"/>
      <c r="R98" s="384"/>
      <c r="S98" s="385">
        <f t="shared" ref="S98:S122" si="34">IFERROR(Q98*R98,"")</f>
        <v>0</v>
      </c>
      <c r="T98" s="387">
        <f t="shared" ref="T98:T122" si="35">N98+R98</f>
        <v>0</v>
      </c>
      <c r="U98" s="385">
        <f t="shared" ref="U98:U122" si="36">IFERROR(O98+S98,"")</f>
        <v>0</v>
      </c>
      <c r="V98" s="10" t="str">
        <f t="shared" ref="V98:V122" si="37">IFERROR(U98/N98,"")</f>
        <v/>
      </c>
      <c r="W98" s="386" t="str">
        <f t="shared" ref="W98:W122" ca="1" si="38">IFERROR(V98/K98,"")</f>
        <v/>
      </c>
    </row>
    <row r="99" spans="2:23">
      <c r="B99" s="289" t="s">
        <v>359</v>
      </c>
      <c r="C99" s="221"/>
      <c r="D99" s="221"/>
      <c r="E99" s="388"/>
      <c r="F99" s="389" t="str">
        <f t="shared" ca="1" si="26"/>
        <v/>
      </c>
      <c r="G99" s="323" t="str">
        <f t="shared" ca="1" si="27"/>
        <v/>
      </c>
      <c r="H99" s="323" t="str">
        <f t="shared" ca="1" si="28"/>
        <v/>
      </c>
      <c r="I99" s="390"/>
      <c r="J99" s="13" t="str">
        <f t="shared" ca="1" si="29"/>
        <v/>
      </c>
      <c r="K99" s="13" t="str">
        <f t="shared" ca="1" si="30"/>
        <v/>
      </c>
      <c r="L99" s="13">
        <f t="shared" si="31"/>
        <v>0</v>
      </c>
      <c r="M99" s="390"/>
      <c r="N99" s="391"/>
      <c r="O99" s="392">
        <f t="shared" si="32"/>
        <v>0</v>
      </c>
      <c r="P99" s="393" t="str">
        <f t="shared" ca="1" si="33"/>
        <v/>
      </c>
      <c r="Q99" s="390"/>
      <c r="R99" s="391"/>
      <c r="S99" s="392">
        <f t="shared" si="34"/>
        <v>0</v>
      </c>
      <c r="T99" s="394">
        <f t="shared" si="35"/>
        <v>0</v>
      </c>
      <c r="U99" s="392">
        <f t="shared" si="36"/>
        <v>0</v>
      </c>
      <c r="V99" s="13" t="str">
        <f t="shared" si="37"/>
        <v/>
      </c>
      <c r="W99" s="393" t="str">
        <f t="shared" ca="1" si="38"/>
        <v/>
      </c>
    </row>
    <row r="100" spans="2:23">
      <c r="B100" s="289" t="s">
        <v>361</v>
      </c>
      <c r="C100" s="221"/>
      <c r="D100" s="221"/>
      <c r="E100" s="388"/>
      <c r="F100" s="389" t="str">
        <f t="shared" ca="1" si="26"/>
        <v/>
      </c>
      <c r="G100" s="323" t="str">
        <f t="shared" ca="1" si="27"/>
        <v/>
      </c>
      <c r="H100" s="323" t="str">
        <f t="shared" ca="1" si="28"/>
        <v/>
      </c>
      <c r="I100" s="390"/>
      <c r="J100" s="13" t="str">
        <f t="shared" ca="1" si="29"/>
        <v/>
      </c>
      <c r="K100" s="13" t="str">
        <f t="shared" ca="1" si="30"/>
        <v/>
      </c>
      <c r="L100" s="13">
        <f t="shared" si="31"/>
        <v>0</v>
      </c>
      <c r="M100" s="390"/>
      <c r="N100" s="391"/>
      <c r="O100" s="392">
        <f t="shared" si="32"/>
        <v>0</v>
      </c>
      <c r="P100" s="393" t="str">
        <f t="shared" ca="1" si="33"/>
        <v/>
      </c>
      <c r="Q100" s="390"/>
      <c r="R100" s="391"/>
      <c r="S100" s="392">
        <f t="shared" si="34"/>
        <v>0</v>
      </c>
      <c r="T100" s="394">
        <f t="shared" si="35"/>
        <v>0</v>
      </c>
      <c r="U100" s="392">
        <f t="shared" si="36"/>
        <v>0</v>
      </c>
      <c r="V100" s="13" t="str">
        <f t="shared" si="37"/>
        <v/>
      </c>
      <c r="W100" s="393" t="str">
        <f t="shared" ca="1" si="38"/>
        <v/>
      </c>
    </row>
    <row r="101" spans="2:23">
      <c r="B101" s="289" t="s">
        <v>363</v>
      </c>
      <c r="C101" s="221"/>
      <c r="D101" s="221"/>
      <c r="E101" s="388"/>
      <c r="F101" s="389" t="str">
        <f t="shared" ca="1" si="26"/>
        <v/>
      </c>
      <c r="G101" s="323" t="str">
        <f t="shared" ca="1" si="27"/>
        <v/>
      </c>
      <c r="H101" s="323" t="str">
        <f t="shared" ca="1" si="28"/>
        <v/>
      </c>
      <c r="I101" s="390"/>
      <c r="J101" s="13" t="str">
        <f t="shared" ca="1" si="29"/>
        <v/>
      </c>
      <c r="K101" s="13" t="str">
        <f t="shared" ca="1" si="30"/>
        <v/>
      </c>
      <c r="L101" s="13">
        <f t="shared" si="31"/>
        <v>0</v>
      </c>
      <c r="M101" s="390"/>
      <c r="N101" s="391"/>
      <c r="O101" s="392">
        <f t="shared" si="32"/>
        <v>0</v>
      </c>
      <c r="P101" s="393" t="str">
        <f t="shared" ca="1" si="33"/>
        <v/>
      </c>
      <c r="Q101" s="390"/>
      <c r="R101" s="391"/>
      <c r="S101" s="392">
        <f t="shared" si="34"/>
        <v>0</v>
      </c>
      <c r="T101" s="394">
        <f t="shared" si="35"/>
        <v>0</v>
      </c>
      <c r="U101" s="392">
        <f t="shared" si="36"/>
        <v>0</v>
      </c>
      <c r="V101" s="13" t="str">
        <f t="shared" si="37"/>
        <v/>
      </c>
      <c r="W101" s="393" t="str">
        <f t="shared" ca="1" si="38"/>
        <v/>
      </c>
    </row>
    <row r="102" spans="2:23">
      <c r="B102" s="289" t="s">
        <v>367</v>
      </c>
      <c r="C102" s="395"/>
      <c r="D102" s="396"/>
      <c r="E102" s="388"/>
      <c r="F102" s="397" t="str">
        <f t="shared" ca="1" si="26"/>
        <v/>
      </c>
      <c r="G102" s="323" t="str">
        <f t="shared" ca="1" si="27"/>
        <v/>
      </c>
      <c r="H102" s="323" t="str">
        <f t="shared" ca="1" si="28"/>
        <v/>
      </c>
      <c r="I102" s="390"/>
      <c r="J102" s="13" t="str">
        <f t="shared" ca="1" si="29"/>
        <v/>
      </c>
      <c r="K102" s="13" t="str">
        <f t="shared" ca="1" si="30"/>
        <v/>
      </c>
      <c r="L102" s="13">
        <f t="shared" si="31"/>
        <v>0</v>
      </c>
      <c r="M102" s="390"/>
      <c r="N102" s="437"/>
      <c r="O102" s="392">
        <f t="shared" si="32"/>
        <v>0</v>
      </c>
      <c r="P102" s="393" t="str">
        <f t="shared" ca="1" si="33"/>
        <v/>
      </c>
      <c r="Q102" s="390"/>
      <c r="R102" s="437"/>
      <c r="S102" s="392">
        <f t="shared" si="34"/>
        <v>0</v>
      </c>
      <c r="T102" s="394">
        <f t="shared" si="35"/>
        <v>0</v>
      </c>
      <c r="U102" s="392">
        <f t="shared" si="36"/>
        <v>0</v>
      </c>
      <c r="V102" s="13" t="str">
        <f t="shared" si="37"/>
        <v/>
      </c>
      <c r="W102" s="393" t="str">
        <f t="shared" ca="1" si="38"/>
        <v/>
      </c>
    </row>
    <row r="103" spans="2:23">
      <c r="B103" s="289" t="s">
        <v>371</v>
      </c>
      <c r="C103" s="395"/>
      <c r="D103" s="396"/>
      <c r="E103" s="388"/>
      <c r="F103" s="397" t="str">
        <f t="shared" ca="1" si="26"/>
        <v/>
      </c>
      <c r="G103" s="323" t="str">
        <f t="shared" ca="1" si="27"/>
        <v/>
      </c>
      <c r="H103" s="323" t="str">
        <f t="shared" ca="1" si="28"/>
        <v/>
      </c>
      <c r="I103" s="390"/>
      <c r="J103" s="13" t="str">
        <f t="shared" ca="1" si="29"/>
        <v/>
      </c>
      <c r="K103" s="13" t="str">
        <f t="shared" ca="1" si="30"/>
        <v/>
      </c>
      <c r="L103" s="13">
        <f t="shared" si="31"/>
        <v>0</v>
      </c>
      <c r="M103" s="390"/>
      <c r="N103" s="437"/>
      <c r="O103" s="392">
        <f t="shared" si="32"/>
        <v>0</v>
      </c>
      <c r="P103" s="393" t="str">
        <f t="shared" ca="1" si="33"/>
        <v/>
      </c>
      <c r="Q103" s="390"/>
      <c r="R103" s="437"/>
      <c r="S103" s="392">
        <f t="shared" si="34"/>
        <v>0</v>
      </c>
      <c r="T103" s="394">
        <f t="shared" si="35"/>
        <v>0</v>
      </c>
      <c r="U103" s="392">
        <f t="shared" si="36"/>
        <v>0</v>
      </c>
      <c r="V103" s="13" t="str">
        <f t="shared" si="37"/>
        <v/>
      </c>
      <c r="W103" s="393" t="str">
        <f t="shared" ca="1" si="38"/>
        <v/>
      </c>
    </row>
    <row r="104" spans="2:23">
      <c r="B104" s="289" t="s">
        <v>373</v>
      </c>
      <c r="C104" s="395"/>
      <c r="D104" s="396"/>
      <c r="E104" s="388"/>
      <c r="F104" s="397" t="str">
        <f t="shared" ca="1" si="26"/>
        <v/>
      </c>
      <c r="G104" s="323" t="str">
        <f t="shared" ca="1" si="27"/>
        <v/>
      </c>
      <c r="H104" s="323" t="str">
        <f t="shared" ca="1" si="28"/>
        <v/>
      </c>
      <c r="I104" s="390"/>
      <c r="J104" s="13" t="str">
        <f t="shared" ca="1" si="29"/>
        <v/>
      </c>
      <c r="K104" s="13" t="str">
        <f t="shared" ca="1" si="30"/>
        <v/>
      </c>
      <c r="L104" s="13">
        <f t="shared" si="31"/>
        <v>0</v>
      </c>
      <c r="M104" s="390"/>
      <c r="N104" s="437"/>
      <c r="O104" s="392">
        <f t="shared" si="32"/>
        <v>0</v>
      </c>
      <c r="P104" s="393" t="str">
        <f t="shared" ca="1" si="33"/>
        <v/>
      </c>
      <c r="Q104" s="390"/>
      <c r="R104" s="437"/>
      <c r="S104" s="392">
        <f t="shared" si="34"/>
        <v>0</v>
      </c>
      <c r="T104" s="394">
        <f t="shared" si="35"/>
        <v>0</v>
      </c>
      <c r="U104" s="392">
        <f t="shared" si="36"/>
        <v>0</v>
      </c>
      <c r="V104" s="13" t="str">
        <f t="shared" si="37"/>
        <v/>
      </c>
      <c r="W104" s="393" t="str">
        <f t="shared" ca="1" si="38"/>
        <v/>
      </c>
    </row>
    <row r="105" spans="2:23">
      <c r="B105" s="289" t="s">
        <v>375</v>
      </c>
      <c r="C105" s="395"/>
      <c r="D105" s="396"/>
      <c r="E105" s="388"/>
      <c r="F105" s="397" t="str">
        <f t="shared" ca="1" si="26"/>
        <v/>
      </c>
      <c r="G105" s="323" t="str">
        <f t="shared" ca="1" si="27"/>
        <v/>
      </c>
      <c r="H105" s="323" t="str">
        <f t="shared" ca="1" si="28"/>
        <v/>
      </c>
      <c r="I105" s="390"/>
      <c r="J105" s="13" t="str">
        <f t="shared" ca="1" si="29"/>
        <v/>
      </c>
      <c r="K105" s="13" t="str">
        <f t="shared" ca="1" si="30"/>
        <v/>
      </c>
      <c r="L105" s="13">
        <f t="shared" si="31"/>
        <v>0</v>
      </c>
      <c r="M105" s="390"/>
      <c r="N105" s="437"/>
      <c r="O105" s="392">
        <f t="shared" si="32"/>
        <v>0</v>
      </c>
      <c r="P105" s="393" t="str">
        <f t="shared" ca="1" si="33"/>
        <v/>
      </c>
      <c r="Q105" s="390"/>
      <c r="R105" s="437"/>
      <c r="S105" s="392">
        <f t="shared" si="34"/>
        <v>0</v>
      </c>
      <c r="T105" s="394">
        <f t="shared" si="35"/>
        <v>0</v>
      </c>
      <c r="U105" s="392">
        <f t="shared" si="36"/>
        <v>0</v>
      </c>
      <c r="V105" s="13" t="str">
        <f t="shared" si="37"/>
        <v/>
      </c>
      <c r="W105" s="393" t="str">
        <f t="shared" ca="1" si="38"/>
        <v/>
      </c>
    </row>
    <row r="106" spans="2:23">
      <c r="B106" s="289" t="s">
        <v>400</v>
      </c>
      <c r="C106" s="395"/>
      <c r="D106" s="396"/>
      <c r="E106" s="388"/>
      <c r="F106" s="397" t="str">
        <f t="shared" ca="1" si="26"/>
        <v/>
      </c>
      <c r="G106" s="323" t="str">
        <f t="shared" ca="1" si="27"/>
        <v/>
      </c>
      <c r="H106" s="323" t="str">
        <f t="shared" ca="1" si="28"/>
        <v/>
      </c>
      <c r="I106" s="390"/>
      <c r="J106" s="13" t="str">
        <f t="shared" ca="1" si="29"/>
        <v/>
      </c>
      <c r="K106" s="13" t="str">
        <f t="shared" ca="1" si="30"/>
        <v/>
      </c>
      <c r="L106" s="13">
        <f t="shared" si="31"/>
        <v>0</v>
      </c>
      <c r="M106" s="390"/>
      <c r="N106" s="437"/>
      <c r="O106" s="392">
        <f t="shared" si="32"/>
        <v>0</v>
      </c>
      <c r="P106" s="393" t="str">
        <f t="shared" ca="1" si="33"/>
        <v/>
      </c>
      <c r="Q106" s="390"/>
      <c r="R106" s="437"/>
      <c r="S106" s="392">
        <f t="shared" si="34"/>
        <v>0</v>
      </c>
      <c r="T106" s="394">
        <f t="shared" si="35"/>
        <v>0</v>
      </c>
      <c r="U106" s="392">
        <f t="shared" si="36"/>
        <v>0</v>
      </c>
      <c r="V106" s="13" t="str">
        <f t="shared" si="37"/>
        <v/>
      </c>
      <c r="W106" s="393" t="str">
        <f t="shared" ca="1" si="38"/>
        <v/>
      </c>
    </row>
    <row r="107" spans="2:23">
      <c r="B107" s="289" t="s">
        <v>401</v>
      </c>
      <c r="C107" s="395"/>
      <c r="D107" s="396"/>
      <c r="E107" s="388"/>
      <c r="F107" s="397" t="str">
        <f t="shared" ca="1" si="26"/>
        <v/>
      </c>
      <c r="G107" s="323" t="str">
        <f t="shared" ca="1" si="27"/>
        <v/>
      </c>
      <c r="H107" s="323" t="str">
        <f t="shared" ca="1" si="28"/>
        <v/>
      </c>
      <c r="I107" s="390"/>
      <c r="J107" s="13" t="str">
        <f t="shared" ca="1" si="29"/>
        <v/>
      </c>
      <c r="K107" s="13" t="str">
        <f t="shared" ca="1" si="30"/>
        <v/>
      </c>
      <c r="L107" s="13">
        <f t="shared" si="31"/>
        <v>0</v>
      </c>
      <c r="M107" s="390"/>
      <c r="N107" s="437"/>
      <c r="O107" s="392">
        <f t="shared" si="32"/>
        <v>0</v>
      </c>
      <c r="P107" s="393" t="str">
        <f t="shared" ca="1" si="33"/>
        <v/>
      </c>
      <c r="Q107" s="390"/>
      <c r="R107" s="437"/>
      <c r="S107" s="392">
        <f t="shared" si="34"/>
        <v>0</v>
      </c>
      <c r="T107" s="394">
        <f t="shared" si="35"/>
        <v>0</v>
      </c>
      <c r="U107" s="392">
        <f t="shared" si="36"/>
        <v>0</v>
      </c>
      <c r="V107" s="13" t="str">
        <f t="shared" si="37"/>
        <v/>
      </c>
      <c r="W107" s="393" t="str">
        <f t="shared" ca="1" si="38"/>
        <v/>
      </c>
    </row>
    <row r="108" spans="2:23">
      <c r="B108" s="289" t="s">
        <v>402</v>
      </c>
      <c r="C108" s="395"/>
      <c r="D108" s="396"/>
      <c r="E108" s="388"/>
      <c r="F108" s="397" t="str">
        <f t="shared" ca="1" si="26"/>
        <v/>
      </c>
      <c r="G108" s="323" t="str">
        <f t="shared" ca="1" si="27"/>
        <v/>
      </c>
      <c r="H108" s="323" t="str">
        <f t="shared" ca="1" si="28"/>
        <v/>
      </c>
      <c r="I108" s="390"/>
      <c r="J108" s="13" t="str">
        <f t="shared" ca="1" si="29"/>
        <v/>
      </c>
      <c r="K108" s="13" t="str">
        <f t="shared" ca="1" si="30"/>
        <v/>
      </c>
      <c r="L108" s="13">
        <f t="shared" si="31"/>
        <v>0</v>
      </c>
      <c r="M108" s="390"/>
      <c r="N108" s="437"/>
      <c r="O108" s="392">
        <f t="shared" si="32"/>
        <v>0</v>
      </c>
      <c r="P108" s="393" t="str">
        <f t="shared" ca="1" si="33"/>
        <v/>
      </c>
      <c r="Q108" s="390"/>
      <c r="R108" s="437"/>
      <c r="S108" s="392">
        <f t="shared" si="34"/>
        <v>0</v>
      </c>
      <c r="T108" s="394">
        <f t="shared" si="35"/>
        <v>0</v>
      </c>
      <c r="U108" s="392">
        <f t="shared" si="36"/>
        <v>0</v>
      </c>
      <c r="V108" s="13" t="str">
        <f t="shared" si="37"/>
        <v/>
      </c>
      <c r="W108" s="393" t="str">
        <f t="shared" ca="1" si="38"/>
        <v/>
      </c>
    </row>
    <row r="109" spans="2:23">
      <c r="B109" s="289" t="s">
        <v>403</v>
      </c>
      <c r="C109" s="395"/>
      <c r="D109" s="396"/>
      <c r="E109" s="388"/>
      <c r="F109" s="397" t="str">
        <f t="shared" ca="1" si="26"/>
        <v/>
      </c>
      <c r="G109" s="323" t="str">
        <f t="shared" ca="1" si="27"/>
        <v/>
      </c>
      <c r="H109" s="323" t="str">
        <f t="shared" ca="1" si="28"/>
        <v/>
      </c>
      <c r="I109" s="390"/>
      <c r="J109" s="13" t="str">
        <f t="shared" ca="1" si="29"/>
        <v/>
      </c>
      <c r="K109" s="13" t="str">
        <f t="shared" ca="1" si="30"/>
        <v/>
      </c>
      <c r="L109" s="13">
        <f t="shared" si="31"/>
        <v>0</v>
      </c>
      <c r="M109" s="390"/>
      <c r="N109" s="437"/>
      <c r="O109" s="392">
        <f t="shared" si="32"/>
        <v>0</v>
      </c>
      <c r="P109" s="393" t="str">
        <f t="shared" ca="1" si="33"/>
        <v/>
      </c>
      <c r="Q109" s="390"/>
      <c r="R109" s="437"/>
      <c r="S109" s="392">
        <f t="shared" si="34"/>
        <v>0</v>
      </c>
      <c r="T109" s="394">
        <f t="shared" si="35"/>
        <v>0</v>
      </c>
      <c r="U109" s="392">
        <f t="shared" si="36"/>
        <v>0</v>
      </c>
      <c r="V109" s="13" t="str">
        <f t="shared" si="37"/>
        <v/>
      </c>
      <c r="W109" s="393" t="str">
        <f t="shared" ca="1" si="38"/>
        <v/>
      </c>
    </row>
    <row r="110" spans="2:23">
      <c r="B110" s="289" t="s">
        <v>404</v>
      </c>
      <c r="C110" s="395"/>
      <c r="D110" s="396"/>
      <c r="E110" s="388"/>
      <c r="F110" s="397" t="str">
        <f t="shared" ca="1" si="26"/>
        <v/>
      </c>
      <c r="G110" s="323" t="str">
        <f t="shared" ca="1" si="27"/>
        <v/>
      </c>
      <c r="H110" s="323" t="str">
        <f t="shared" ca="1" si="28"/>
        <v/>
      </c>
      <c r="I110" s="390"/>
      <c r="J110" s="13" t="str">
        <f t="shared" ca="1" si="29"/>
        <v/>
      </c>
      <c r="K110" s="13" t="str">
        <f t="shared" ca="1" si="30"/>
        <v/>
      </c>
      <c r="L110" s="13">
        <f t="shared" si="31"/>
        <v>0</v>
      </c>
      <c r="M110" s="390"/>
      <c r="N110" s="437"/>
      <c r="O110" s="392">
        <f t="shared" si="32"/>
        <v>0</v>
      </c>
      <c r="P110" s="393" t="str">
        <f t="shared" ca="1" si="33"/>
        <v/>
      </c>
      <c r="Q110" s="390"/>
      <c r="R110" s="437"/>
      <c r="S110" s="392">
        <f t="shared" si="34"/>
        <v>0</v>
      </c>
      <c r="T110" s="394">
        <f t="shared" si="35"/>
        <v>0</v>
      </c>
      <c r="U110" s="392">
        <f t="shared" si="36"/>
        <v>0</v>
      </c>
      <c r="V110" s="13" t="str">
        <f t="shared" si="37"/>
        <v/>
      </c>
      <c r="W110" s="393" t="str">
        <f t="shared" ca="1" si="38"/>
        <v/>
      </c>
    </row>
    <row r="111" spans="2:23">
      <c r="B111" s="289" t="s">
        <v>405</v>
      </c>
      <c r="C111" s="395"/>
      <c r="D111" s="396"/>
      <c r="E111" s="388"/>
      <c r="F111" s="397" t="str">
        <f t="shared" ca="1" si="26"/>
        <v/>
      </c>
      <c r="G111" s="323" t="str">
        <f t="shared" ca="1" si="27"/>
        <v/>
      </c>
      <c r="H111" s="323" t="str">
        <f t="shared" ca="1" si="28"/>
        <v/>
      </c>
      <c r="I111" s="390"/>
      <c r="J111" s="13" t="str">
        <f t="shared" ca="1" si="29"/>
        <v/>
      </c>
      <c r="K111" s="13" t="str">
        <f t="shared" ca="1" si="30"/>
        <v/>
      </c>
      <c r="L111" s="13">
        <f t="shared" si="31"/>
        <v>0</v>
      </c>
      <c r="M111" s="390"/>
      <c r="N111" s="437"/>
      <c r="O111" s="392">
        <f t="shared" si="32"/>
        <v>0</v>
      </c>
      <c r="P111" s="393" t="str">
        <f t="shared" ca="1" si="33"/>
        <v/>
      </c>
      <c r="Q111" s="390"/>
      <c r="R111" s="437"/>
      <c r="S111" s="392">
        <f t="shared" si="34"/>
        <v>0</v>
      </c>
      <c r="T111" s="394">
        <f t="shared" si="35"/>
        <v>0</v>
      </c>
      <c r="U111" s="392">
        <f t="shared" si="36"/>
        <v>0</v>
      </c>
      <c r="V111" s="13" t="str">
        <f t="shared" si="37"/>
        <v/>
      </c>
      <c r="W111" s="393" t="str">
        <f t="shared" ca="1" si="38"/>
        <v/>
      </c>
    </row>
    <row r="112" spans="2:23">
      <c r="B112" s="289" t="s">
        <v>406</v>
      </c>
      <c r="C112" s="395"/>
      <c r="D112" s="396"/>
      <c r="E112" s="388"/>
      <c r="F112" s="397" t="str">
        <f t="shared" ca="1" si="26"/>
        <v/>
      </c>
      <c r="G112" s="323" t="str">
        <f t="shared" ca="1" si="27"/>
        <v/>
      </c>
      <c r="H112" s="323" t="str">
        <f t="shared" ca="1" si="28"/>
        <v/>
      </c>
      <c r="I112" s="390"/>
      <c r="J112" s="13" t="str">
        <f t="shared" ca="1" si="29"/>
        <v/>
      </c>
      <c r="K112" s="13" t="str">
        <f t="shared" ca="1" si="30"/>
        <v/>
      </c>
      <c r="L112" s="13">
        <f t="shared" si="31"/>
        <v>0</v>
      </c>
      <c r="M112" s="390"/>
      <c r="N112" s="437"/>
      <c r="O112" s="392">
        <f t="shared" si="32"/>
        <v>0</v>
      </c>
      <c r="P112" s="393" t="str">
        <f t="shared" ca="1" si="33"/>
        <v/>
      </c>
      <c r="Q112" s="390"/>
      <c r="R112" s="437"/>
      <c r="S112" s="392">
        <f t="shared" si="34"/>
        <v>0</v>
      </c>
      <c r="T112" s="394">
        <f t="shared" si="35"/>
        <v>0</v>
      </c>
      <c r="U112" s="392">
        <f t="shared" si="36"/>
        <v>0</v>
      </c>
      <c r="V112" s="13" t="str">
        <f t="shared" si="37"/>
        <v/>
      </c>
      <c r="W112" s="393" t="str">
        <f t="shared" ca="1" si="38"/>
        <v/>
      </c>
    </row>
    <row r="113" spans="1:23">
      <c r="B113" s="289" t="s">
        <v>515</v>
      </c>
      <c r="C113" s="395"/>
      <c r="D113" s="396"/>
      <c r="E113" s="388"/>
      <c r="F113" s="397" t="str">
        <f t="shared" ca="1" si="26"/>
        <v/>
      </c>
      <c r="G113" s="323" t="str">
        <f t="shared" ca="1" si="27"/>
        <v/>
      </c>
      <c r="H113" s="323" t="str">
        <f t="shared" ca="1" si="28"/>
        <v/>
      </c>
      <c r="I113" s="390"/>
      <c r="J113" s="13" t="str">
        <f t="shared" ca="1" si="29"/>
        <v/>
      </c>
      <c r="K113" s="13" t="str">
        <f t="shared" ca="1" si="30"/>
        <v/>
      </c>
      <c r="L113" s="13">
        <f t="shared" si="31"/>
        <v>0</v>
      </c>
      <c r="M113" s="390"/>
      <c r="N113" s="437"/>
      <c r="O113" s="392">
        <f t="shared" si="32"/>
        <v>0</v>
      </c>
      <c r="P113" s="393" t="str">
        <f t="shared" ca="1" si="33"/>
        <v/>
      </c>
      <c r="Q113" s="390"/>
      <c r="R113" s="437"/>
      <c r="S113" s="392">
        <f t="shared" si="34"/>
        <v>0</v>
      </c>
      <c r="T113" s="394">
        <f t="shared" si="35"/>
        <v>0</v>
      </c>
      <c r="U113" s="392">
        <f t="shared" si="36"/>
        <v>0</v>
      </c>
      <c r="V113" s="13" t="str">
        <f t="shared" si="37"/>
        <v/>
      </c>
      <c r="W113" s="393" t="str">
        <f t="shared" ca="1" si="38"/>
        <v/>
      </c>
    </row>
    <row r="114" spans="1:23">
      <c r="B114" s="289" t="s">
        <v>516</v>
      </c>
      <c r="C114" s="395"/>
      <c r="D114" s="396"/>
      <c r="E114" s="388"/>
      <c r="F114" s="397" t="str">
        <f t="shared" ca="1" si="26"/>
        <v/>
      </c>
      <c r="G114" s="323" t="str">
        <f t="shared" ca="1" si="27"/>
        <v/>
      </c>
      <c r="H114" s="323" t="str">
        <f t="shared" ca="1" si="28"/>
        <v/>
      </c>
      <c r="I114" s="390"/>
      <c r="J114" s="13" t="str">
        <f t="shared" ca="1" si="29"/>
        <v/>
      </c>
      <c r="K114" s="13" t="str">
        <f t="shared" ca="1" si="30"/>
        <v/>
      </c>
      <c r="L114" s="13">
        <f t="shared" si="31"/>
        <v>0</v>
      </c>
      <c r="M114" s="390"/>
      <c r="N114" s="437"/>
      <c r="O114" s="392">
        <f t="shared" si="32"/>
        <v>0</v>
      </c>
      <c r="P114" s="393" t="str">
        <f t="shared" ca="1" si="33"/>
        <v/>
      </c>
      <c r="Q114" s="390"/>
      <c r="R114" s="437"/>
      <c r="S114" s="392">
        <f t="shared" si="34"/>
        <v>0</v>
      </c>
      <c r="T114" s="394">
        <f t="shared" si="35"/>
        <v>0</v>
      </c>
      <c r="U114" s="392">
        <f t="shared" si="36"/>
        <v>0</v>
      </c>
      <c r="V114" s="13" t="str">
        <f t="shared" si="37"/>
        <v/>
      </c>
      <c r="W114" s="393" t="str">
        <f t="shared" ca="1" si="38"/>
        <v/>
      </c>
    </row>
    <row r="115" spans="1:23">
      <c r="B115" s="289" t="s">
        <v>517</v>
      </c>
      <c r="C115" s="395"/>
      <c r="D115" s="396"/>
      <c r="E115" s="388"/>
      <c r="F115" s="397" t="str">
        <f t="shared" ca="1" si="26"/>
        <v/>
      </c>
      <c r="G115" s="323" t="str">
        <f t="shared" ca="1" si="27"/>
        <v/>
      </c>
      <c r="H115" s="323" t="str">
        <f t="shared" ca="1" si="28"/>
        <v/>
      </c>
      <c r="I115" s="390"/>
      <c r="J115" s="13" t="str">
        <f t="shared" ca="1" si="29"/>
        <v/>
      </c>
      <c r="K115" s="13" t="str">
        <f t="shared" ca="1" si="30"/>
        <v/>
      </c>
      <c r="L115" s="13">
        <f t="shared" si="31"/>
        <v>0</v>
      </c>
      <c r="M115" s="390"/>
      <c r="N115" s="437"/>
      <c r="O115" s="392">
        <f t="shared" si="32"/>
        <v>0</v>
      </c>
      <c r="P115" s="393" t="str">
        <f t="shared" ca="1" si="33"/>
        <v/>
      </c>
      <c r="Q115" s="390"/>
      <c r="R115" s="437"/>
      <c r="S115" s="392">
        <f t="shared" si="34"/>
        <v>0</v>
      </c>
      <c r="T115" s="394">
        <f t="shared" si="35"/>
        <v>0</v>
      </c>
      <c r="U115" s="392">
        <f t="shared" si="36"/>
        <v>0</v>
      </c>
      <c r="V115" s="13" t="str">
        <f t="shared" si="37"/>
        <v/>
      </c>
      <c r="W115" s="393" t="str">
        <f t="shared" ca="1" si="38"/>
        <v/>
      </c>
    </row>
    <row r="116" spans="1:23">
      <c r="B116" s="289" t="s">
        <v>518</v>
      </c>
      <c r="C116" s="395"/>
      <c r="D116" s="396"/>
      <c r="E116" s="388"/>
      <c r="F116" s="397" t="str">
        <f t="shared" ca="1" si="26"/>
        <v/>
      </c>
      <c r="G116" s="323" t="str">
        <f t="shared" ca="1" si="27"/>
        <v/>
      </c>
      <c r="H116" s="323" t="str">
        <f t="shared" ca="1" si="28"/>
        <v/>
      </c>
      <c r="I116" s="390"/>
      <c r="J116" s="13" t="str">
        <f t="shared" ca="1" si="29"/>
        <v/>
      </c>
      <c r="K116" s="13" t="str">
        <f t="shared" ca="1" si="30"/>
        <v/>
      </c>
      <c r="L116" s="13">
        <f t="shared" si="31"/>
        <v>0</v>
      </c>
      <c r="M116" s="390"/>
      <c r="N116" s="437"/>
      <c r="O116" s="392">
        <f t="shared" si="32"/>
        <v>0</v>
      </c>
      <c r="P116" s="393" t="str">
        <f t="shared" ca="1" si="33"/>
        <v/>
      </c>
      <c r="Q116" s="390"/>
      <c r="R116" s="437"/>
      <c r="S116" s="392">
        <f t="shared" si="34"/>
        <v>0</v>
      </c>
      <c r="T116" s="394">
        <f t="shared" si="35"/>
        <v>0</v>
      </c>
      <c r="U116" s="392">
        <f t="shared" si="36"/>
        <v>0</v>
      </c>
      <c r="V116" s="13" t="str">
        <f t="shared" si="37"/>
        <v/>
      </c>
      <c r="W116" s="393" t="str">
        <f t="shared" ca="1" si="38"/>
        <v/>
      </c>
    </row>
    <row r="117" spans="1:23">
      <c r="B117" s="289" t="s">
        <v>519</v>
      </c>
      <c r="C117" s="395"/>
      <c r="D117" s="396"/>
      <c r="E117" s="388"/>
      <c r="F117" s="397" t="str">
        <f t="shared" ca="1" si="26"/>
        <v/>
      </c>
      <c r="G117" s="323" t="str">
        <f t="shared" ca="1" si="27"/>
        <v/>
      </c>
      <c r="H117" s="323" t="str">
        <f t="shared" ca="1" si="28"/>
        <v/>
      </c>
      <c r="I117" s="390"/>
      <c r="J117" s="13" t="str">
        <f t="shared" ca="1" si="29"/>
        <v/>
      </c>
      <c r="K117" s="13" t="str">
        <f t="shared" ca="1" si="30"/>
        <v/>
      </c>
      <c r="L117" s="13">
        <f t="shared" si="31"/>
        <v>0</v>
      </c>
      <c r="M117" s="390"/>
      <c r="N117" s="437"/>
      <c r="O117" s="392">
        <f t="shared" si="32"/>
        <v>0</v>
      </c>
      <c r="P117" s="393" t="str">
        <f t="shared" ca="1" si="33"/>
        <v/>
      </c>
      <c r="Q117" s="390"/>
      <c r="R117" s="437"/>
      <c r="S117" s="392">
        <f t="shared" si="34"/>
        <v>0</v>
      </c>
      <c r="T117" s="394">
        <f t="shared" si="35"/>
        <v>0</v>
      </c>
      <c r="U117" s="392">
        <f t="shared" si="36"/>
        <v>0</v>
      </c>
      <c r="V117" s="13" t="str">
        <f t="shared" si="37"/>
        <v/>
      </c>
      <c r="W117" s="393" t="str">
        <f t="shared" ca="1" si="38"/>
        <v/>
      </c>
    </row>
    <row r="118" spans="1:23">
      <c r="B118" s="289" t="s">
        <v>520</v>
      </c>
      <c r="C118" s="395"/>
      <c r="D118" s="396"/>
      <c r="E118" s="388"/>
      <c r="F118" s="397" t="str">
        <f t="shared" ca="1" si="26"/>
        <v/>
      </c>
      <c r="G118" s="323" t="str">
        <f t="shared" ca="1" si="27"/>
        <v/>
      </c>
      <c r="H118" s="323" t="str">
        <f t="shared" ca="1" si="28"/>
        <v/>
      </c>
      <c r="I118" s="390"/>
      <c r="J118" s="13" t="str">
        <f t="shared" ca="1" si="29"/>
        <v/>
      </c>
      <c r="K118" s="13" t="str">
        <f t="shared" ca="1" si="30"/>
        <v/>
      </c>
      <c r="L118" s="13">
        <f t="shared" si="31"/>
        <v>0</v>
      </c>
      <c r="M118" s="390"/>
      <c r="N118" s="437"/>
      <c r="O118" s="392">
        <f t="shared" si="32"/>
        <v>0</v>
      </c>
      <c r="P118" s="393" t="str">
        <f t="shared" ca="1" si="33"/>
        <v/>
      </c>
      <c r="Q118" s="390"/>
      <c r="R118" s="437"/>
      <c r="S118" s="392">
        <f t="shared" si="34"/>
        <v>0</v>
      </c>
      <c r="T118" s="394">
        <f t="shared" si="35"/>
        <v>0</v>
      </c>
      <c r="U118" s="392">
        <f t="shared" si="36"/>
        <v>0</v>
      </c>
      <c r="V118" s="13" t="str">
        <f t="shared" si="37"/>
        <v/>
      </c>
      <c r="W118" s="393" t="str">
        <f t="shared" ca="1" si="38"/>
        <v/>
      </c>
    </row>
    <row r="119" spans="1:23">
      <c r="B119" s="289" t="s">
        <v>521</v>
      </c>
      <c r="C119" s="395"/>
      <c r="D119" s="396"/>
      <c r="E119" s="388"/>
      <c r="F119" s="397" t="str">
        <f t="shared" ca="1" si="26"/>
        <v/>
      </c>
      <c r="G119" s="323" t="str">
        <f t="shared" ca="1" si="27"/>
        <v/>
      </c>
      <c r="H119" s="323" t="str">
        <f t="shared" ca="1" si="28"/>
        <v/>
      </c>
      <c r="I119" s="390"/>
      <c r="J119" s="13" t="str">
        <f t="shared" ca="1" si="29"/>
        <v/>
      </c>
      <c r="K119" s="13" t="str">
        <f t="shared" ca="1" si="30"/>
        <v/>
      </c>
      <c r="L119" s="13">
        <f t="shared" si="31"/>
        <v>0</v>
      </c>
      <c r="M119" s="390"/>
      <c r="N119" s="437"/>
      <c r="O119" s="392">
        <f t="shared" si="32"/>
        <v>0</v>
      </c>
      <c r="P119" s="393" t="str">
        <f t="shared" ca="1" si="33"/>
        <v/>
      </c>
      <c r="Q119" s="390"/>
      <c r="R119" s="437"/>
      <c r="S119" s="392">
        <f t="shared" si="34"/>
        <v>0</v>
      </c>
      <c r="T119" s="394">
        <f t="shared" si="35"/>
        <v>0</v>
      </c>
      <c r="U119" s="392">
        <f t="shared" si="36"/>
        <v>0</v>
      </c>
      <c r="V119" s="13" t="str">
        <f t="shared" si="37"/>
        <v/>
      </c>
      <c r="W119" s="393" t="str">
        <f t="shared" ca="1" si="38"/>
        <v/>
      </c>
    </row>
    <row r="120" spans="1:23">
      <c r="B120" s="289" t="s">
        <v>522</v>
      </c>
      <c r="C120" s="395"/>
      <c r="D120" s="396"/>
      <c r="E120" s="388"/>
      <c r="F120" s="397" t="str">
        <f t="shared" ca="1" si="26"/>
        <v/>
      </c>
      <c r="G120" s="323" t="str">
        <f t="shared" ca="1" si="27"/>
        <v/>
      </c>
      <c r="H120" s="323" t="str">
        <f t="shared" ca="1" si="28"/>
        <v/>
      </c>
      <c r="I120" s="390"/>
      <c r="J120" s="13" t="str">
        <f t="shared" ca="1" si="29"/>
        <v/>
      </c>
      <c r="K120" s="13" t="str">
        <f t="shared" ca="1" si="30"/>
        <v/>
      </c>
      <c r="L120" s="13">
        <f t="shared" si="31"/>
        <v>0</v>
      </c>
      <c r="M120" s="390"/>
      <c r="N120" s="437"/>
      <c r="O120" s="392">
        <f t="shared" si="32"/>
        <v>0</v>
      </c>
      <c r="P120" s="393" t="str">
        <f t="shared" ca="1" si="33"/>
        <v/>
      </c>
      <c r="Q120" s="390"/>
      <c r="R120" s="437"/>
      <c r="S120" s="392">
        <f t="shared" si="34"/>
        <v>0</v>
      </c>
      <c r="T120" s="394">
        <f t="shared" si="35"/>
        <v>0</v>
      </c>
      <c r="U120" s="392">
        <f t="shared" si="36"/>
        <v>0</v>
      </c>
      <c r="V120" s="13" t="str">
        <f t="shared" si="37"/>
        <v/>
      </c>
      <c r="W120" s="393" t="str">
        <f t="shared" ca="1" si="38"/>
        <v/>
      </c>
    </row>
    <row r="121" spans="1:23">
      <c r="B121" s="289" t="s">
        <v>523</v>
      </c>
      <c r="C121" s="395"/>
      <c r="D121" s="396"/>
      <c r="E121" s="388"/>
      <c r="F121" s="397" t="str">
        <f t="shared" ca="1" si="26"/>
        <v/>
      </c>
      <c r="G121" s="323" t="str">
        <f t="shared" ca="1" si="27"/>
        <v/>
      </c>
      <c r="H121" s="323" t="str">
        <f t="shared" ca="1" si="28"/>
        <v/>
      </c>
      <c r="I121" s="390"/>
      <c r="J121" s="13" t="str">
        <f t="shared" ca="1" si="29"/>
        <v/>
      </c>
      <c r="K121" s="13" t="str">
        <f t="shared" ca="1" si="30"/>
        <v/>
      </c>
      <c r="L121" s="13">
        <f t="shared" si="31"/>
        <v>0</v>
      </c>
      <c r="M121" s="390"/>
      <c r="N121" s="437"/>
      <c r="O121" s="392">
        <f t="shared" si="32"/>
        <v>0</v>
      </c>
      <c r="P121" s="393" t="str">
        <f t="shared" ca="1" si="33"/>
        <v/>
      </c>
      <c r="Q121" s="390"/>
      <c r="R121" s="437"/>
      <c r="S121" s="392">
        <f t="shared" si="34"/>
        <v>0</v>
      </c>
      <c r="T121" s="394">
        <f t="shared" si="35"/>
        <v>0</v>
      </c>
      <c r="U121" s="392">
        <f t="shared" si="36"/>
        <v>0</v>
      </c>
      <c r="V121" s="13" t="str">
        <f t="shared" si="37"/>
        <v/>
      </c>
      <c r="W121" s="393" t="str">
        <f t="shared" ca="1" si="38"/>
        <v/>
      </c>
    </row>
    <row r="122" spans="1:23">
      <c r="B122" s="289" t="s">
        <v>524</v>
      </c>
      <c r="C122" s="395"/>
      <c r="D122" s="396"/>
      <c r="E122" s="388"/>
      <c r="F122" s="397" t="str">
        <f t="shared" ca="1" si="26"/>
        <v/>
      </c>
      <c r="G122" s="323" t="str">
        <f t="shared" ca="1" si="27"/>
        <v/>
      </c>
      <c r="H122" s="323" t="str">
        <f t="shared" ca="1" si="28"/>
        <v/>
      </c>
      <c r="I122" s="390"/>
      <c r="J122" s="13" t="str">
        <f t="shared" ca="1" si="29"/>
        <v/>
      </c>
      <c r="K122" s="13" t="str">
        <f t="shared" ca="1" si="30"/>
        <v/>
      </c>
      <c r="L122" s="13">
        <f t="shared" si="31"/>
        <v>0</v>
      </c>
      <c r="M122" s="390"/>
      <c r="N122" s="437"/>
      <c r="O122" s="392">
        <f t="shared" si="32"/>
        <v>0</v>
      </c>
      <c r="P122" s="393" t="str">
        <f t="shared" ca="1" si="33"/>
        <v/>
      </c>
      <c r="Q122" s="390"/>
      <c r="R122" s="437"/>
      <c r="S122" s="392">
        <f t="shared" si="34"/>
        <v>0</v>
      </c>
      <c r="T122" s="394">
        <f t="shared" si="35"/>
        <v>0</v>
      </c>
      <c r="U122" s="392">
        <f t="shared" si="36"/>
        <v>0</v>
      </c>
      <c r="V122" s="13" t="str">
        <f t="shared" si="37"/>
        <v/>
      </c>
      <c r="W122" s="393" t="str">
        <f t="shared" ca="1" si="38"/>
        <v/>
      </c>
    </row>
    <row r="123" spans="1:23" s="213" customFormat="1" ht="18" customHeight="1" thickBot="1">
      <c r="A123" s="253"/>
      <c r="B123" s="346"/>
      <c r="C123" s="827" t="s">
        <v>918</v>
      </c>
      <c r="D123" s="828"/>
      <c r="E123" s="828"/>
      <c r="F123" s="828"/>
      <c r="G123" s="828"/>
      <c r="H123" s="828"/>
      <c r="I123" s="829"/>
      <c r="J123" s="408"/>
      <c r="K123" s="408"/>
      <c r="L123" s="408"/>
      <c r="M123" s="408"/>
      <c r="N123" s="438"/>
      <c r="O123" s="408"/>
      <c r="P123" s="410"/>
      <c r="Q123" s="408"/>
      <c r="R123" s="438"/>
      <c r="S123" s="408"/>
      <c r="T123" s="438"/>
      <c r="U123" s="408"/>
      <c r="V123" s="408"/>
      <c r="W123" s="408"/>
    </row>
    <row r="124" spans="1:23" s="213" customFormat="1" ht="18" customHeight="1" thickTop="1">
      <c r="A124" s="253"/>
      <c r="B124" s="12"/>
      <c r="C124" s="244" t="s">
        <v>919</v>
      </c>
      <c r="D124" s="241" t="s">
        <v>920</v>
      </c>
      <c r="E124" s="439"/>
      <c r="F124" s="439"/>
      <c r="G124" s="12"/>
      <c r="H124" s="12"/>
      <c r="I124" s="439"/>
      <c r="J124" s="228"/>
      <c r="K124" s="228"/>
      <c r="L124" s="228"/>
      <c r="M124" s="13"/>
      <c r="N124" s="440">
        <f>SUM(N98:N123)</f>
        <v>0</v>
      </c>
      <c r="O124" s="13">
        <f>SUM(O98:O123)</f>
        <v>0</v>
      </c>
      <c r="P124" s="13"/>
      <c r="Q124" s="13"/>
      <c r="R124" s="440">
        <f>SUM(R98:R123)</f>
        <v>0</v>
      </c>
      <c r="S124" s="13">
        <f>SUM(S98:S123)</f>
        <v>0</v>
      </c>
      <c r="T124" s="440">
        <f>SUM(T98:T123)</f>
        <v>0</v>
      </c>
      <c r="U124" s="13">
        <f>SUM(U98:U123)</f>
        <v>0</v>
      </c>
      <c r="V124" s="13"/>
      <c r="W124" s="13"/>
    </row>
    <row r="125" spans="1:23">
      <c r="B125" s="212"/>
      <c r="C125" s="262" t="s">
        <v>921</v>
      </c>
      <c r="D125" s="262" t="s">
        <v>922</v>
      </c>
      <c r="E125" s="212"/>
      <c r="F125" s="212"/>
      <c r="G125" s="212"/>
      <c r="H125" s="212"/>
      <c r="I125" s="212"/>
      <c r="J125" s="263"/>
      <c r="K125" s="263"/>
      <c r="L125" s="263"/>
      <c r="M125" s="212"/>
      <c r="N125" s="311">
        <f>N124</f>
        <v>0</v>
      </c>
      <c r="O125" s="21">
        <f>O124*$S93*$V93</f>
        <v>0</v>
      </c>
      <c r="P125" s="212"/>
      <c r="Q125" s="21"/>
      <c r="R125" s="311">
        <f>R124</f>
        <v>0</v>
      </c>
      <c r="S125" s="21">
        <f>S124*$S93*$V93</f>
        <v>0</v>
      </c>
      <c r="T125" s="311">
        <f>T124</f>
        <v>0</v>
      </c>
      <c r="U125" s="21">
        <f>U124*$S93*$V93</f>
        <v>0</v>
      </c>
      <c r="V125" s="226"/>
      <c r="W125" s="226"/>
    </row>
    <row r="126" spans="1:23" s="357" customFormat="1" ht="9" customHeight="1">
      <c r="C126" s="362"/>
      <c r="D126" s="362"/>
      <c r="J126" s="363"/>
      <c r="K126" s="363"/>
      <c r="L126" s="363"/>
      <c r="Q126" s="324"/>
      <c r="U126" s="324"/>
    </row>
    <row r="127" spans="1:23">
      <c r="B127" s="263" t="s">
        <v>923</v>
      </c>
      <c r="C127" s="412">
        <f>SUMIF($E$98:$E$123,$B127,$N$98:$N$123)</f>
        <v>0</v>
      </c>
      <c r="D127" s="413">
        <v>0</v>
      </c>
      <c r="E127" s="127">
        <f>SUMIF($E$98:$E$123,$B127,$L$98:$L$123)</f>
        <v>0</v>
      </c>
      <c r="F127" s="414"/>
      <c r="G127" s="415"/>
      <c r="H127" s="415"/>
      <c r="I127" s="225" t="s">
        <v>924</v>
      </c>
      <c r="J127" s="416"/>
      <c r="K127" s="263" t="s">
        <v>925</v>
      </c>
      <c r="L127" s="263"/>
      <c r="M127" s="263" t="s">
        <v>926</v>
      </c>
      <c r="N127" s="441" t="s">
        <v>927</v>
      </c>
      <c r="O127" s="442"/>
      <c r="P127" s="225" t="s">
        <v>928</v>
      </c>
      <c r="Q127" s="416"/>
      <c r="R127" s="263" t="s">
        <v>929</v>
      </c>
      <c r="S127" s="418" t="s">
        <v>930</v>
      </c>
      <c r="T127" s="196"/>
      <c r="U127" s="225" t="s">
        <v>931</v>
      </c>
      <c r="V127" s="416"/>
      <c r="W127" s="263" t="s">
        <v>932</v>
      </c>
    </row>
    <row r="128" spans="1:23" s="132" customFormat="1">
      <c r="A128" s="253"/>
      <c r="B128" s="263" t="s">
        <v>933</v>
      </c>
      <c r="C128" s="412">
        <f>SUMIF($E$98:$E$123,$B128,$N$98:$N$123)</f>
        <v>0</v>
      </c>
      <c r="D128" s="413">
        <v>0</v>
      </c>
      <c r="E128" s="127">
        <f>SUMIF($E$98:$E$123,$B128,$L$98:$L$123)</f>
        <v>0</v>
      </c>
      <c r="F128" s="414"/>
      <c r="G128" s="415"/>
      <c r="H128" s="415"/>
      <c r="I128" s="420" t="s">
        <v>934</v>
      </c>
      <c r="J128" s="416"/>
      <c r="K128" s="21">
        <f ca="1">SUMPRODUCT($K$98:$K$123,$N$98:$N$123)</f>
        <v>0</v>
      </c>
      <c r="L128" s="21"/>
      <c r="M128" s="21">
        <f ca="1">K128*$S$93*$V$93</f>
        <v>0</v>
      </c>
      <c r="N128" s="441"/>
      <c r="O128" s="442"/>
      <c r="P128" s="225" t="s">
        <v>935</v>
      </c>
      <c r="Q128" s="416"/>
      <c r="R128" s="21" t="str">
        <f ca="1">IFERROR(SUMPRODUCT($K$98:$K$123,$N$98:$N$123)/$N$124,"")</f>
        <v/>
      </c>
      <c r="S128" s="212"/>
      <c r="U128" s="225" t="s">
        <v>936</v>
      </c>
      <c r="V128" s="416"/>
      <c r="W128" s="21" t="str">
        <f ca="1">$R$128</f>
        <v/>
      </c>
    </row>
    <row r="129" spans="1:23" customFormat="1" ht="18" customHeight="1" thickBot="1">
      <c r="B129" s="263" t="s">
        <v>937</v>
      </c>
      <c r="C129" s="412">
        <f>SUMIF($E$98:$E$123,$B129,$N$98:$N$123)</f>
        <v>0</v>
      </c>
      <c r="D129" s="413">
        <v>0</v>
      </c>
      <c r="E129" s="127">
        <f>SUMIF($E$98:$E$123,$B129,$L$98:$L$123)</f>
        <v>0</v>
      </c>
      <c r="F129" s="414"/>
      <c r="G129" s="415"/>
      <c r="H129" s="415"/>
      <c r="I129" s="424" t="s">
        <v>938</v>
      </c>
      <c r="J129" s="443"/>
      <c r="K129" s="21">
        <f>$U$124</f>
        <v>0</v>
      </c>
      <c r="L129" s="21"/>
      <c r="M129" s="21">
        <f>K129*$S$93*$V$93</f>
        <v>0</v>
      </c>
      <c r="N129" s="444" t="str">
        <f ca="1">IFERROR(M129/M128,"")</f>
        <v/>
      </c>
      <c r="O129" s="445"/>
      <c r="P129" s="225" t="s">
        <v>939</v>
      </c>
      <c r="Q129" s="416"/>
      <c r="R129" s="21" t="str">
        <f>IFERROR($O$124/$N$124,"")</f>
        <v/>
      </c>
      <c r="S129" s="426" t="str">
        <f ca="1">IFERROR(R129/R128,"")</f>
        <v/>
      </c>
      <c r="U129" s="225" t="s">
        <v>940</v>
      </c>
      <c r="V129" s="416"/>
      <c r="W129" s="24" t="str">
        <f>IFERROR($U$124/$N$124,"")</f>
        <v/>
      </c>
    </row>
    <row r="130" spans="1:23" s="213" customFormat="1" ht="18" customHeight="1" thickBot="1">
      <c r="A130" s="253"/>
      <c r="B130" s="263" t="s">
        <v>941</v>
      </c>
      <c r="C130" s="412">
        <f>SUMIF($E$98:$E$123,$B130,$N$98:$N$123)</f>
        <v>0</v>
      </c>
      <c r="D130" s="413">
        <v>0</v>
      </c>
      <c r="E130" s="127">
        <f>SUMIF($E$98:$E$123,$B130,$L$98:$L$123)</f>
        <v>0</v>
      </c>
      <c r="F130" s="414"/>
      <c r="G130" s="415"/>
      <c r="H130" s="415"/>
      <c r="I130" s="424" t="s">
        <v>942</v>
      </c>
      <c r="J130" s="443"/>
      <c r="K130" s="232">
        <f ca="1">K128-K129</f>
        <v>0</v>
      </c>
      <c r="L130" s="232"/>
      <c r="M130" s="232">
        <f ca="1">M128-M129</f>
        <v>0</v>
      </c>
      <c r="N130" s="446" t="str">
        <f ca="1">IFERROR(M130/M128,"")</f>
        <v/>
      </c>
      <c r="O130" s="447"/>
      <c r="P130" s="225" t="s">
        <v>943</v>
      </c>
      <c r="Q130" s="416"/>
      <c r="R130" s="21" t="str">
        <f>IFERROR($S$124/$R$124,"")</f>
        <v/>
      </c>
      <c r="S130" s="426" t="str">
        <f ca="1">IFERROR(R130/R128,"")</f>
        <v/>
      </c>
      <c r="U130" s="225" t="s">
        <v>944</v>
      </c>
      <c r="V130" s="429"/>
      <c r="W130" s="430" t="str">
        <f ca="1">IFERROR(W129/W128,"")</f>
        <v/>
      </c>
    </row>
    <row r="131" spans="1:23" s="357" customFormat="1" ht="9" customHeight="1">
      <c r="C131" s="362"/>
      <c r="D131" s="362"/>
      <c r="J131" s="363"/>
      <c r="K131" s="363"/>
      <c r="L131" s="363"/>
      <c r="Q131" s="324"/>
      <c r="U131" s="324"/>
    </row>
    <row r="132" spans="1:23">
      <c r="B132" s="156" t="s">
        <v>945</v>
      </c>
      <c r="M132" s="839" t="s">
        <v>946</v>
      </c>
      <c r="N132" s="840"/>
      <c r="O132" s="841" t="str">
        <f>IF(通貨4="","",通貨4)</f>
        <v/>
      </c>
      <c r="P132" s="841"/>
      <c r="Q132" s="838" t="s">
        <v>947</v>
      </c>
      <c r="R132" s="838"/>
      <c r="S132" s="212">
        <f>通貨4レート</f>
        <v>0</v>
      </c>
      <c r="T132" s="845" t="s">
        <v>948</v>
      </c>
      <c r="U132" s="845"/>
      <c r="V132" s="846">
        <f>通貨4単位</f>
        <v>0</v>
      </c>
      <c r="W132" s="846"/>
    </row>
    <row r="133" spans="1:23" s="357" customFormat="1" ht="9" customHeight="1">
      <c r="C133" s="362"/>
      <c r="D133" s="362"/>
      <c r="J133" s="363"/>
      <c r="K133" s="363"/>
      <c r="L133" s="363"/>
      <c r="Q133" s="324"/>
      <c r="U133" s="324"/>
    </row>
    <row r="134" spans="1:23">
      <c r="B134" s="832" t="s">
        <v>949</v>
      </c>
      <c r="C134" s="805" t="s">
        <v>950</v>
      </c>
      <c r="D134" s="805" t="s">
        <v>951</v>
      </c>
      <c r="E134" s="19" t="s">
        <v>952</v>
      </c>
      <c r="F134" s="19"/>
      <c r="G134" s="19"/>
      <c r="H134" s="19"/>
      <c r="I134" s="19"/>
      <c r="J134" s="366"/>
      <c r="K134" s="366"/>
      <c r="L134" s="835" t="s">
        <v>953</v>
      </c>
      <c r="M134" s="19" t="s">
        <v>954</v>
      </c>
      <c r="N134" s="19"/>
      <c r="O134" s="19"/>
      <c r="P134" s="19"/>
      <c r="Q134" s="19" t="s">
        <v>955</v>
      </c>
      <c r="R134" s="19"/>
      <c r="S134" s="19"/>
      <c r="T134" s="19" t="s">
        <v>956</v>
      </c>
      <c r="U134" s="19"/>
      <c r="V134" s="19"/>
      <c r="W134" s="19"/>
    </row>
    <row r="135" spans="1:23" customFormat="1" ht="23.25" customHeight="1" thickBot="1">
      <c r="B135" s="803"/>
      <c r="C135" s="806"/>
      <c r="D135" s="806"/>
      <c r="E135" s="431" t="s">
        <v>957</v>
      </c>
      <c r="F135" s="431" t="s">
        <v>958</v>
      </c>
      <c r="G135" s="432" t="s">
        <v>959</v>
      </c>
      <c r="H135" s="431" t="s">
        <v>960</v>
      </c>
      <c r="I135" s="432" t="s">
        <v>961</v>
      </c>
      <c r="J135" s="433" t="s">
        <v>962</v>
      </c>
      <c r="K135" s="434" t="s">
        <v>963</v>
      </c>
      <c r="L135" s="837"/>
      <c r="M135" s="435" t="s">
        <v>964</v>
      </c>
      <c r="N135" s="436" t="s">
        <v>965</v>
      </c>
      <c r="O135" s="436" t="s">
        <v>966</v>
      </c>
      <c r="P135" s="268" t="s">
        <v>967</v>
      </c>
      <c r="Q135" s="435" t="s">
        <v>968</v>
      </c>
      <c r="R135" s="436" t="s">
        <v>969</v>
      </c>
      <c r="S135" s="436" t="s">
        <v>970</v>
      </c>
      <c r="T135" s="436" t="s">
        <v>971</v>
      </c>
      <c r="U135" s="435" t="s">
        <v>972</v>
      </c>
      <c r="V135" s="266" t="s">
        <v>973</v>
      </c>
      <c r="W135" s="266" t="s">
        <v>974</v>
      </c>
    </row>
    <row r="136" spans="1:23" customFormat="1" ht="18.75" hidden="1" customHeight="1" thickTop="1" thickBot="1">
      <c r="B136" s="269" t="s">
        <v>975</v>
      </c>
      <c r="C136" s="375" t="s">
        <v>976</v>
      </c>
      <c r="D136" s="375" t="s">
        <v>977</v>
      </c>
      <c r="E136" s="272" t="s">
        <v>978</v>
      </c>
      <c r="F136" s="376" t="s">
        <v>979</v>
      </c>
      <c r="G136" s="377" t="s">
        <v>747</v>
      </c>
      <c r="H136" s="377" t="s">
        <v>748</v>
      </c>
      <c r="I136" s="272" t="s">
        <v>980</v>
      </c>
      <c r="J136" s="273" t="s">
        <v>502</v>
      </c>
      <c r="K136" s="273" t="s">
        <v>981</v>
      </c>
      <c r="L136" s="273" t="s">
        <v>504</v>
      </c>
      <c r="M136" s="272" t="s">
        <v>982</v>
      </c>
      <c r="N136" s="378" t="s">
        <v>983</v>
      </c>
      <c r="O136" s="273" t="s">
        <v>984</v>
      </c>
      <c r="P136" s="379" t="s">
        <v>985</v>
      </c>
      <c r="Q136" s="272" t="s">
        <v>986</v>
      </c>
      <c r="R136" s="378" t="s">
        <v>987</v>
      </c>
      <c r="S136" s="273" t="s">
        <v>988</v>
      </c>
      <c r="T136" s="380" t="s">
        <v>989</v>
      </c>
      <c r="U136" s="273" t="s">
        <v>990</v>
      </c>
      <c r="V136" s="273" t="s">
        <v>991</v>
      </c>
      <c r="W136" s="381" t="s">
        <v>992</v>
      </c>
    </row>
    <row r="137" spans="1:23" customFormat="1" ht="18" customHeight="1" thickTop="1">
      <c r="B137" s="281" t="s">
        <v>993</v>
      </c>
      <c r="C137" s="382"/>
      <c r="D137" s="382"/>
      <c r="E137" s="448"/>
      <c r="F137" s="383" t="str">
        <f t="shared" ref="F137:F161" ca="1" si="39">IFERROR(INDIRECT(E137),"")</f>
        <v/>
      </c>
      <c r="G137" s="284" t="str">
        <f t="shared" ref="G137:G161" ca="1" si="40">IFERROR(INDIRECT(E137&amp;"レート"),"")</f>
        <v/>
      </c>
      <c r="H137" s="284" t="str">
        <f t="shared" ref="H137:H161" ca="1" si="41">IFERROR(INDIRECT(E137&amp;"単位"),"")</f>
        <v/>
      </c>
      <c r="I137" s="285"/>
      <c r="J137" s="10" t="str">
        <f t="shared" ref="J137:J161" ca="1" si="42">IFERROR(I137*G137*H137,"")</f>
        <v/>
      </c>
      <c r="K137" s="10" t="str">
        <f t="shared" ref="K137:K161" ca="1" si="43">IFERROR(J137/$S$132/$V$132,"")</f>
        <v/>
      </c>
      <c r="L137" s="10">
        <f t="shared" ref="L137:L161" si="44">IFERROR(I137*N137,"")</f>
        <v>0</v>
      </c>
      <c r="M137" s="285"/>
      <c r="N137" s="384"/>
      <c r="O137" s="385">
        <f t="shared" ref="O137:O161" si="45">IFERROR(M137*N137,"")</f>
        <v>0</v>
      </c>
      <c r="P137" s="386" t="str">
        <f t="shared" ref="P137:P161" ca="1" si="46">IFERROR(M137/K137,"")</f>
        <v/>
      </c>
      <c r="Q137" s="285"/>
      <c r="R137" s="384"/>
      <c r="S137" s="385">
        <f t="shared" ref="S137:S161" si="47">IFERROR(Q137*R137,"")</f>
        <v>0</v>
      </c>
      <c r="T137" s="387">
        <f t="shared" ref="T137:T161" si="48">N137+R137</f>
        <v>0</v>
      </c>
      <c r="U137" s="385">
        <f t="shared" ref="U137:U161" si="49">IFERROR(O137+S137,"")</f>
        <v>0</v>
      </c>
      <c r="V137" s="10" t="str">
        <f t="shared" ref="V137:V161" si="50">IFERROR(U137/N137,"")</f>
        <v/>
      </c>
      <c r="W137" s="386" t="str">
        <f t="shared" ref="W137:W161" ca="1" si="51">IFERROR(V137/K137,"")</f>
        <v/>
      </c>
    </row>
    <row r="138" spans="1:23">
      <c r="B138" s="289" t="s">
        <v>359</v>
      </c>
      <c r="C138" s="221"/>
      <c r="D138" s="221"/>
      <c r="E138" s="290"/>
      <c r="F138" s="389" t="str">
        <f t="shared" ca="1" si="39"/>
        <v/>
      </c>
      <c r="G138" s="323" t="str">
        <f t="shared" ca="1" si="40"/>
        <v/>
      </c>
      <c r="H138" s="323" t="str">
        <f t="shared" ca="1" si="41"/>
        <v/>
      </c>
      <c r="I138" s="390"/>
      <c r="J138" s="13" t="str">
        <f t="shared" ca="1" si="42"/>
        <v/>
      </c>
      <c r="K138" s="13" t="str">
        <f t="shared" ca="1" si="43"/>
        <v/>
      </c>
      <c r="L138" s="13">
        <f t="shared" si="44"/>
        <v>0</v>
      </c>
      <c r="M138" s="390"/>
      <c r="N138" s="391"/>
      <c r="O138" s="392">
        <f t="shared" si="45"/>
        <v>0</v>
      </c>
      <c r="P138" s="393" t="str">
        <f t="shared" ca="1" si="46"/>
        <v/>
      </c>
      <c r="Q138" s="390"/>
      <c r="R138" s="391"/>
      <c r="S138" s="392">
        <f t="shared" si="47"/>
        <v>0</v>
      </c>
      <c r="T138" s="394">
        <f t="shared" si="48"/>
        <v>0</v>
      </c>
      <c r="U138" s="392">
        <f t="shared" si="49"/>
        <v>0</v>
      </c>
      <c r="V138" s="13" t="str">
        <f t="shared" si="50"/>
        <v/>
      </c>
      <c r="W138" s="393" t="str">
        <f t="shared" ca="1" si="51"/>
        <v/>
      </c>
    </row>
    <row r="139" spans="1:23">
      <c r="B139" s="289" t="s">
        <v>361</v>
      </c>
      <c r="C139" s="221"/>
      <c r="D139" s="221"/>
      <c r="E139" s="290"/>
      <c r="F139" s="389" t="str">
        <f t="shared" ca="1" si="39"/>
        <v/>
      </c>
      <c r="G139" s="323" t="str">
        <f t="shared" ca="1" si="40"/>
        <v/>
      </c>
      <c r="H139" s="323" t="str">
        <f t="shared" ca="1" si="41"/>
        <v/>
      </c>
      <c r="I139" s="390"/>
      <c r="J139" s="13" t="str">
        <f t="shared" ca="1" si="42"/>
        <v/>
      </c>
      <c r="K139" s="13" t="str">
        <f t="shared" ca="1" si="43"/>
        <v/>
      </c>
      <c r="L139" s="13">
        <f t="shared" si="44"/>
        <v>0</v>
      </c>
      <c r="M139" s="390"/>
      <c r="N139" s="391"/>
      <c r="O139" s="392">
        <f t="shared" si="45"/>
        <v>0</v>
      </c>
      <c r="P139" s="393" t="str">
        <f t="shared" ca="1" si="46"/>
        <v/>
      </c>
      <c r="Q139" s="390"/>
      <c r="R139" s="391"/>
      <c r="S139" s="392">
        <f t="shared" si="47"/>
        <v>0</v>
      </c>
      <c r="T139" s="394">
        <f t="shared" si="48"/>
        <v>0</v>
      </c>
      <c r="U139" s="392">
        <f t="shared" si="49"/>
        <v>0</v>
      </c>
      <c r="V139" s="13" t="str">
        <f t="shared" si="50"/>
        <v/>
      </c>
      <c r="W139" s="393" t="str">
        <f t="shared" ca="1" si="51"/>
        <v/>
      </c>
    </row>
    <row r="140" spans="1:23">
      <c r="B140" s="289" t="s">
        <v>363</v>
      </c>
      <c r="C140" s="221"/>
      <c r="D140" s="221"/>
      <c r="E140" s="290"/>
      <c r="F140" s="389" t="str">
        <f t="shared" ca="1" si="39"/>
        <v/>
      </c>
      <c r="G140" s="323" t="str">
        <f t="shared" ca="1" si="40"/>
        <v/>
      </c>
      <c r="H140" s="323" t="str">
        <f t="shared" ca="1" si="41"/>
        <v/>
      </c>
      <c r="I140" s="390"/>
      <c r="J140" s="13" t="str">
        <f t="shared" ca="1" si="42"/>
        <v/>
      </c>
      <c r="K140" s="13" t="str">
        <f t="shared" ca="1" si="43"/>
        <v/>
      </c>
      <c r="L140" s="13">
        <f t="shared" si="44"/>
        <v>0</v>
      </c>
      <c r="M140" s="390"/>
      <c r="N140" s="391"/>
      <c r="O140" s="392">
        <f t="shared" si="45"/>
        <v>0</v>
      </c>
      <c r="P140" s="393" t="str">
        <f t="shared" ca="1" si="46"/>
        <v/>
      </c>
      <c r="Q140" s="390"/>
      <c r="R140" s="391"/>
      <c r="S140" s="392">
        <f t="shared" si="47"/>
        <v>0</v>
      </c>
      <c r="T140" s="394">
        <f t="shared" si="48"/>
        <v>0</v>
      </c>
      <c r="U140" s="392">
        <f t="shared" si="49"/>
        <v>0</v>
      </c>
      <c r="V140" s="13" t="str">
        <f t="shared" si="50"/>
        <v/>
      </c>
      <c r="W140" s="393" t="str">
        <f t="shared" ca="1" si="51"/>
        <v/>
      </c>
    </row>
    <row r="141" spans="1:23">
      <c r="B141" s="289" t="s">
        <v>367</v>
      </c>
      <c r="C141" s="395"/>
      <c r="D141" s="396"/>
      <c r="E141" s="290"/>
      <c r="F141" s="397" t="str">
        <f t="shared" ca="1" si="39"/>
        <v/>
      </c>
      <c r="G141" s="323" t="str">
        <f t="shared" ca="1" si="40"/>
        <v/>
      </c>
      <c r="H141" s="323" t="str">
        <f t="shared" ca="1" si="41"/>
        <v/>
      </c>
      <c r="I141" s="390"/>
      <c r="J141" s="13" t="str">
        <f t="shared" ca="1" si="42"/>
        <v/>
      </c>
      <c r="K141" s="13" t="str">
        <f t="shared" ca="1" si="43"/>
        <v/>
      </c>
      <c r="L141" s="13">
        <f t="shared" si="44"/>
        <v>0</v>
      </c>
      <c r="M141" s="390"/>
      <c r="N141" s="437"/>
      <c r="O141" s="392">
        <f t="shared" si="45"/>
        <v>0</v>
      </c>
      <c r="P141" s="393" t="str">
        <f t="shared" ca="1" si="46"/>
        <v/>
      </c>
      <c r="Q141" s="390"/>
      <c r="R141" s="437"/>
      <c r="S141" s="392">
        <f t="shared" si="47"/>
        <v>0</v>
      </c>
      <c r="T141" s="394">
        <f t="shared" si="48"/>
        <v>0</v>
      </c>
      <c r="U141" s="392">
        <f t="shared" si="49"/>
        <v>0</v>
      </c>
      <c r="V141" s="13" t="str">
        <f t="shared" si="50"/>
        <v/>
      </c>
      <c r="W141" s="393" t="str">
        <f t="shared" ca="1" si="51"/>
        <v/>
      </c>
    </row>
    <row r="142" spans="1:23">
      <c r="B142" s="289" t="s">
        <v>371</v>
      </c>
      <c r="C142" s="395"/>
      <c r="D142" s="396"/>
      <c r="E142" s="290"/>
      <c r="F142" s="397" t="str">
        <f t="shared" ca="1" si="39"/>
        <v/>
      </c>
      <c r="G142" s="323" t="str">
        <f t="shared" ca="1" si="40"/>
        <v/>
      </c>
      <c r="H142" s="323" t="str">
        <f t="shared" ca="1" si="41"/>
        <v/>
      </c>
      <c r="I142" s="390"/>
      <c r="J142" s="13" t="str">
        <f t="shared" ca="1" si="42"/>
        <v/>
      </c>
      <c r="K142" s="13" t="str">
        <f t="shared" ca="1" si="43"/>
        <v/>
      </c>
      <c r="L142" s="13">
        <f t="shared" si="44"/>
        <v>0</v>
      </c>
      <c r="M142" s="390"/>
      <c r="N142" s="437"/>
      <c r="O142" s="392">
        <f t="shared" si="45"/>
        <v>0</v>
      </c>
      <c r="P142" s="393" t="str">
        <f t="shared" ca="1" si="46"/>
        <v/>
      </c>
      <c r="Q142" s="390"/>
      <c r="R142" s="437"/>
      <c r="S142" s="392">
        <f t="shared" si="47"/>
        <v>0</v>
      </c>
      <c r="T142" s="394">
        <f t="shared" si="48"/>
        <v>0</v>
      </c>
      <c r="U142" s="392">
        <f t="shared" si="49"/>
        <v>0</v>
      </c>
      <c r="V142" s="13" t="str">
        <f t="shared" si="50"/>
        <v/>
      </c>
      <c r="W142" s="393" t="str">
        <f t="shared" ca="1" si="51"/>
        <v/>
      </c>
    </row>
    <row r="143" spans="1:23">
      <c r="B143" s="289" t="s">
        <v>373</v>
      </c>
      <c r="C143" s="395"/>
      <c r="D143" s="396"/>
      <c r="E143" s="290"/>
      <c r="F143" s="397" t="str">
        <f t="shared" ca="1" si="39"/>
        <v/>
      </c>
      <c r="G143" s="323" t="str">
        <f t="shared" ca="1" si="40"/>
        <v/>
      </c>
      <c r="H143" s="323" t="str">
        <f t="shared" ca="1" si="41"/>
        <v/>
      </c>
      <c r="I143" s="390"/>
      <c r="J143" s="13" t="str">
        <f t="shared" ca="1" si="42"/>
        <v/>
      </c>
      <c r="K143" s="13" t="str">
        <f t="shared" ca="1" si="43"/>
        <v/>
      </c>
      <c r="L143" s="13">
        <f t="shared" si="44"/>
        <v>0</v>
      </c>
      <c r="M143" s="390"/>
      <c r="N143" s="437"/>
      <c r="O143" s="392">
        <f t="shared" si="45"/>
        <v>0</v>
      </c>
      <c r="P143" s="393" t="str">
        <f t="shared" ca="1" si="46"/>
        <v/>
      </c>
      <c r="Q143" s="390"/>
      <c r="R143" s="437"/>
      <c r="S143" s="392">
        <f t="shared" si="47"/>
        <v>0</v>
      </c>
      <c r="T143" s="394">
        <f t="shared" si="48"/>
        <v>0</v>
      </c>
      <c r="U143" s="392">
        <f t="shared" si="49"/>
        <v>0</v>
      </c>
      <c r="V143" s="13" t="str">
        <f t="shared" si="50"/>
        <v/>
      </c>
      <c r="W143" s="393" t="str">
        <f t="shared" ca="1" si="51"/>
        <v/>
      </c>
    </row>
    <row r="144" spans="1:23">
      <c r="B144" s="289" t="s">
        <v>375</v>
      </c>
      <c r="C144" s="395"/>
      <c r="D144" s="396"/>
      <c r="E144" s="290"/>
      <c r="F144" s="397" t="str">
        <f t="shared" ca="1" si="39"/>
        <v/>
      </c>
      <c r="G144" s="323" t="str">
        <f t="shared" ca="1" si="40"/>
        <v/>
      </c>
      <c r="H144" s="323" t="str">
        <f t="shared" ca="1" si="41"/>
        <v/>
      </c>
      <c r="I144" s="390"/>
      <c r="J144" s="13" t="str">
        <f t="shared" ca="1" si="42"/>
        <v/>
      </c>
      <c r="K144" s="13" t="str">
        <f t="shared" ca="1" si="43"/>
        <v/>
      </c>
      <c r="L144" s="13">
        <f t="shared" si="44"/>
        <v>0</v>
      </c>
      <c r="M144" s="390"/>
      <c r="N144" s="437"/>
      <c r="O144" s="392">
        <f t="shared" si="45"/>
        <v>0</v>
      </c>
      <c r="P144" s="393" t="str">
        <f t="shared" ca="1" si="46"/>
        <v/>
      </c>
      <c r="Q144" s="390"/>
      <c r="R144" s="437"/>
      <c r="S144" s="392">
        <f t="shared" si="47"/>
        <v>0</v>
      </c>
      <c r="T144" s="394">
        <f t="shared" si="48"/>
        <v>0</v>
      </c>
      <c r="U144" s="392">
        <f t="shared" si="49"/>
        <v>0</v>
      </c>
      <c r="V144" s="13" t="str">
        <f t="shared" si="50"/>
        <v/>
      </c>
      <c r="W144" s="393" t="str">
        <f t="shared" ca="1" si="51"/>
        <v/>
      </c>
    </row>
    <row r="145" spans="2:23">
      <c r="B145" s="289" t="s">
        <v>400</v>
      </c>
      <c r="C145" s="395"/>
      <c r="D145" s="396"/>
      <c r="E145" s="290"/>
      <c r="F145" s="397" t="str">
        <f t="shared" ca="1" si="39"/>
        <v/>
      </c>
      <c r="G145" s="323" t="str">
        <f t="shared" ca="1" si="40"/>
        <v/>
      </c>
      <c r="H145" s="323" t="str">
        <f t="shared" ca="1" si="41"/>
        <v/>
      </c>
      <c r="I145" s="390"/>
      <c r="J145" s="13" t="str">
        <f t="shared" ca="1" si="42"/>
        <v/>
      </c>
      <c r="K145" s="13" t="str">
        <f t="shared" ca="1" si="43"/>
        <v/>
      </c>
      <c r="L145" s="13">
        <f t="shared" si="44"/>
        <v>0</v>
      </c>
      <c r="M145" s="390"/>
      <c r="N145" s="437"/>
      <c r="O145" s="392">
        <f t="shared" si="45"/>
        <v>0</v>
      </c>
      <c r="P145" s="393" t="str">
        <f t="shared" ca="1" si="46"/>
        <v/>
      </c>
      <c r="Q145" s="390"/>
      <c r="R145" s="437"/>
      <c r="S145" s="392">
        <f t="shared" si="47"/>
        <v>0</v>
      </c>
      <c r="T145" s="394">
        <f t="shared" si="48"/>
        <v>0</v>
      </c>
      <c r="U145" s="392">
        <f t="shared" si="49"/>
        <v>0</v>
      </c>
      <c r="V145" s="13" t="str">
        <f t="shared" si="50"/>
        <v/>
      </c>
      <c r="W145" s="393" t="str">
        <f t="shared" ca="1" si="51"/>
        <v/>
      </c>
    </row>
    <row r="146" spans="2:23">
      <c r="B146" s="289" t="s">
        <v>401</v>
      </c>
      <c r="C146" s="395"/>
      <c r="D146" s="396"/>
      <c r="E146" s="290"/>
      <c r="F146" s="397" t="str">
        <f t="shared" ca="1" si="39"/>
        <v/>
      </c>
      <c r="G146" s="323" t="str">
        <f t="shared" ca="1" si="40"/>
        <v/>
      </c>
      <c r="H146" s="323" t="str">
        <f t="shared" ca="1" si="41"/>
        <v/>
      </c>
      <c r="I146" s="390"/>
      <c r="J146" s="13" t="str">
        <f t="shared" ca="1" si="42"/>
        <v/>
      </c>
      <c r="K146" s="13" t="str">
        <f t="shared" ca="1" si="43"/>
        <v/>
      </c>
      <c r="L146" s="13">
        <f t="shared" si="44"/>
        <v>0</v>
      </c>
      <c r="M146" s="390"/>
      <c r="N146" s="437"/>
      <c r="O146" s="392">
        <f t="shared" si="45"/>
        <v>0</v>
      </c>
      <c r="P146" s="393" t="str">
        <f t="shared" ca="1" si="46"/>
        <v/>
      </c>
      <c r="Q146" s="390"/>
      <c r="R146" s="437"/>
      <c r="S146" s="392">
        <f t="shared" si="47"/>
        <v>0</v>
      </c>
      <c r="T146" s="394">
        <f t="shared" si="48"/>
        <v>0</v>
      </c>
      <c r="U146" s="392">
        <f t="shared" si="49"/>
        <v>0</v>
      </c>
      <c r="V146" s="13" t="str">
        <f t="shared" si="50"/>
        <v/>
      </c>
      <c r="W146" s="393" t="str">
        <f t="shared" ca="1" si="51"/>
        <v/>
      </c>
    </row>
    <row r="147" spans="2:23">
      <c r="B147" s="289" t="s">
        <v>402</v>
      </c>
      <c r="C147" s="395"/>
      <c r="D147" s="396"/>
      <c r="E147" s="290"/>
      <c r="F147" s="397" t="str">
        <f t="shared" ca="1" si="39"/>
        <v/>
      </c>
      <c r="G147" s="323" t="str">
        <f t="shared" ca="1" si="40"/>
        <v/>
      </c>
      <c r="H147" s="323" t="str">
        <f t="shared" ca="1" si="41"/>
        <v/>
      </c>
      <c r="I147" s="390"/>
      <c r="J147" s="13" t="str">
        <f t="shared" ca="1" si="42"/>
        <v/>
      </c>
      <c r="K147" s="13" t="str">
        <f t="shared" ca="1" si="43"/>
        <v/>
      </c>
      <c r="L147" s="13">
        <f t="shared" si="44"/>
        <v>0</v>
      </c>
      <c r="M147" s="390"/>
      <c r="N147" s="437"/>
      <c r="O147" s="392">
        <f t="shared" si="45"/>
        <v>0</v>
      </c>
      <c r="P147" s="393" t="str">
        <f t="shared" ca="1" si="46"/>
        <v/>
      </c>
      <c r="Q147" s="390"/>
      <c r="R147" s="437"/>
      <c r="S147" s="392">
        <f t="shared" si="47"/>
        <v>0</v>
      </c>
      <c r="T147" s="394">
        <f t="shared" si="48"/>
        <v>0</v>
      </c>
      <c r="U147" s="392">
        <f t="shared" si="49"/>
        <v>0</v>
      </c>
      <c r="V147" s="13" t="str">
        <f t="shared" si="50"/>
        <v/>
      </c>
      <c r="W147" s="393" t="str">
        <f t="shared" ca="1" si="51"/>
        <v/>
      </c>
    </row>
    <row r="148" spans="2:23">
      <c r="B148" s="289" t="s">
        <v>403</v>
      </c>
      <c r="C148" s="395"/>
      <c r="D148" s="396"/>
      <c r="E148" s="290"/>
      <c r="F148" s="397" t="str">
        <f t="shared" ca="1" si="39"/>
        <v/>
      </c>
      <c r="G148" s="323" t="str">
        <f t="shared" ca="1" si="40"/>
        <v/>
      </c>
      <c r="H148" s="323" t="str">
        <f t="shared" ca="1" si="41"/>
        <v/>
      </c>
      <c r="I148" s="390"/>
      <c r="J148" s="13" t="str">
        <f t="shared" ca="1" si="42"/>
        <v/>
      </c>
      <c r="K148" s="13" t="str">
        <f t="shared" ca="1" si="43"/>
        <v/>
      </c>
      <c r="L148" s="13">
        <f t="shared" si="44"/>
        <v>0</v>
      </c>
      <c r="M148" s="390"/>
      <c r="N148" s="437"/>
      <c r="O148" s="392">
        <f t="shared" si="45"/>
        <v>0</v>
      </c>
      <c r="P148" s="393" t="str">
        <f t="shared" ca="1" si="46"/>
        <v/>
      </c>
      <c r="Q148" s="390"/>
      <c r="R148" s="437"/>
      <c r="S148" s="392">
        <f t="shared" si="47"/>
        <v>0</v>
      </c>
      <c r="T148" s="394">
        <f t="shared" si="48"/>
        <v>0</v>
      </c>
      <c r="U148" s="392">
        <f t="shared" si="49"/>
        <v>0</v>
      </c>
      <c r="V148" s="13" t="str">
        <f t="shared" si="50"/>
        <v/>
      </c>
      <c r="W148" s="393" t="str">
        <f t="shared" ca="1" si="51"/>
        <v/>
      </c>
    </row>
    <row r="149" spans="2:23">
      <c r="B149" s="289" t="s">
        <v>404</v>
      </c>
      <c r="C149" s="395"/>
      <c r="D149" s="396"/>
      <c r="E149" s="290"/>
      <c r="F149" s="397" t="str">
        <f t="shared" ca="1" si="39"/>
        <v/>
      </c>
      <c r="G149" s="323" t="str">
        <f t="shared" ca="1" si="40"/>
        <v/>
      </c>
      <c r="H149" s="323" t="str">
        <f t="shared" ca="1" si="41"/>
        <v/>
      </c>
      <c r="I149" s="390"/>
      <c r="J149" s="13" t="str">
        <f t="shared" ca="1" si="42"/>
        <v/>
      </c>
      <c r="K149" s="13" t="str">
        <f t="shared" ca="1" si="43"/>
        <v/>
      </c>
      <c r="L149" s="13">
        <f t="shared" si="44"/>
        <v>0</v>
      </c>
      <c r="M149" s="390"/>
      <c r="N149" s="437"/>
      <c r="O149" s="392">
        <f t="shared" si="45"/>
        <v>0</v>
      </c>
      <c r="P149" s="393" t="str">
        <f t="shared" ca="1" si="46"/>
        <v/>
      </c>
      <c r="Q149" s="390"/>
      <c r="R149" s="437"/>
      <c r="S149" s="392">
        <f t="shared" si="47"/>
        <v>0</v>
      </c>
      <c r="T149" s="394">
        <f t="shared" si="48"/>
        <v>0</v>
      </c>
      <c r="U149" s="392">
        <f t="shared" si="49"/>
        <v>0</v>
      </c>
      <c r="V149" s="13" t="str">
        <f t="shared" si="50"/>
        <v/>
      </c>
      <c r="W149" s="393" t="str">
        <f t="shared" ca="1" si="51"/>
        <v/>
      </c>
    </row>
    <row r="150" spans="2:23">
      <c r="B150" s="289" t="s">
        <v>405</v>
      </c>
      <c r="C150" s="395"/>
      <c r="D150" s="396"/>
      <c r="E150" s="290"/>
      <c r="F150" s="397" t="str">
        <f t="shared" ca="1" si="39"/>
        <v/>
      </c>
      <c r="G150" s="323" t="str">
        <f t="shared" ca="1" si="40"/>
        <v/>
      </c>
      <c r="H150" s="323" t="str">
        <f t="shared" ca="1" si="41"/>
        <v/>
      </c>
      <c r="I150" s="390"/>
      <c r="J150" s="13" t="str">
        <f t="shared" ca="1" si="42"/>
        <v/>
      </c>
      <c r="K150" s="13" t="str">
        <f t="shared" ca="1" si="43"/>
        <v/>
      </c>
      <c r="L150" s="13">
        <f t="shared" si="44"/>
        <v>0</v>
      </c>
      <c r="M150" s="390"/>
      <c r="N150" s="437"/>
      <c r="O150" s="392">
        <f t="shared" si="45"/>
        <v>0</v>
      </c>
      <c r="P150" s="393" t="str">
        <f t="shared" ca="1" si="46"/>
        <v/>
      </c>
      <c r="Q150" s="390"/>
      <c r="R150" s="437"/>
      <c r="S150" s="392">
        <f t="shared" si="47"/>
        <v>0</v>
      </c>
      <c r="T150" s="394">
        <f t="shared" si="48"/>
        <v>0</v>
      </c>
      <c r="U150" s="392">
        <f t="shared" si="49"/>
        <v>0</v>
      </c>
      <c r="V150" s="13" t="str">
        <f t="shared" si="50"/>
        <v/>
      </c>
      <c r="W150" s="393" t="str">
        <f t="shared" ca="1" si="51"/>
        <v/>
      </c>
    </row>
    <row r="151" spans="2:23">
      <c r="B151" s="289" t="s">
        <v>406</v>
      </c>
      <c r="C151" s="395"/>
      <c r="D151" s="396"/>
      <c r="E151" s="290"/>
      <c r="F151" s="397" t="str">
        <f t="shared" ca="1" si="39"/>
        <v/>
      </c>
      <c r="G151" s="323" t="str">
        <f t="shared" ca="1" si="40"/>
        <v/>
      </c>
      <c r="H151" s="323" t="str">
        <f t="shared" ca="1" si="41"/>
        <v/>
      </c>
      <c r="I151" s="390"/>
      <c r="J151" s="13" t="str">
        <f t="shared" ca="1" si="42"/>
        <v/>
      </c>
      <c r="K151" s="13" t="str">
        <f t="shared" ca="1" si="43"/>
        <v/>
      </c>
      <c r="L151" s="13">
        <f t="shared" si="44"/>
        <v>0</v>
      </c>
      <c r="M151" s="390"/>
      <c r="N151" s="437"/>
      <c r="O151" s="392">
        <f t="shared" si="45"/>
        <v>0</v>
      </c>
      <c r="P151" s="393" t="str">
        <f t="shared" ca="1" si="46"/>
        <v/>
      </c>
      <c r="Q151" s="390"/>
      <c r="R151" s="437"/>
      <c r="S151" s="392">
        <f t="shared" si="47"/>
        <v>0</v>
      </c>
      <c r="T151" s="394">
        <f t="shared" si="48"/>
        <v>0</v>
      </c>
      <c r="U151" s="392">
        <f t="shared" si="49"/>
        <v>0</v>
      </c>
      <c r="V151" s="13" t="str">
        <f t="shared" si="50"/>
        <v/>
      </c>
      <c r="W151" s="393" t="str">
        <f t="shared" ca="1" si="51"/>
        <v/>
      </c>
    </row>
    <row r="152" spans="2:23">
      <c r="B152" s="289" t="s">
        <v>515</v>
      </c>
      <c r="C152" s="395"/>
      <c r="D152" s="396"/>
      <c r="E152" s="290"/>
      <c r="F152" s="397" t="str">
        <f t="shared" ca="1" si="39"/>
        <v/>
      </c>
      <c r="G152" s="323" t="str">
        <f t="shared" ca="1" si="40"/>
        <v/>
      </c>
      <c r="H152" s="323" t="str">
        <f t="shared" ca="1" si="41"/>
        <v/>
      </c>
      <c r="I152" s="390"/>
      <c r="J152" s="13" t="str">
        <f t="shared" ca="1" si="42"/>
        <v/>
      </c>
      <c r="K152" s="13" t="str">
        <f t="shared" ca="1" si="43"/>
        <v/>
      </c>
      <c r="L152" s="13">
        <f t="shared" si="44"/>
        <v>0</v>
      </c>
      <c r="M152" s="390"/>
      <c r="N152" s="437"/>
      <c r="O152" s="392">
        <f t="shared" si="45"/>
        <v>0</v>
      </c>
      <c r="P152" s="393" t="str">
        <f t="shared" ca="1" si="46"/>
        <v/>
      </c>
      <c r="Q152" s="390"/>
      <c r="R152" s="437"/>
      <c r="S152" s="392">
        <f t="shared" si="47"/>
        <v>0</v>
      </c>
      <c r="T152" s="394">
        <f t="shared" si="48"/>
        <v>0</v>
      </c>
      <c r="U152" s="392">
        <f t="shared" si="49"/>
        <v>0</v>
      </c>
      <c r="V152" s="13" t="str">
        <f t="shared" si="50"/>
        <v/>
      </c>
      <c r="W152" s="393" t="str">
        <f t="shared" ca="1" si="51"/>
        <v/>
      </c>
    </row>
    <row r="153" spans="2:23">
      <c r="B153" s="289" t="s">
        <v>516</v>
      </c>
      <c r="C153" s="395"/>
      <c r="D153" s="396"/>
      <c r="E153" s="290"/>
      <c r="F153" s="397" t="str">
        <f t="shared" ca="1" si="39"/>
        <v/>
      </c>
      <c r="G153" s="323" t="str">
        <f t="shared" ca="1" si="40"/>
        <v/>
      </c>
      <c r="H153" s="323" t="str">
        <f t="shared" ca="1" si="41"/>
        <v/>
      </c>
      <c r="I153" s="390"/>
      <c r="J153" s="13" t="str">
        <f t="shared" ca="1" si="42"/>
        <v/>
      </c>
      <c r="K153" s="13" t="str">
        <f t="shared" ca="1" si="43"/>
        <v/>
      </c>
      <c r="L153" s="13">
        <f t="shared" si="44"/>
        <v>0</v>
      </c>
      <c r="M153" s="390"/>
      <c r="N153" s="437"/>
      <c r="O153" s="392">
        <f t="shared" si="45"/>
        <v>0</v>
      </c>
      <c r="P153" s="393" t="str">
        <f t="shared" ca="1" si="46"/>
        <v/>
      </c>
      <c r="Q153" s="390"/>
      <c r="R153" s="437"/>
      <c r="S153" s="392">
        <f t="shared" si="47"/>
        <v>0</v>
      </c>
      <c r="T153" s="394">
        <f t="shared" si="48"/>
        <v>0</v>
      </c>
      <c r="U153" s="392">
        <f t="shared" si="49"/>
        <v>0</v>
      </c>
      <c r="V153" s="13" t="str">
        <f t="shared" si="50"/>
        <v/>
      </c>
      <c r="W153" s="393" t="str">
        <f t="shared" ca="1" si="51"/>
        <v/>
      </c>
    </row>
    <row r="154" spans="2:23">
      <c r="B154" s="289" t="s">
        <v>517</v>
      </c>
      <c r="C154" s="395"/>
      <c r="D154" s="396"/>
      <c r="E154" s="290"/>
      <c r="F154" s="397" t="str">
        <f t="shared" ca="1" si="39"/>
        <v/>
      </c>
      <c r="G154" s="323" t="str">
        <f t="shared" ca="1" si="40"/>
        <v/>
      </c>
      <c r="H154" s="323" t="str">
        <f t="shared" ca="1" si="41"/>
        <v/>
      </c>
      <c r="I154" s="390"/>
      <c r="J154" s="13" t="str">
        <f t="shared" ca="1" si="42"/>
        <v/>
      </c>
      <c r="K154" s="13" t="str">
        <f t="shared" ca="1" si="43"/>
        <v/>
      </c>
      <c r="L154" s="13">
        <f t="shared" si="44"/>
        <v>0</v>
      </c>
      <c r="M154" s="390"/>
      <c r="N154" s="437"/>
      <c r="O154" s="392">
        <f t="shared" si="45"/>
        <v>0</v>
      </c>
      <c r="P154" s="393" t="str">
        <f t="shared" ca="1" si="46"/>
        <v/>
      </c>
      <c r="Q154" s="390"/>
      <c r="R154" s="437"/>
      <c r="S154" s="392">
        <f t="shared" si="47"/>
        <v>0</v>
      </c>
      <c r="T154" s="394">
        <f t="shared" si="48"/>
        <v>0</v>
      </c>
      <c r="U154" s="392">
        <f t="shared" si="49"/>
        <v>0</v>
      </c>
      <c r="V154" s="13" t="str">
        <f t="shared" si="50"/>
        <v/>
      </c>
      <c r="W154" s="393" t="str">
        <f t="shared" ca="1" si="51"/>
        <v/>
      </c>
    </row>
    <row r="155" spans="2:23">
      <c r="B155" s="289" t="s">
        <v>518</v>
      </c>
      <c r="C155" s="395"/>
      <c r="D155" s="396"/>
      <c r="E155" s="290"/>
      <c r="F155" s="397" t="str">
        <f t="shared" ca="1" si="39"/>
        <v/>
      </c>
      <c r="G155" s="323" t="str">
        <f t="shared" ca="1" si="40"/>
        <v/>
      </c>
      <c r="H155" s="323" t="str">
        <f t="shared" ca="1" si="41"/>
        <v/>
      </c>
      <c r="I155" s="390"/>
      <c r="J155" s="13" t="str">
        <f t="shared" ca="1" si="42"/>
        <v/>
      </c>
      <c r="K155" s="13" t="str">
        <f t="shared" ca="1" si="43"/>
        <v/>
      </c>
      <c r="L155" s="13">
        <f t="shared" si="44"/>
        <v>0</v>
      </c>
      <c r="M155" s="390"/>
      <c r="N155" s="437"/>
      <c r="O155" s="392">
        <f t="shared" si="45"/>
        <v>0</v>
      </c>
      <c r="P155" s="393" t="str">
        <f t="shared" ca="1" si="46"/>
        <v/>
      </c>
      <c r="Q155" s="390"/>
      <c r="R155" s="437"/>
      <c r="S155" s="392">
        <f t="shared" si="47"/>
        <v>0</v>
      </c>
      <c r="T155" s="394">
        <f t="shared" si="48"/>
        <v>0</v>
      </c>
      <c r="U155" s="392">
        <f t="shared" si="49"/>
        <v>0</v>
      </c>
      <c r="V155" s="13" t="str">
        <f t="shared" si="50"/>
        <v/>
      </c>
      <c r="W155" s="393" t="str">
        <f t="shared" ca="1" si="51"/>
        <v/>
      </c>
    </row>
    <row r="156" spans="2:23">
      <c r="B156" s="289" t="s">
        <v>519</v>
      </c>
      <c r="C156" s="395"/>
      <c r="D156" s="396"/>
      <c r="E156" s="290"/>
      <c r="F156" s="397" t="str">
        <f t="shared" ca="1" si="39"/>
        <v/>
      </c>
      <c r="G156" s="323" t="str">
        <f t="shared" ca="1" si="40"/>
        <v/>
      </c>
      <c r="H156" s="323" t="str">
        <f t="shared" ca="1" si="41"/>
        <v/>
      </c>
      <c r="I156" s="390"/>
      <c r="J156" s="13" t="str">
        <f t="shared" ca="1" si="42"/>
        <v/>
      </c>
      <c r="K156" s="13" t="str">
        <f t="shared" ca="1" si="43"/>
        <v/>
      </c>
      <c r="L156" s="13">
        <f t="shared" si="44"/>
        <v>0</v>
      </c>
      <c r="M156" s="390"/>
      <c r="N156" s="437"/>
      <c r="O156" s="392">
        <f t="shared" si="45"/>
        <v>0</v>
      </c>
      <c r="P156" s="393" t="str">
        <f t="shared" ca="1" si="46"/>
        <v/>
      </c>
      <c r="Q156" s="390"/>
      <c r="R156" s="437"/>
      <c r="S156" s="392">
        <f t="shared" si="47"/>
        <v>0</v>
      </c>
      <c r="T156" s="394">
        <f t="shared" si="48"/>
        <v>0</v>
      </c>
      <c r="U156" s="392">
        <f t="shared" si="49"/>
        <v>0</v>
      </c>
      <c r="V156" s="13" t="str">
        <f t="shared" si="50"/>
        <v/>
      </c>
      <c r="W156" s="393" t="str">
        <f t="shared" ca="1" si="51"/>
        <v/>
      </c>
    </row>
    <row r="157" spans="2:23">
      <c r="B157" s="289" t="s">
        <v>520</v>
      </c>
      <c r="C157" s="395"/>
      <c r="D157" s="396"/>
      <c r="E157" s="290"/>
      <c r="F157" s="397" t="str">
        <f t="shared" ca="1" si="39"/>
        <v/>
      </c>
      <c r="G157" s="323" t="str">
        <f t="shared" ca="1" si="40"/>
        <v/>
      </c>
      <c r="H157" s="323" t="str">
        <f t="shared" ca="1" si="41"/>
        <v/>
      </c>
      <c r="I157" s="390"/>
      <c r="J157" s="13" t="str">
        <f t="shared" ca="1" si="42"/>
        <v/>
      </c>
      <c r="K157" s="13" t="str">
        <f t="shared" ca="1" si="43"/>
        <v/>
      </c>
      <c r="L157" s="13">
        <f t="shared" si="44"/>
        <v>0</v>
      </c>
      <c r="M157" s="390"/>
      <c r="N157" s="437"/>
      <c r="O157" s="392">
        <f t="shared" si="45"/>
        <v>0</v>
      </c>
      <c r="P157" s="393" t="str">
        <f t="shared" ca="1" si="46"/>
        <v/>
      </c>
      <c r="Q157" s="390"/>
      <c r="R157" s="437"/>
      <c r="S157" s="392">
        <f t="shared" si="47"/>
        <v>0</v>
      </c>
      <c r="T157" s="394">
        <f t="shared" si="48"/>
        <v>0</v>
      </c>
      <c r="U157" s="392">
        <f t="shared" si="49"/>
        <v>0</v>
      </c>
      <c r="V157" s="13" t="str">
        <f t="shared" si="50"/>
        <v/>
      </c>
      <c r="W157" s="393" t="str">
        <f t="shared" ca="1" si="51"/>
        <v/>
      </c>
    </row>
    <row r="158" spans="2:23">
      <c r="B158" s="289" t="s">
        <v>521</v>
      </c>
      <c r="C158" s="395"/>
      <c r="D158" s="396"/>
      <c r="E158" s="290"/>
      <c r="F158" s="397" t="str">
        <f t="shared" ca="1" si="39"/>
        <v/>
      </c>
      <c r="G158" s="323" t="str">
        <f t="shared" ca="1" si="40"/>
        <v/>
      </c>
      <c r="H158" s="323" t="str">
        <f t="shared" ca="1" si="41"/>
        <v/>
      </c>
      <c r="I158" s="390"/>
      <c r="J158" s="13" t="str">
        <f t="shared" ca="1" si="42"/>
        <v/>
      </c>
      <c r="K158" s="13" t="str">
        <f t="shared" ca="1" si="43"/>
        <v/>
      </c>
      <c r="L158" s="13">
        <f t="shared" si="44"/>
        <v>0</v>
      </c>
      <c r="M158" s="390"/>
      <c r="N158" s="437"/>
      <c r="O158" s="392">
        <f t="shared" si="45"/>
        <v>0</v>
      </c>
      <c r="P158" s="393" t="str">
        <f t="shared" ca="1" si="46"/>
        <v/>
      </c>
      <c r="Q158" s="390"/>
      <c r="R158" s="437"/>
      <c r="S158" s="392">
        <f t="shared" si="47"/>
        <v>0</v>
      </c>
      <c r="T158" s="394">
        <f t="shared" si="48"/>
        <v>0</v>
      </c>
      <c r="U158" s="392">
        <f t="shared" si="49"/>
        <v>0</v>
      </c>
      <c r="V158" s="13" t="str">
        <f t="shared" si="50"/>
        <v/>
      </c>
      <c r="W158" s="393" t="str">
        <f t="shared" ca="1" si="51"/>
        <v/>
      </c>
    </row>
    <row r="159" spans="2:23">
      <c r="B159" s="289" t="s">
        <v>522</v>
      </c>
      <c r="C159" s="395"/>
      <c r="D159" s="396"/>
      <c r="E159" s="290"/>
      <c r="F159" s="397" t="str">
        <f t="shared" ca="1" si="39"/>
        <v/>
      </c>
      <c r="G159" s="323" t="str">
        <f t="shared" ca="1" si="40"/>
        <v/>
      </c>
      <c r="H159" s="323" t="str">
        <f t="shared" ca="1" si="41"/>
        <v/>
      </c>
      <c r="I159" s="390"/>
      <c r="J159" s="13" t="str">
        <f t="shared" ca="1" si="42"/>
        <v/>
      </c>
      <c r="K159" s="13" t="str">
        <f t="shared" ca="1" si="43"/>
        <v/>
      </c>
      <c r="L159" s="13">
        <f t="shared" si="44"/>
        <v>0</v>
      </c>
      <c r="M159" s="390"/>
      <c r="N159" s="437"/>
      <c r="O159" s="392">
        <f t="shared" si="45"/>
        <v>0</v>
      </c>
      <c r="P159" s="393" t="str">
        <f t="shared" ca="1" si="46"/>
        <v/>
      </c>
      <c r="Q159" s="390"/>
      <c r="R159" s="437"/>
      <c r="S159" s="392">
        <f t="shared" si="47"/>
        <v>0</v>
      </c>
      <c r="T159" s="394">
        <f t="shared" si="48"/>
        <v>0</v>
      </c>
      <c r="U159" s="392">
        <f t="shared" si="49"/>
        <v>0</v>
      </c>
      <c r="V159" s="13" t="str">
        <f t="shared" si="50"/>
        <v/>
      </c>
      <c r="W159" s="393" t="str">
        <f t="shared" ca="1" si="51"/>
        <v/>
      </c>
    </row>
    <row r="160" spans="2:23">
      <c r="B160" s="289" t="s">
        <v>523</v>
      </c>
      <c r="C160" s="395"/>
      <c r="D160" s="396"/>
      <c r="E160" s="388"/>
      <c r="F160" s="397" t="str">
        <f t="shared" ca="1" si="39"/>
        <v/>
      </c>
      <c r="G160" s="323" t="str">
        <f t="shared" ca="1" si="40"/>
        <v/>
      </c>
      <c r="H160" s="323" t="str">
        <f t="shared" ca="1" si="41"/>
        <v/>
      </c>
      <c r="I160" s="390"/>
      <c r="J160" s="13" t="str">
        <f t="shared" ca="1" si="42"/>
        <v/>
      </c>
      <c r="K160" s="13" t="str">
        <f t="shared" ca="1" si="43"/>
        <v/>
      </c>
      <c r="L160" s="13">
        <f t="shared" si="44"/>
        <v>0</v>
      </c>
      <c r="M160" s="390"/>
      <c r="N160" s="437"/>
      <c r="O160" s="392">
        <f t="shared" si="45"/>
        <v>0</v>
      </c>
      <c r="P160" s="393" t="str">
        <f t="shared" ca="1" si="46"/>
        <v/>
      </c>
      <c r="Q160" s="390"/>
      <c r="R160" s="437"/>
      <c r="S160" s="392">
        <f t="shared" si="47"/>
        <v>0</v>
      </c>
      <c r="T160" s="394">
        <f t="shared" si="48"/>
        <v>0</v>
      </c>
      <c r="U160" s="392">
        <f t="shared" si="49"/>
        <v>0</v>
      </c>
      <c r="V160" s="13" t="str">
        <f t="shared" si="50"/>
        <v/>
      </c>
      <c r="W160" s="393" t="str">
        <f t="shared" ca="1" si="51"/>
        <v/>
      </c>
    </row>
    <row r="161" spans="1:269" s="213" customFormat="1">
      <c r="A161" s="253"/>
      <c r="B161" s="289" t="s">
        <v>524</v>
      </c>
      <c r="C161" s="395"/>
      <c r="D161" s="396"/>
      <c r="E161" s="388"/>
      <c r="F161" s="397" t="str">
        <f t="shared" ca="1" si="39"/>
        <v/>
      </c>
      <c r="G161" s="323" t="str">
        <f t="shared" ca="1" si="40"/>
        <v/>
      </c>
      <c r="H161" s="323" t="str">
        <f t="shared" ca="1" si="41"/>
        <v/>
      </c>
      <c r="I161" s="390"/>
      <c r="J161" s="13" t="str">
        <f t="shared" ca="1" si="42"/>
        <v/>
      </c>
      <c r="K161" s="13" t="str">
        <f t="shared" ca="1" si="43"/>
        <v/>
      </c>
      <c r="L161" s="13">
        <f t="shared" si="44"/>
        <v>0</v>
      </c>
      <c r="M161" s="390"/>
      <c r="N161" s="437"/>
      <c r="O161" s="392">
        <f t="shared" si="45"/>
        <v>0</v>
      </c>
      <c r="P161" s="393" t="str">
        <f t="shared" ca="1" si="46"/>
        <v/>
      </c>
      <c r="Q161" s="390"/>
      <c r="R161" s="437"/>
      <c r="S161" s="392">
        <f t="shared" si="47"/>
        <v>0</v>
      </c>
      <c r="T161" s="394">
        <f t="shared" si="48"/>
        <v>0</v>
      </c>
      <c r="U161" s="392">
        <f t="shared" si="49"/>
        <v>0</v>
      </c>
      <c r="V161" s="13" t="str">
        <f t="shared" si="50"/>
        <v/>
      </c>
      <c r="W161" s="393" t="str">
        <f t="shared" ca="1" si="51"/>
        <v/>
      </c>
    </row>
    <row r="162" spans="1:269" s="213" customFormat="1" ht="18" customHeight="1" thickBot="1">
      <c r="A162" s="253"/>
      <c r="B162" s="346"/>
      <c r="C162" s="827" t="s">
        <v>994</v>
      </c>
      <c r="D162" s="828"/>
      <c r="E162" s="828"/>
      <c r="F162" s="828"/>
      <c r="G162" s="828"/>
      <c r="H162" s="828"/>
      <c r="I162" s="829"/>
      <c r="J162" s="408"/>
      <c r="K162" s="408"/>
      <c r="L162" s="408"/>
      <c r="M162" s="408"/>
      <c r="N162" s="438"/>
      <c r="O162" s="408"/>
      <c r="P162" s="410"/>
      <c r="Q162" s="408"/>
      <c r="R162" s="438"/>
      <c r="S162" s="408"/>
      <c r="T162" s="438"/>
      <c r="U162" s="408"/>
      <c r="V162" s="408"/>
      <c r="W162" s="408"/>
    </row>
    <row r="163" spans="1:269" customFormat="1" ht="18" customHeight="1" thickTop="1">
      <c r="B163" s="12"/>
      <c r="C163" s="244" t="s">
        <v>995</v>
      </c>
      <c r="D163" s="241" t="s">
        <v>996</v>
      </c>
      <c r="E163" s="439"/>
      <c r="F163" s="439"/>
      <c r="G163" s="12"/>
      <c r="H163" s="12"/>
      <c r="I163" s="439"/>
      <c r="J163" s="228"/>
      <c r="K163" s="228"/>
      <c r="L163" s="228"/>
      <c r="M163" s="13"/>
      <c r="N163" s="440">
        <f>SUM(N137:N162)</f>
        <v>0</v>
      </c>
      <c r="O163" s="13">
        <f>SUM(O137:O162)</f>
        <v>0</v>
      </c>
      <c r="P163" s="13"/>
      <c r="Q163" s="13"/>
      <c r="R163" s="440">
        <f>SUM(R137:R162)</f>
        <v>0</v>
      </c>
      <c r="S163" s="13">
        <f>SUM(S137:S162)</f>
        <v>0</v>
      </c>
      <c r="T163" s="440">
        <f>SUM(T137:T162)</f>
        <v>0</v>
      </c>
      <c r="U163" s="13">
        <f>SUM(U137:U162)</f>
        <v>0</v>
      </c>
      <c r="V163" s="13"/>
      <c r="W163" s="13"/>
    </row>
    <row r="164" spans="1:269">
      <c r="B164" s="212"/>
      <c r="C164" s="262" t="s">
        <v>997</v>
      </c>
      <c r="D164" s="262" t="s">
        <v>998</v>
      </c>
      <c r="E164" s="212"/>
      <c r="F164" s="212"/>
      <c r="G164" s="212"/>
      <c r="H164" s="212"/>
      <c r="I164" s="212"/>
      <c r="J164" s="263"/>
      <c r="K164" s="263"/>
      <c r="L164" s="263"/>
      <c r="M164" s="212"/>
      <c r="N164" s="311">
        <f>N163</f>
        <v>0</v>
      </c>
      <c r="O164" s="21">
        <f>O163*$S132*$V132</f>
        <v>0</v>
      </c>
      <c r="P164" s="212"/>
      <c r="Q164" s="21"/>
      <c r="R164" s="311">
        <f>R163</f>
        <v>0</v>
      </c>
      <c r="S164" s="21">
        <f>S163*$S132*$V132</f>
        <v>0</v>
      </c>
      <c r="T164" s="311">
        <f>T163</f>
        <v>0</v>
      </c>
      <c r="U164" s="21">
        <f>U163*$S132*$V132</f>
        <v>0</v>
      </c>
      <c r="V164" s="226"/>
      <c r="W164" s="226"/>
    </row>
    <row r="165" spans="1:269" s="357" customFormat="1" ht="9" customHeight="1">
      <c r="C165" s="362"/>
      <c r="D165" s="362"/>
      <c r="J165" s="363"/>
      <c r="K165" s="363"/>
      <c r="L165" s="363"/>
      <c r="Q165" s="324"/>
      <c r="U165" s="324"/>
    </row>
    <row r="166" spans="1:269" s="213" customFormat="1">
      <c r="A166" s="253"/>
      <c r="B166" s="263" t="s">
        <v>999</v>
      </c>
      <c r="C166" s="412">
        <f>SUMIF($E$137:$E$162,$B166,$N$137:$N$162)</f>
        <v>0</v>
      </c>
      <c r="D166" s="413">
        <v>0</v>
      </c>
      <c r="E166" s="127">
        <f>SUMIF($E$137:$E$162,$B166,$L$137:$L$162)</f>
        <v>0</v>
      </c>
      <c r="F166" s="414"/>
      <c r="G166" s="415"/>
      <c r="H166" s="415"/>
      <c r="I166" s="225" t="s">
        <v>1000</v>
      </c>
      <c r="J166" s="416"/>
      <c r="K166" s="263" t="s">
        <v>1001</v>
      </c>
      <c r="L166" s="263"/>
      <c r="M166" s="263" t="s">
        <v>1002</v>
      </c>
      <c r="N166" s="441" t="s">
        <v>1003</v>
      </c>
      <c r="O166" s="442"/>
      <c r="P166" s="225" t="s">
        <v>1004</v>
      </c>
      <c r="Q166" s="416"/>
      <c r="R166" s="263" t="s">
        <v>1005</v>
      </c>
      <c r="S166" s="418" t="s">
        <v>1006</v>
      </c>
      <c r="T166" s="196"/>
      <c r="U166" s="225" t="s">
        <v>1007</v>
      </c>
      <c r="V166" s="416"/>
      <c r="W166" s="263" t="s">
        <v>1008</v>
      </c>
    </row>
    <row r="167" spans="1:269">
      <c r="B167" s="263" t="s">
        <v>1009</v>
      </c>
      <c r="C167" s="412">
        <f>SUMIF($E$137:$E$162,$B167,$N$137:$N$162)</f>
        <v>0</v>
      </c>
      <c r="D167" s="413">
        <v>0</v>
      </c>
      <c r="E167" s="127">
        <f>SUMIF($E$137:$E$162,$B167,$L$137:$L$162)</f>
        <v>0</v>
      </c>
      <c r="F167" s="414"/>
      <c r="G167" s="415"/>
      <c r="H167" s="415"/>
      <c r="I167" s="420" t="s">
        <v>1010</v>
      </c>
      <c r="J167" s="416"/>
      <c r="K167" s="21">
        <f ca="1">SUMPRODUCT($K$137:$K$162,$N$137:$N$162)</f>
        <v>0</v>
      </c>
      <c r="L167" s="21"/>
      <c r="M167" s="21">
        <f ca="1">K167*$S$132*$V$132</f>
        <v>0</v>
      </c>
      <c r="N167" s="441"/>
      <c r="O167" s="442"/>
      <c r="P167" s="225" t="s">
        <v>1011</v>
      </c>
      <c r="Q167" s="416"/>
      <c r="R167" s="21" t="str">
        <f ca="1">IFERROR(SUMPRODUCT($K$137:$K$162,$N$137:$N$162)/$N$163,"")</f>
        <v/>
      </c>
      <c r="S167" s="212"/>
      <c r="U167" s="225" t="s">
        <v>1012</v>
      </c>
      <c r="V167" s="416"/>
      <c r="W167" s="21" t="str">
        <f ca="1">$R$167</f>
        <v/>
      </c>
    </row>
    <row r="168" spans="1:269" customFormat="1" ht="18" customHeight="1" thickBot="1">
      <c r="B168" s="263" t="s">
        <v>1013</v>
      </c>
      <c r="C168" s="412">
        <f>SUMIF($E$137:$E$162,$B168,$N$137:$N$162)</f>
        <v>0</v>
      </c>
      <c r="D168" s="413">
        <v>0</v>
      </c>
      <c r="E168" s="127">
        <f>SUMIF($E$137:$E$162,$B168,$L$137:$L$162)</f>
        <v>0</v>
      </c>
      <c r="F168" s="414"/>
      <c r="G168" s="415"/>
      <c r="H168" s="415"/>
      <c r="I168" s="424" t="s">
        <v>1014</v>
      </c>
      <c r="J168" s="443"/>
      <c r="K168" s="21">
        <f>$U$163</f>
        <v>0</v>
      </c>
      <c r="L168" s="21"/>
      <c r="M168" s="21">
        <f>K168*$S$132*$V$132</f>
        <v>0</v>
      </c>
      <c r="N168" s="444" t="str">
        <f ca="1">IFERROR(M168/M167,"")</f>
        <v/>
      </c>
      <c r="O168" s="445"/>
      <c r="P168" s="225" t="s">
        <v>1015</v>
      </c>
      <c r="Q168" s="416"/>
      <c r="R168" s="21" t="str">
        <f>IFERROR($O$163/$N$163,"")</f>
        <v/>
      </c>
      <c r="S168" s="426" t="str">
        <f ca="1">IFERROR(R168/R167,"")</f>
        <v/>
      </c>
      <c r="U168" s="225" t="s">
        <v>1016</v>
      </c>
      <c r="V168" s="416"/>
      <c r="W168" s="24" t="str">
        <f>IFERROR($U$163/$N$163,"")</f>
        <v/>
      </c>
      <c r="X168" s="449"/>
      <c r="Y168" s="449"/>
      <c r="Z168" s="449"/>
    </row>
    <row r="169" spans="1:269" customFormat="1" ht="18" customHeight="1" thickBot="1">
      <c r="B169" s="263" t="s">
        <v>1017</v>
      </c>
      <c r="C169" s="412">
        <f>SUMIF($E$137:$E$162,$B169,$N$137:$N$162)</f>
        <v>0</v>
      </c>
      <c r="D169" s="413">
        <v>0</v>
      </c>
      <c r="E169" s="127">
        <f>SUMIF($E$137:$E$162,$B169,$L$137:$L$162)</f>
        <v>0</v>
      </c>
      <c r="F169" s="414"/>
      <c r="G169" s="415"/>
      <c r="H169" s="415"/>
      <c r="I169" s="424" t="s">
        <v>1018</v>
      </c>
      <c r="J169" s="443"/>
      <c r="K169" s="232">
        <f ca="1">K167-K168</f>
        <v>0</v>
      </c>
      <c r="L169" s="232"/>
      <c r="M169" s="232">
        <f ca="1">M167-M168</f>
        <v>0</v>
      </c>
      <c r="N169" s="446" t="str">
        <f ca="1">IFERROR(M169/M167,"")</f>
        <v/>
      </c>
      <c r="O169" s="447"/>
      <c r="P169" s="225" t="s">
        <v>1019</v>
      </c>
      <c r="Q169" s="416"/>
      <c r="R169" s="21" t="str">
        <f>IFERROR($S$163/$R$163,"")</f>
        <v/>
      </c>
      <c r="S169" s="426" t="str">
        <f ca="1">IFERROR(R169/R167,"")</f>
        <v/>
      </c>
      <c r="U169" s="225" t="s">
        <v>1020</v>
      </c>
      <c r="V169" s="429"/>
      <c r="W169" s="430" t="str">
        <f ca="1">IFERROR(W168/W167,"")</f>
        <v/>
      </c>
      <c r="X169" s="450"/>
      <c r="Y169" s="450"/>
      <c r="Z169" s="451"/>
    </row>
    <row r="170" spans="1:269" s="357" customFormat="1" ht="9" customHeight="1">
      <c r="D170" s="362"/>
      <c r="E170" s="362"/>
      <c r="J170" s="363"/>
      <c r="K170" s="363"/>
      <c r="L170" s="363"/>
      <c r="Q170" s="324"/>
      <c r="U170" s="324"/>
      <c r="X170" s="363"/>
      <c r="Y170" s="452"/>
      <c r="Z170" s="363"/>
    </row>
    <row r="171" spans="1:269">
      <c r="B171" s="154"/>
      <c r="C171" s="453"/>
      <c r="D171" s="453"/>
      <c r="E171" s="453"/>
      <c r="F171" s="453"/>
      <c r="G171" s="365"/>
      <c r="H171" s="365"/>
      <c r="I171" s="454" t="s">
        <v>1021</v>
      </c>
      <c r="J171" s="454"/>
      <c r="T171" s="455" t="s">
        <v>1022</v>
      </c>
      <c r="X171" s="326"/>
      <c r="Y171" s="456"/>
      <c r="Z171" s="326"/>
    </row>
    <row r="172" spans="1:269">
      <c r="B172" s="849" t="s">
        <v>1023</v>
      </c>
      <c r="C172" s="849" t="s">
        <v>1024</v>
      </c>
      <c r="D172" s="849" t="s">
        <v>1025</v>
      </c>
      <c r="E172" s="849" t="s">
        <v>1026</v>
      </c>
      <c r="F172" s="851"/>
      <c r="H172" s="457"/>
      <c r="I172" s="852" t="s">
        <v>1027</v>
      </c>
      <c r="J172" s="853"/>
      <c r="K172" s="853"/>
      <c r="L172" s="854"/>
      <c r="M172" s="847" t="s">
        <v>1028</v>
      </c>
      <c r="N172" s="849" t="s">
        <v>1029</v>
      </c>
      <c r="O172" s="19" t="s">
        <v>1030</v>
      </c>
      <c r="P172" s="19"/>
      <c r="Q172" s="19" t="s">
        <v>1031</v>
      </c>
      <c r="R172" s="19"/>
      <c r="S172" s="19" t="s">
        <v>1032</v>
      </c>
      <c r="T172" s="458"/>
      <c r="U172" s="459"/>
      <c r="W172" s="460"/>
      <c r="X172" s="326"/>
      <c r="Y172" s="456"/>
      <c r="Z172" s="326"/>
      <c r="AA172" s="196"/>
      <c r="AB172" s="196"/>
    </row>
    <row r="173" spans="1:269" customFormat="1" ht="18" customHeight="1" thickBot="1">
      <c r="B173" s="850"/>
      <c r="C173" s="850"/>
      <c r="D173" s="850"/>
      <c r="E173" s="850"/>
      <c r="F173" s="851"/>
      <c r="H173" s="457"/>
      <c r="I173" s="855"/>
      <c r="J173" s="856"/>
      <c r="K173" s="856"/>
      <c r="L173" s="857"/>
      <c r="M173" s="848"/>
      <c r="N173" s="850"/>
      <c r="O173" s="372" t="s">
        <v>1033</v>
      </c>
      <c r="P173" s="372" t="s">
        <v>1034</v>
      </c>
      <c r="Q173" s="372" t="s">
        <v>1035</v>
      </c>
      <c r="R173" s="372" t="s">
        <v>1036</v>
      </c>
      <c r="S173" s="372" t="s">
        <v>1037</v>
      </c>
      <c r="T173" s="461" t="s">
        <v>1038</v>
      </c>
      <c r="U173" s="459"/>
      <c r="W173" s="460"/>
      <c r="X173" s="326"/>
      <c r="Y173" s="456"/>
      <c r="Z173" s="326"/>
      <c r="AA173" s="196"/>
      <c r="AB173" s="196"/>
    </row>
    <row r="174" spans="1:269" customFormat="1" ht="18" customHeight="1" thickTop="1">
      <c r="B174" s="263" t="s">
        <v>1039</v>
      </c>
      <c r="C174" s="462">
        <f>$C44+$C88+$C127+$C166</f>
        <v>0</v>
      </c>
      <c r="D174" s="463">
        <f>$D44+$D88+$D127+$D166</f>
        <v>0</v>
      </c>
      <c r="E174" s="464">
        <f>$E44+$E88+$E127+$E166</f>
        <v>0</v>
      </c>
      <c r="F174" s="414"/>
      <c r="G174" s="415"/>
      <c r="I174" s="465" t="s">
        <v>1040</v>
      </c>
      <c r="J174" s="466"/>
      <c r="K174" s="466"/>
      <c r="L174" s="443"/>
      <c r="M174" s="21">
        <f ca="1">借上報酬額_通貨1_円</f>
        <v>0</v>
      </c>
      <c r="N174" s="355" t="str">
        <f>通貨1</f>
        <v>JPY</v>
      </c>
      <c r="O174" s="22">
        <f>$N$42</f>
        <v>0</v>
      </c>
      <c r="P174" s="21">
        <f>$O$42</f>
        <v>0</v>
      </c>
      <c r="Q174" s="22">
        <f>$R$42</f>
        <v>0</v>
      </c>
      <c r="R174" s="21">
        <f>$S$42</f>
        <v>0</v>
      </c>
      <c r="S174" s="22">
        <f t="shared" ref="S174:T178" si="52">O174+Q174</f>
        <v>0</v>
      </c>
      <c r="T174" s="232">
        <f t="shared" si="52"/>
        <v>0</v>
      </c>
      <c r="U174" s="459"/>
      <c r="W174" s="326"/>
      <c r="X174" s="326"/>
      <c r="Y174" s="456"/>
      <c r="Z174" s="326"/>
      <c r="AA174" s="196"/>
      <c r="AB174" s="196"/>
    </row>
    <row r="175" spans="1:269" s="213" customFormat="1">
      <c r="A175" s="253"/>
      <c r="B175" s="263" t="s">
        <v>1041</v>
      </c>
      <c r="C175" s="462">
        <f>$C45+$C89+$C128+$C167</f>
        <v>0</v>
      </c>
      <c r="D175" s="463">
        <f>$D45+$D89+$D128+$D167</f>
        <v>0</v>
      </c>
      <c r="E175" s="464">
        <f>$E45+$E89+$E128+$E167</f>
        <v>0</v>
      </c>
      <c r="F175" s="414"/>
      <c r="G175" s="415"/>
      <c r="I175" s="420" t="s">
        <v>1042</v>
      </c>
      <c r="J175" s="429"/>
      <c r="K175" s="429"/>
      <c r="L175" s="443"/>
      <c r="M175" s="21">
        <f ca="1">借上報酬額_通貨2_円</f>
        <v>0</v>
      </c>
      <c r="N175" s="467">
        <f>通貨2</f>
        <v>0</v>
      </c>
      <c r="O175" s="22">
        <f>$N$86</f>
        <v>0</v>
      </c>
      <c r="P175" s="21">
        <f>$O$86</f>
        <v>0</v>
      </c>
      <c r="Q175" s="22">
        <f>$R$86</f>
        <v>0</v>
      </c>
      <c r="R175" s="21">
        <f>$S$86</f>
        <v>0</v>
      </c>
      <c r="S175" s="22">
        <f t="shared" si="52"/>
        <v>0</v>
      </c>
      <c r="T175" s="232">
        <f t="shared" si="52"/>
        <v>0</v>
      </c>
      <c r="U175" s="459"/>
      <c r="W175" s="326"/>
    </row>
    <row r="176" spans="1:269">
      <c r="B176" s="263" t="s">
        <v>1043</v>
      </c>
      <c r="C176" s="462">
        <f>$C46+$C90+$C129+$C168</f>
        <v>0</v>
      </c>
      <c r="D176" s="463">
        <f>$D46+$D90+$D129+$D168</f>
        <v>0</v>
      </c>
      <c r="E176" s="464">
        <f>$E46+$E90+$E129+$E168</f>
        <v>0</v>
      </c>
      <c r="F176" s="414"/>
      <c r="G176" s="415"/>
      <c r="I176" s="420" t="s">
        <v>1044</v>
      </c>
      <c r="J176" s="429"/>
      <c r="K176" s="429"/>
      <c r="L176" s="443"/>
      <c r="M176" s="21">
        <f ca="1">借上報酬額_通貨3_円</f>
        <v>0</v>
      </c>
      <c r="N176" s="467">
        <f>通貨3</f>
        <v>0</v>
      </c>
      <c r="O176" s="22">
        <f>$N$125</f>
        <v>0</v>
      </c>
      <c r="P176" s="21">
        <f>$O$125</f>
        <v>0</v>
      </c>
      <c r="Q176" s="22">
        <f>$R$125</f>
        <v>0</v>
      </c>
      <c r="R176" s="21">
        <f>$S$125</f>
        <v>0</v>
      </c>
      <c r="S176" s="22">
        <f t="shared" si="52"/>
        <v>0</v>
      </c>
      <c r="T176" s="232">
        <f t="shared" si="52"/>
        <v>0</v>
      </c>
      <c r="U176" s="459"/>
      <c r="W176" s="326"/>
      <c r="X176" s="468"/>
      <c r="Z176" s="455"/>
      <c r="AA176" s="455"/>
      <c r="AB176" s="353"/>
      <c r="AC176" s="196"/>
      <c r="AD176" s="196"/>
      <c r="AE176" s="196"/>
      <c r="AF176" s="196"/>
      <c r="AG176" s="196"/>
      <c r="AH176" s="196"/>
      <c r="AI176" s="196"/>
      <c r="AJ176" s="196"/>
      <c r="AK176" s="196"/>
      <c r="AL176" s="196"/>
      <c r="AM176" s="196"/>
      <c r="AN176" s="196"/>
      <c r="AO176" s="196"/>
      <c r="AP176" s="196"/>
      <c r="AQ176" s="196"/>
      <c r="AR176" s="196"/>
      <c r="AS176" s="196"/>
      <c r="AT176" s="196"/>
      <c r="AU176" s="196"/>
      <c r="AV176" s="196"/>
      <c r="AW176" s="196"/>
      <c r="AX176" s="196"/>
      <c r="AY176" s="196"/>
      <c r="AZ176" s="196"/>
      <c r="BA176" s="196"/>
      <c r="BB176" s="196"/>
      <c r="BC176" s="196"/>
      <c r="BD176" s="196"/>
      <c r="BE176" s="196"/>
      <c r="BF176" s="196"/>
      <c r="BG176" s="196"/>
      <c r="BH176" s="196"/>
      <c r="BI176" s="196"/>
      <c r="BJ176" s="196"/>
      <c r="BK176" s="196"/>
      <c r="BL176" s="196"/>
      <c r="BM176" s="196"/>
      <c r="BN176" s="196"/>
      <c r="BO176" s="196"/>
      <c r="BP176" s="196"/>
      <c r="BQ176" s="196"/>
      <c r="BR176" s="196"/>
      <c r="BS176" s="196"/>
      <c r="BT176" s="196"/>
      <c r="BU176" s="196"/>
      <c r="BV176" s="196"/>
      <c r="BW176" s="196"/>
      <c r="BX176" s="196"/>
      <c r="BY176" s="196"/>
      <c r="BZ176" s="196"/>
      <c r="CA176" s="196"/>
      <c r="CB176" s="196"/>
      <c r="CC176" s="196"/>
      <c r="CD176" s="196"/>
      <c r="CE176" s="196"/>
      <c r="CF176" s="196"/>
      <c r="CG176" s="196"/>
      <c r="CH176" s="196"/>
      <c r="CI176" s="196"/>
      <c r="CJ176" s="196"/>
      <c r="CK176" s="196"/>
      <c r="CL176" s="196"/>
      <c r="CM176" s="196"/>
      <c r="CN176" s="196"/>
      <c r="CO176" s="196"/>
      <c r="CP176" s="196"/>
      <c r="CQ176" s="196"/>
      <c r="CR176" s="196"/>
      <c r="CS176" s="196"/>
      <c r="CT176" s="196"/>
      <c r="CU176" s="196"/>
      <c r="CV176" s="196"/>
      <c r="CW176" s="196"/>
      <c r="CX176" s="196"/>
      <c r="CY176" s="196"/>
      <c r="CZ176" s="196"/>
      <c r="DA176" s="196"/>
      <c r="DB176" s="196"/>
      <c r="DC176" s="196"/>
      <c r="DD176" s="196"/>
      <c r="DE176" s="196"/>
      <c r="DF176" s="196"/>
      <c r="DG176" s="196"/>
      <c r="DH176" s="196"/>
      <c r="DI176" s="196"/>
      <c r="DJ176" s="196"/>
      <c r="DK176" s="196"/>
      <c r="DL176" s="196"/>
      <c r="DM176" s="196"/>
      <c r="DN176" s="196"/>
      <c r="DO176" s="196"/>
      <c r="DP176" s="196"/>
      <c r="DQ176" s="196"/>
      <c r="DR176" s="196"/>
      <c r="DS176" s="196"/>
      <c r="DT176" s="196"/>
      <c r="DU176" s="196"/>
      <c r="DV176" s="196"/>
      <c r="DW176" s="196"/>
      <c r="DX176" s="196"/>
      <c r="DY176" s="196"/>
      <c r="DZ176" s="196"/>
      <c r="EA176" s="196"/>
      <c r="EB176" s="196"/>
      <c r="EC176" s="196"/>
      <c r="ED176" s="196"/>
      <c r="EE176" s="196"/>
      <c r="EF176" s="196"/>
      <c r="EG176" s="196"/>
      <c r="EH176" s="196"/>
      <c r="EI176" s="196"/>
      <c r="EJ176" s="196"/>
      <c r="EK176" s="196"/>
      <c r="EL176" s="196"/>
      <c r="EM176" s="196"/>
      <c r="EN176" s="196"/>
      <c r="EO176" s="196"/>
      <c r="EP176" s="196"/>
      <c r="EQ176" s="196"/>
      <c r="ER176" s="196"/>
      <c r="ES176" s="196"/>
      <c r="ET176" s="196"/>
      <c r="EU176" s="196"/>
      <c r="EV176" s="196"/>
      <c r="EW176" s="196"/>
      <c r="EX176" s="196"/>
      <c r="EY176" s="196"/>
      <c r="EZ176" s="196"/>
      <c r="FA176" s="196"/>
      <c r="FB176" s="196"/>
      <c r="FC176" s="196"/>
      <c r="FD176" s="196"/>
      <c r="FE176" s="196"/>
      <c r="FF176" s="196"/>
      <c r="FG176" s="196"/>
      <c r="FH176" s="196"/>
      <c r="FI176" s="196"/>
      <c r="FJ176" s="196"/>
      <c r="FK176" s="196"/>
      <c r="FL176" s="196"/>
      <c r="FM176" s="196"/>
      <c r="FN176" s="196"/>
      <c r="FO176" s="196"/>
      <c r="FP176" s="196"/>
      <c r="FQ176" s="196"/>
      <c r="FR176" s="196"/>
      <c r="FS176" s="196"/>
      <c r="FT176" s="196"/>
      <c r="FU176" s="196"/>
      <c r="FV176" s="196"/>
      <c r="FW176" s="196"/>
      <c r="FX176" s="196"/>
      <c r="FY176" s="196"/>
      <c r="FZ176" s="196"/>
      <c r="GA176" s="196"/>
      <c r="GB176" s="196"/>
      <c r="GC176" s="196"/>
      <c r="GD176" s="196"/>
      <c r="GE176" s="196"/>
      <c r="GF176" s="196"/>
      <c r="GG176" s="196"/>
      <c r="GH176" s="196"/>
      <c r="GI176" s="196"/>
      <c r="GJ176" s="196"/>
      <c r="GK176" s="196"/>
      <c r="GL176" s="196"/>
      <c r="GM176" s="196"/>
      <c r="GN176" s="196"/>
      <c r="GO176" s="196"/>
      <c r="GP176" s="196"/>
      <c r="GQ176" s="196"/>
      <c r="GR176" s="196"/>
      <c r="GS176" s="196"/>
      <c r="GT176" s="196"/>
      <c r="GU176" s="196"/>
      <c r="GV176" s="196"/>
      <c r="GW176" s="196"/>
      <c r="GX176" s="196"/>
      <c r="GY176" s="196"/>
      <c r="GZ176" s="196"/>
      <c r="HA176" s="196"/>
      <c r="HB176" s="196"/>
      <c r="HC176" s="196"/>
      <c r="HD176" s="196"/>
      <c r="HE176" s="196"/>
      <c r="HF176" s="196"/>
      <c r="HG176" s="196"/>
      <c r="HH176" s="196"/>
      <c r="HI176" s="196"/>
      <c r="HJ176" s="196"/>
      <c r="HK176" s="196"/>
      <c r="HL176" s="196"/>
      <c r="HM176" s="196"/>
      <c r="HN176" s="196"/>
      <c r="HO176" s="196"/>
      <c r="HP176" s="196"/>
      <c r="HQ176" s="196"/>
      <c r="HR176" s="196"/>
      <c r="HS176" s="196"/>
      <c r="HT176" s="196"/>
      <c r="HU176" s="196"/>
      <c r="HV176" s="196"/>
      <c r="HW176" s="196"/>
      <c r="HX176" s="196"/>
      <c r="HY176" s="196"/>
      <c r="HZ176" s="196"/>
      <c r="IA176" s="196"/>
      <c r="IB176" s="196"/>
      <c r="IC176" s="196"/>
      <c r="ID176" s="196"/>
      <c r="IE176" s="196"/>
      <c r="IF176" s="196"/>
      <c r="IG176" s="196"/>
      <c r="IH176" s="196"/>
      <c r="II176" s="196"/>
      <c r="IJ176" s="196"/>
      <c r="IK176" s="196"/>
      <c r="IL176" s="196"/>
      <c r="IM176" s="196"/>
      <c r="IN176" s="196"/>
      <c r="IO176" s="196"/>
      <c r="IP176" s="196"/>
      <c r="IQ176" s="196"/>
      <c r="IR176" s="196"/>
      <c r="IS176" s="196"/>
      <c r="IT176" s="196"/>
      <c r="IU176" s="196"/>
      <c r="IV176" s="196"/>
      <c r="IW176" s="196"/>
      <c r="IX176" s="196"/>
      <c r="IY176" s="196"/>
      <c r="IZ176" s="196"/>
      <c r="JA176" s="196"/>
      <c r="JB176" s="196"/>
      <c r="JC176" s="196"/>
      <c r="JD176" s="196"/>
      <c r="JE176" s="196"/>
      <c r="JF176" s="196"/>
      <c r="JG176" s="196"/>
      <c r="JH176" s="196"/>
      <c r="JI176" s="196"/>
    </row>
    <row r="177" spans="2:269" customFormat="1" ht="18" customHeight="1" thickBot="1">
      <c r="B177" s="263" t="s">
        <v>1045</v>
      </c>
      <c r="C177" s="462">
        <f>$C47+$C91+$C130+$C169</f>
        <v>0</v>
      </c>
      <c r="D177" s="463">
        <f>$D47+$D91+$D130+$D169</f>
        <v>0</v>
      </c>
      <c r="E177" s="464">
        <f>$E47+$E91+$E130+$E169</f>
        <v>0</v>
      </c>
      <c r="F177" s="414"/>
      <c r="G177" s="415"/>
      <c r="I177" s="469" t="s">
        <v>1046</v>
      </c>
      <c r="J177" s="470"/>
      <c r="K177" s="470"/>
      <c r="L177" s="471"/>
      <c r="M177" s="408">
        <f ca="1">借上報酬額_通貨4_円</f>
        <v>0</v>
      </c>
      <c r="N177" s="472">
        <f>通貨4</f>
        <v>0</v>
      </c>
      <c r="O177" s="25">
        <f>$N$164</f>
        <v>0</v>
      </c>
      <c r="P177" s="24">
        <f>$O$164</f>
        <v>0</v>
      </c>
      <c r="Q177" s="25">
        <f>$R$164</f>
        <v>0</v>
      </c>
      <c r="R177" s="24">
        <f>$S$164</f>
        <v>0</v>
      </c>
      <c r="S177" s="438">
        <f t="shared" si="52"/>
        <v>0</v>
      </c>
      <c r="T177" s="408">
        <f t="shared" si="52"/>
        <v>0</v>
      </c>
      <c r="U177" s="459"/>
      <c r="W177" s="326"/>
      <c r="X177" s="456"/>
      <c r="AA177" s="455"/>
      <c r="AB177" s="326"/>
      <c r="AD177" s="196"/>
      <c r="AE177" s="196"/>
      <c r="AF177" s="196"/>
      <c r="AG177" s="196"/>
      <c r="AH177" s="196"/>
      <c r="AI177" s="196"/>
      <c r="AJ177" s="196"/>
      <c r="AK177" s="196"/>
      <c r="AL177" s="196"/>
      <c r="AM177" s="196"/>
      <c r="AN177" s="196"/>
      <c r="AO177" s="196"/>
      <c r="AP177" s="196"/>
      <c r="AQ177" s="196"/>
      <c r="AR177" s="196"/>
      <c r="AS177" s="196"/>
      <c r="AT177" s="196"/>
      <c r="AU177" s="196"/>
      <c r="AV177" s="196"/>
      <c r="AW177" s="196"/>
      <c r="AX177" s="196"/>
      <c r="AY177" s="196"/>
      <c r="AZ177" s="196"/>
      <c r="BA177" s="196"/>
      <c r="BB177" s="196"/>
      <c r="BC177" s="196"/>
      <c r="BD177" s="196"/>
      <c r="BE177" s="196"/>
      <c r="BF177" s="196"/>
      <c r="BG177" s="196"/>
      <c r="BH177" s="196"/>
      <c r="BI177" s="196"/>
      <c r="BJ177" s="196"/>
      <c r="BK177" s="196"/>
      <c r="BL177" s="196"/>
      <c r="BM177" s="196"/>
      <c r="BN177" s="196"/>
      <c r="BO177" s="196"/>
      <c r="BP177" s="196"/>
      <c r="BQ177" s="196"/>
      <c r="BR177" s="196"/>
      <c r="BS177" s="196"/>
      <c r="BT177" s="196"/>
      <c r="BU177" s="196"/>
      <c r="BV177" s="196"/>
      <c r="BW177" s="196"/>
      <c r="BX177" s="196"/>
      <c r="BY177" s="196"/>
      <c r="BZ177" s="196"/>
      <c r="CA177" s="196"/>
      <c r="CB177" s="196"/>
      <c r="CC177" s="196"/>
      <c r="CD177" s="196"/>
      <c r="CE177" s="196"/>
      <c r="CF177" s="196"/>
      <c r="CG177" s="196"/>
      <c r="CH177" s="196"/>
      <c r="CI177" s="196"/>
      <c r="CJ177" s="196"/>
      <c r="CK177" s="196"/>
      <c r="CL177" s="196"/>
      <c r="CM177" s="196"/>
      <c r="CN177" s="196"/>
      <c r="CO177" s="196"/>
      <c r="CP177" s="196"/>
      <c r="CQ177" s="196"/>
      <c r="CR177" s="196"/>
      <c r="CS177" s="196"/>
      <c r="CT177" s="196"/>
      <c r="CU177" s="196"/>
      <c r="CV177" s="196"/>
      <c r="CW177" s="196"/>
      <c r="CX177" s="196"/>
      <c r="CY177" s="196"/>
      <c r="CZ177" s="196"/>
      <c r="DA177" s="196"/>
      <c r="DB177" s="196"/>
      <c r="DC177" s="196"/>
      <c r="DD177" s="196"/>
      <c r="DE177" s="196"/>
      <c r="DF177" s="196"/>
      <c r="DG177" s="196"/>
      <c r="DH177" s="196"/>
      <c r="DI177" s="196"/>
      <c r="DJ177" s="196"/>
      <c r="DK177" s="196"/>
      <c r="DL177" s="196"/>
      <c r="DM177" s="196"/>
      <c r="DN177" s="196"/>
      <c r="DO177" s="196"/>
      <c r="DP177" s="196"/>
      <c r="DQ177" s="196"/>
      <c r="DR177" s="196"/>
      <c r="DS177" s="196"/>
      <c r="DT177" s="196"/>
      <c r="DU177" s="196"/>
      <c r="DV177" s="196"/>
      <c r="DW177" s="196"/>
      <c r="DX177" s="196"/>
      <c r="DY177" s="196"/>
      <c r="DZ177" s="196"/>
      <c r="EA177" s="196"/>
      <c r="EB177" s="196"/>
      <c r="EC177" s="196"/>
      <c r="ED177" s="196"/>
      <c r="EE177" s="196"/>
      <c r="EF177" s="196"/>
      <c r="EG177" s="196"/>
      <c r="EH177" s="196"/>
      <c r="EI177" s="196"/>
      <c r="EJ177" s="196"/>
      <c r="EK177" s="196"/>
      <c r="EL177" s="196"/>
      <c r="EM177" s="196"/>
      <c r="EN177" s="196"/>
      <c r="EO177" s="196"/>
      <c r="EP177" s="196"/>
      <c r="EQ177" s="196"/>
      <c r="ER177" s="196"/>
      <c r="ES177" s="196"/>
      <c r="ET177" s="196"/>
      <c r="EU177" s="196"/>
      <c r="EV177" s="196"/>
      <c r="EW177" s="196"/>
      <c r="EX177" s="196"/>
      <c r="EY177" s="196"/>
      <c r="EZ177" s="196"/>
      <c r="FA177" s="196"/>
      <c r="FB177" s="196"/>
      <c r="FC177" s="196"/>
      <c r="FD177" s="196"/>
      <c r="FE177" s="196"/>
      <c r="FF177" s="196"/>
      <c r="FG177" s="196"/>
      <c r="FH177" s="196"/>
      <c r="FI177" s="196"/>
      <c r="FJ177" s="196"/>
      <c r="FK177" s="196"/>
      <c r="FL177" s="196"/>
      <c r="FM177" s="196"/>
      <c r="FN177" s="196"/>
      <c r="FO177" s="196"/>
      <c r="FP177" s="196"/>
      <c r="FQ177" s="196"/>
      <c r="FR177" s="196"/>
      <c r="FS177" s="196"/>
      <c r="FT177" s="196"/>
      <c r="FU177" s="196"/>
      <c r="FV177" s="196"/>
      <c r="FW177" s="196"/>
      <c r="FX177" s="196"/>
      <c r="FY177" s="196"/>
      <c r="FZ177" s="196"/>
      <c r="GA177" s="196"/>
      <c r="GB177" s="196"/>
      <c r="GC177" s="196"/>
      <c r="GD177" s="196"/>
      <c r="GE177" s="196"/>
      <c r="GF177" s="196"/>
      <c r="GG177" s="196"/>
      <c r="GH177" s="196"/>
      <c r="GI177" s="196"/>
      <c r="GJ177" s="196"/>
      <c r="GK177" s="196"/>
      <c r="GL177" s="196"/>
      <c r="GM177" s="196"/>
      <c r="GN177" s="196"/>
      <c r="GO177" s="196"/>
      <c r="GP177" s="196"/>
      <c r="GQ177" s="196"/>
      <c r="GR177" s="196"/>
      <c r="GS177" s="196"/>
      <c r="GT177" s="196"/>
      <c r="GU177" s="196"/>
      <c r="GV177" s="196"/>
      <c r="GW177" s="196"/>
      <c r="GX177" s="196"/>
      <c r="GY177" s="196"/>
      <c r="GZ177" s="196"/>
      <c r="HA177" s="196"/>
      <c r="HB177" s="196"/>
      <c r="HC177" s="196"/>
      <c r="HD177" s="196"/>
      <c r="HE177" s="196"/>
      <c r="HF177" s="196"/>
      <c r="HG177" s="196"/>
      <c r="HH177" s="196"/>
      <c r="HI177" s="196"/>
      <c r="HJ177" s="196"/>
      <c r="HK177" s="196"/>
      <c r="HL177" s="196"/>
      <c r="HM177" s="196"/>
      <c r="HN177" s="196"/>
      <c r="HO177" s="196"/>
      <c r="HP177" s="196"/>
      <c r="HQ177" s="196"/>
      <c r="HR177" s="196"/>
      <c r="HS177" s="196"/>
      <c r="HT177" s="196"/>
      <c r="HU177" s="196"/>
      <c r="HV177" s="196"/>
      <c r="HW177" s="196"/>
      <c r="HX177" s="196"/>
      <c r="HY177" s="196"/>
      <c r="HZ177" s="196"/>
      <c r="IA177" s="196"/>
      <c r="IB177" s="196"/>
      <c r="IC177" s="196"/>
      <c r="ID177" s="196"/>
      <c r="IE177" s="196"/>
      <c r="IF177" s="196"/>
      <c r="IG177" s="196"/>
      <c r="IH177" s="196"/>
      <c r="II177" s="196"/>
      <c r="IJ177" s="196"/>
      <c r="IK177" s="196"/>
      <c r="IL177" s="196"/>
      <c r="IM177" s="196"/>
      <c r="IN177" s="196"/>
      <c r="IO177" s="196"/>
      <c r="IP177" s="196"/>
      <c r="IQ177" s="196"/>
      <c r="IR177" s="196"/>
      <c r="IS177" s="196"/>
      <c r="IT177" s="196"/>
      <c r="IU177" s="196"/>
      <c r="IV177" s="196"/>
      <c r="IW177" s="196"/>
      <c r="IX177" s="196"/>
      <c r="IY177" s="196"/>
      <c r="IZ177" s="196"/>
      <c r="JA177" s="196"/>
      <c r="JB177" s="196"/>
      <c r="JC177" s="196"/>
      <c r="JD177" s="196"/>
      <c r="JE177" s="196"/>
      <c r="JF177" s="196"/>
      <c r="JG177" s="196"/>
      <c r="JH177" s="196"/>
      <c r="JI177" s="196"/>
    </row>
    <row r="178" spans="2:269" customFormat="1" ht="18" customHeight="1" thickTop="1">
      <c r="B178" s="453"/>
      <c r="C178" s="453"/>
      <c r="D178" s="453"/>
      <c r="E178" s="453"/>
      <c r="I178" s="465" t="s">
        <v>1047</v>
      </c>
      <c r="J178" s="466"/>
      <c r="K178" s="466"/>
      <c r="L178" s="473"/>
      <c r="M178" s="13">
        <f ca="1">SUM(M174:M177)</f>
        <v>0</v>
      </c>
      <c r="N178" s="474"/>
      <c r="O178" s="27">
        <f>SUM(O174:O177)</f>
        <v>0</v>
      </c>
      <c r="P178" s="10">
        <f>SUM(P174:P177)</f>
        <v>0</v>
      </c>
      <c r="Q178" s="27">
        <f>SUM(Q174:Q177)</f>
        <v>0</v>
      </c>
      <c r="R178" s="10">
        <f>SUM(R174:R177)</f>
        <v>0</v>
      </c>
      <c r="S178" s="125">
        <f t="shared" si="52"/>
        <v>0</v>
      </c>
      <c r="T178" s="475">
        <f t="shared" si="52"/>
        <v>0</v>
      </c>
      <c r="U178" s="459"/>
      <c r="W178" s="326"/>
      <c r="X178" s="476"/>
      <c r="AA178" s="455"/>
      <c r="AB178" s="326"/>
      <c r="AD178" s="196"/>
      <c r="AE178" s="196"/>
      <c r="AF178" s="196"/>
      <c r="AG178" s="196"/>
      <c r="AH178" s="196"/>
      <c r="AI178" s="196"/>
      <c r="AJ178" s="196"/>
      <c r="AK178" s="196"/>
      <c r="AL178" s="196"/>
      <c r="AM178" s="196"/>
      <c r="AN178" s="196"/>
      <c r="AO178" s="196"/>
      <c r="AP178" s="196"/>
      <c r="AQ178" s="196"/>
      <c r="AR178" s="196"/>
      <c r="AS178" s="196"/>
      <c r="AT178" s="196"/>
      <c r="AU178" s="196"/>
      <c r="AV178" s="196"/>
      <c r="AW178" s="196"/>
      <c r="AX178" s="196"/>
      <c r="AY178" s="196"/>
      <c r="AZ178" s="196"/>
      <c r="BA178" s="196"/>
      <c r="BB178" s="196"/>
      <c r="BC178" s="196"/>
      <c r="BD178" s="196"/>
      <c r="BE178" s="196"/>
      <c r="BF178" s="196"/>
      <c r="BG178" s="196"/>
      <c r="BH178" s="196"/>
      <c r="BI178" s="196"/>
      <c r="BJ178" s="196"/>
      <c r="BK178" s="196"/>
      <c r="BL178" s="196"/>
      <c r="BM178" s="196"/>
      <c r="BN178" s="196"/>
      <c r="BO178" s="196"/>
      <c r="BP178" s="196"/>
      <c r="BQ178" s="196"/>
      <c r="BR178" s="196"/>
      <c r="BS178" s="196"/>
      <c r="BT178" s="196"/>
      <c r="BU178" s="196"/>
      <c r="BV178" s="196"/>
      <c r="BW178" s="196"/>
      <c r="BX178" s="196"/>
      <c r="BY178" s="196"/>
      <c r="BZ178" s="196"/>
      <c r="CA178" s="196"/>
      <c r="CB178" s="196"/>
      <c r="CC178" s="196"/>
      <c r="CD178" s="196"/>
      <c r="CE178" s="196"/>
      <c r="CF178" s="196"/>
      <c r="CG178" s="196"/>
      <c r="CH178" s="196"/>
      <c r="CI178" s="196"/>
      <c r="CJ178" s="196"/>
      <c r="CK178" s="196"/>
      <c r="CL178" s="196"/>
      <c r="CM178" s="196"/>
      <c r="CN178" s="196"/>
      <c r="CO178" s="196"/>
      <c r="CP178" s="196"/>
      <c r="CQ178" s="196"/>
      <c r="CR178" s="196"/>
      <c r="CS178" s="196"/>
      <c r="CT178" s="196"/>
      <c r="CU178" s="196"/>
      <c r="CV178" s="196"/>
      <c r="CW178" s="196"/>
      <c r="CX178" s="196"/>
      <c r="CY178" s="196"/>
      <c r="CZ178" s="196"/>
      <c r="DA178" s="196"/>
      <c r="DB178" s="196"/>
      <c r="DC178" s="196"/>
      <c r="DD178" s="196"/>
      <c r="DE178" s="196"/>
      <c r="DF178" s="196"/>
      <c r="DG178" s="196"/>
      <c r="DH178" s="196"/>
      <c r="DI178" s="196"/>
      <c r="DJ178" s="196"/>
      <c r="DK178" s="196"/>
      <c r="DL178" s="196"/>
      <c r="DM178" s="196"/>
      <c r="DN178" s="196"/>
      <c r="DO178" s="196"/>
      <c r="DP178" s="196"/>
      <c r="DQ178" s="196"/>
      <c r="DR178" s="196"/>
      <c r="DS178" s="196"/>
      <c r="DT178" s="196"/>
      <c r="DU178" s="196"/>
      <c r="DV178" s="196"/>
      <c r="DW178" s="196"/>
      <c r="DX178" s="196"/>
      <c r="DY178" s="196"/>
      <c r="DZ178" s="196"/>
      <c r="EA178" s="196"/>
      <c r="EB178" s="196"/>
      <c r="EC178" s="196"/>
      <c r="ED178" s="196"/>
      <c r="EE178" s="196"/>
      <c r="EF178" s="196"/>
      <c r="EG178" s="196"/>
      <c r="EH178" s="196"/>
      <c r="EI178" s="196"/>
      <c r="EJ178" s="196"/>
      <c r="EK178" s="196"/>
      <c r="EL178" s="196"/>
      <c r="EM178" s="196"/>
      <c r="EN178" s="196"/>
      <c r="EO178" s="196"/>
      <c r="EP178" s="196"/>
      <c r="EQ178" s="196"/>
      <c r="ER178" s="196"/>
      <c r="ES178" s="196"/>
      <c r="ET178" s="196"/>
      <c r="EU178" s="196"/>
      <c r="EV178" s="196"/>
      <c r="EW178" s="196"/>
      <c r="EX178" s="196"/>
      <c r="EY178" s="196"/>
      <c r="EZ178" s="196"/>
      <c r="FA178" s="196"/>
      <c r="FB178" s="196"/>
      <c r="FC178" s="196"/>
      <c r="FD178" s="196"/>
      <c r="FE178" s="196"/>
      <c r="FF178" s="196"/>
      <c r="FG178" s="196"/>
      <c r="FH178" s="196"/>
      <c r="FI178" s="196"/>
      <c r="FJ178" s="196"/>
      <c r="FK178" s="196"/>
      <c r="FL178" s="196"/>
      <c r="FM178" s="196"/>
      <c r="FN178" s="196"/>
      <c r="FO178" s="196"/>
      <c r="FP178" s="196"/>
      <c r="FQ178" s="196"/>
      <c r="FR178" s="196"/>
      <c r="FS178" s="196"/>
      <c r="FT178" s="196"/>
      <c r="FU178" s="196"/>
      <c r="FV178" s="196"/>
      <c r="FW178" s="196"/>
      <c r="FX178" s="196"/>
      <c r="FY178" s="196"/>
      <c r="FZ178" s="196"/>
      <c r="GA178" s="196"/>
      <c r="GB178" s="196"/>
      <c r="GC178" s="196"/>
      <c r="GD178" s="196"/>
      <c r="GE178" s="196"/>
      <c r="GF178" s="196"/>
      <c r="GG178" s="196"/>
      <c r="GH178" s="196"/>
      <c r="GI178" s="196"/>
      <c r="GJ178" s="196"/>
      <c r="GK178" s="196"/>
      <c r="GL178" s="196"/>
      <c r="GM178" s="196"/>
      <c r="GN178" s="196"/>
      <c r="GO178" s="196"/>
      <c r="GP178" s="196"/>
      <c r="GQ178" s="196"/>
      <c r="GR178" s="196"/>
      <c r="GS178" s="196"/>
      <c r="GT178" s="196"/>
      <c r="GU178" s="196"/>
      <c r="GV178" s="196"/>
      <c r="GW178" s="196"/>
      <c r="GX178" s="196"/>
      <c r="GY178" s="196"/>
      <c r="GZ178" s="196"/>
      <c r="HA178" s="196"/>
      <c r="HB178" s="196"/>
      <c r="HC178" s="196"/>
      <c r="HD178" s="196"/>
      <c r="HE178" s="196"/>
      <c r="HF178" s="196"/>
      <c r="HG178" s="196"/>
      <c r="HH178" s="196"/>
      <c r="HI178" s="196"/>
      <c r="HJ178" s="196"/>
      <c r="HK178" s="196"/>
      <c r="HL178" s="196"/>
      <c r="HM178" s="196"/>
      <c r="HN178" s="196"/>
      <c r="HO178" s="196"/>
      <c r="HP178" s="196"/>
      <c r="HQ178" s="196"/>
      <c r="HR178" s="196"/>
      <c r="HS178" s="196"/>
      <c r="HT178" s="196"/>
      <c r="HU178" s="196"/>
      <c r="HV178" s="196"/>
      <c r="HW178" s="196"/>
      <c r="HX178" s="196"/>
      <c r="HY178" s="196"/>
      <c r="HZ178" s="196"/>
      <c r="IA178" s="196"/>
      <c r="IB178" s="196"/>
      <c r="IC178" s="196"/>
      <c r="ID178" s="196"/>
      <c r="IE178" s="196"/>
      <c r="IF178" s="196"/>
      <c r="IG178" s="196"/>
      <c r="IH178" s="196"/>
      <c r="II178" s="196"/>
      <c r="IJ178" s="196"/>
      <c r="IK178" s="196"/>
      <c r="IL178" s="196"/>
      <c r="IM178" s="196"/>
      <c r="IN178" s="196"/>
      <c r="IO178" s="196"/>
      <c r="IP178" s="196"/>
      <c r="IQ178" s="196"/>
      <c r="IR178" s="196"/>
      <c r="IS178" s="196"/>
      <c r="IT178" s="196"/>
      <c r="IU178" s="196"/>
      <c r="IV178" s="196"/>
      <c r="IW178" s="196"/>
      <c r="IX178" s="196"/>
      <c r="IY178" s="196"/>
      <c r="IZ178" s="196"/>
      <c r="JA178" s="196"/>
      <c r="JB178" s="196"/>
      <c r="JC178" s="196"/>
      <c r="JD178" s="196"/>
      <c r="JE178" s="196"/>
      <c r="JF178" s="196"/>
      <c r="JG178" s="196"/>
      <c r="JH178" s="196"/>
      <c r="JI178" s="196"/>
    </row>
    <row r="179" spans="2:269" s="357" customFormat="1" ht="9" customHeight="1">
      <c r="I179" s="363"/>
      <c r="J179" s="363"/>
      <c r="K179" s="363"/>
      <c r="L179" s="363"/>
      <c r="M179" s="363"/>
      <c r="X179" s="477"/>
      <c r="AA179" s="478"/>
      <c r="AB179" s="479"/>
    </row>
    <row r="180" spans="2:269">
      <c r="C180" s="196"/>
      <c r="D180" s="196"/>
      <c r="E180" s="196"/>
      <c r="F180" s="196"/>
      <c r="G180" s="196"/>
      <c r="H180" s="196"/>
      <c r="I180" s="420" t="s">
        <v>1048</v>
      </c>
      <c r="J180" s="420"/>
      <c r="K180" s="429"/>
      <c r="L180" s="443"/>
      <c r="M180" s="263" t="s">
        <v>1049</v>
      </c>
      <c r="N180" s="418" t="s">
        <v>1050</v>
      </c>
      <c r="O180" s="468"/>
      <c r="P180" s="225" t="s">
        <v>1051</v>
      </c>
      <c r="Q180" s="416"/>
      <c r="R180" s="263" t="s">
        <v>1049</v>
      </c>
      <c r="S180" s="418" t="s">
        <v>1052</v>
      </c>
      <c r="T180" s="403"/>
      <c r="U180" s="225" t="s">
        <v>1053</v>
      </c>
      <c r="V180" s="416"/>
      <c r="W180" s="263" t="s">
        <v>1054</v>
      </c>
    </row>
    <row r="181" spans="2:269">
      <c r="C181" s="196"/>
      <c r="D181" s="196"/>
      <c r="E181" s="196"/>
      <c r="F181" s="196"/>
      <c r="G181" s="196"/>
      <c r="H181" s="196"/>
      <c r="I181" s="420" t="s">
        <v>1055</v>
      </c>
      <c r="J181" s="429"/>
      <c r="K181" s="429"/>
      <c r="L181" s="443"/>
      <c r="M181" s="21">
        <f ca="1">$M$178</f>
        <v>0</v>
      </c>
      <c r="N181" s="418"/>
      <c r="O181" s="468"/>
      <c r="P181" s="225" t="s">
        <v>1056</v>
      </c>
      <c r="Q181" s="416"/>
      <c r="R181" s="21" t="str">
        <f ca="1">IFERROR($M$178/$O$178,"")</f>
        <v/>
      </c>
      <c r="S181" s="418"/>
      <c r="T181" s="403"/>
      <c r="U181" s="225" t="s">
        <v>1057</v>
      </c>
      <c r="V181" s="416"/>
      <c r="W181" s="21" t="str">
        <f ca="1">$R$181</f>
        <v/>
      </c>
    </row>
    <row r="182" spans="2:269" customFormat="1" ht="18" customHeight="1" thickBot="1">
      <c r="C182" s="196"/>
      <c r="D182" s="196"/>
      <c r="E182" s="196"/>
      <c r="F182" s="196"/>
      <c r="G182" s="196"/>
      <c r="H182" s="196"/>
      <c r="I182" s="424" t="s">
        <v>1058</v>
      </c>
      <c r="J182" s="421"/>
      <c r="K182" s="421"/>
      <c r="L182" s="443"/>
      <c r="M182" s="21">
        <f>$T$178</f>
        <v>0</v>
      </c>
      <c r="N182" s="425" t="str">
        <f ca="1">IFERROR(M182/M181,"")</f>
        <v/>
      </c>
      <c r="O182" s="480"/>
      <c r="P182" s="225" t="s">
        <v>1059</v>
      </c>
      <c r="Q182" s="416"/>
      <c r="R182" s="21" t="str">
        <f>IFERROR(P178/O178,"")</f>
        <v/>
      </c>
      <c r="S182" s="481" t="str">
        <f ca="1">IFERROR(R182/R181,"")</f>
        <v/>
      </c>
      <c r="T182" s="403"/>
      <c r="U182" s="225" t="s">
        <v>1060</v>
      </c>
      <c r="V182" s="416"/>
      <c r="W182" s="24" t="str">
        <f>IFERROR($T$178/$O$178,"")</f>
        <v/>
      </c>
    </row>
    <row r="183" spans="2:269" customFormat="1" ht="18" customHeight="1" thickBot="1">
      <c r="C183" s="196"/>
      <c r="D183" s="196"/>
      <c r="E183" s="196"/>
      <c r="F183" s="196"/>
      <c r="G183" s="196"/>
      <c r="H183" s="196"/>
      <c r="I183" s="424" t="s">
        <v>1061</v>
      </c>
      <c r="J183" s="421"/>
      <c r="K183" s="421"/>
      <c r="L183" s="443"/>
      <c r="M183" s="232">
        <f ca="1">M181-M182</f>
        <v>0</v>
      </c>
      <c r="N183" s="427" t="str">
        <f ca="1">IFERROR(M183/M181,"")</f>
        <v/>
      </c>
      <c r="O183" s="482"/>
      <c r="P183" s="225" t="s">
        <v>1062</v>
      </c>
      <c r="Q183" s="416"/>
      <c r="R183" s="21" t="str">
        <f>IFERROR($R$178/$Q$178,"")</f>
        <v/>
      </c>
      <c r="S183" s="481" t="str">
        <f ca="1">IFERROR(R183/R181,"")</f>
        <v/>
      </c>
      <c r="T183" s="483"/>
      <c r="U183" s="225" t="s">
        <v>1063</v>
      </c>
      <c r="V183" s="429"/>
      <c r="W183" s="430" t="str">
        <f ca="1">IFERROR(W182/W181,"")</f>
        <v/>
      </c>
    </row>
    <row r="184" spans="2:269">
      <c r="O184" s="196"/>
      <c r="P184" s="196"/>
      <c r="Q184" s="196"/>
      <c r="R184" s="196"/>
      <c r="S184" s="196"/>
    </row>
    <row r="185" spans="2:269">
      <c r="M185" s="171" t="s">
        <v>1064</v>
      </c>
      <c r="N185" s="326"/>
    </row>
    <row r="186" spans="2:269">
      <c r="E186" s="326"/>
      <c r="F186" s="326"/>
      <c r="I186" s="326"/>
      <c r="M186" s="326">
        <f>JICA借上報酬額</f>
        <v>0</v>
      </c>
      <c r="N186" s="326"/>
    </row>
    <row r="187" spans="2:269" hidden="1">
      <c r="E187" s="171" t="s">
        <v>1065</v>
      </c>
    </row>
    <row r="188" spans="2:269" hidden="1">
      <c r="E188" s="171" t="s">
        <v>1066</v>
      </c>
      <c r="F188" s="132"/>
      <c r="G188" s="132"/>
      <c r="H188" s="132"/>
      <c r="J188" s="187"/>
      <c r="K188" s="187"/>
      <c r="L188" s="187"/>
    </row>
    <row r="189" spans="2:269" hidden="1">
      <c r="E189" s="171" t="s">
        <v>1067</v>
      </c>
      <c r="F189" s="132"/>
      <c r="G189" s="188"/>
      <c r="H189" s="188"/>
      <c r="J189" s="484"/>
      <c r="K189" s="484"/>
      <c r="L189" s="484"/>
    </row>
    <row r="190" spans="2:269" hidden="1">
      <c r="E190" s="171" t="s">
        <v>1068</v>
      </c>
      <c r="F190" s="132"/>
      <c r="G190" s="188"/>
      <c r="H190" s="188"/>
      <c r="J190" s="484"/>
      <c r="K190" s="484"/>
      <c r="L190" s="484"/>
    </row>
    <row r="191" spans="2:269">
      <c r="F191" s="132"/>
      <c r="G191" s="485"/>
      <c r="H191" s="485"/>
      <c r="J191" s="486"/>
      <c r="K191" s="486"/>
      <c r="L191" s="487"/>
    </row>
    <row r="192" spans="2:269">
      <c r="F192" s="485"/>
      <c r="G192" s="485"/>
      <c r="H192" s="485"/>
      <c r="J192" s="486"/>
      <c r="K192" s="486"/>
      <c r="L192" s="484"/>
    </row>
    <row r="193" spans="6:12">
      <c r="F193" s="485"/>
      <c r="G193" s="485"/>
      <c r="H193" s="485"/>
      <c r="J193" s="486"/>
      <c r="K193" s="486"/>
      <c r="L193" s="487"/>
    </row>
    <row r="194" spans="6:12">
      <c r="F194" s="485"/>
      <c r="G194" s="485"/>
      <c r="H194" s="485"/>
      <c r="J194" s="486"/>
      <c r="K194" s="486"/>
      <c r="L194" s="484"/>
    </row>
    <row r="195" spans="6:12">
      <c r="F195" s="485"/>
      <c r="G195" s="485"/>
      <c r="H195" s="485"/>
      <c r="J195" s="486"/>
      <c r="K195" s="486"/>
      <c r="L195" s="487"/>
    </row>
    <row r="196" spans="6:12">
      <c r="F196" s="485"/>
      <c r="G196" s="485"/>
      <c r="H196" s="485"/>
      <c r="J196" s="486"/>
      <c r="K196" s="486"/>
      <c r="L196" s="484"/>
    </row>
    <row r="197" spans="6:12">
      <c r="F197" s="485"/>
      <c r="G197" s="485"/>
      <c r="H197" s="485"/>
      <c r="J197" s="486"/>
      <c r="K197" s="486"/>
      <c r="L197" s="487"/>
    </row>
    <row r="198" spans="6:12">
      <c r="F198" s="485"/>
      <c r="G198" s="485"/>
      <c r="H198" s="485"/>
      <c r="J198" s="486"/>
      <c r="K198" s="486"/>
      <c r="L198" s="484"/>
    </row>
    <row r="199" spans="6:12">
      <c r="F199" s="485"/>
      <c r="G199" s="485"/>
      <c r="H199" s="485"/>
      <c r="J199" s="486"/>
      <c r="K199" s="486"/>
      <c r="L199" s="487"/>
    </row>
    <row r="200" spans="6:12">
      <c r="F200" s="485"/>
      <c r="G200" s="485"/>
      <c r="H200" s="485"/>
      <c r="J200" s="486"/>
      <c r="K200" s="486"/>
      <c r="L200" s="484"/>
    </row>
    <row r="201" spans="6:12">
      <c r="F201" s="485"/>
      <c r="G201" s="485"/>
      <c r="H201" s="485"/>
      <c r="J201" s="486"/>
      <c r="K201" s="486"/>
      <c r="L201" s="487"/>
    </row>
    <row r="202" spans="6:12">
      <c r="F202" s="485"/>
      <c r="G202" s="485"/>
      <c r="H202" s="485"/>
      <c r="J202" s="486"/>
      <c r="K202" s="486"/>
      <c r="L202" s="484"/>
    </row>
    <row r="203" spans="6:12">
      <c r="F203" s="485"/>
      <c r="G203" s="485"/>
      <c r="H203" s="485"/>
      <c r="J203" s="486"/>
      <c r="K203" s="486"/>
      <c r="L203" s="487"/>
    </row>
    <row r="204" spans="6:12">
      <c r="F204" s="485"/>
      <c r="G204" s="485"/>
      <c r="H204" s="485"/>
      <c r="J204" s="486"/>
      <c r="K204" s="486"/>
      <c r="L204" s="484"/>
    </row>
    <row r="205" spans="6:12">
      <c r="F205" s="485"/>
      <c r="G205" s="485"/>
      <c r="H205" s="485"/>
      <c r="J205" s="486"/>
      <c r="K205" s="486"/>
      <c r="L205" s="487"/>
    </row>
    <row r="206" spans="6:12">
      <c r="F206" s="485"/>
      <c r="G206" s="485"/>
      <c r="H206" s="485"/>
      <c r="J206" s="486"/>
      <c r="K206" s="486"/>
      <c r="L206" s="484"/>
    </row>
    <row r="207" spans="6:12">
      <c r="F207" s="485"/>
      <c r="G207" s="485"/>
      <c r="H207" s="485"/>
      <c r="J207" s="486"/>
      <c r="K207" s="486"/>
      <c r="L207" s="487"/>
    </row>
    <row r="208" spans="6:12">
      <c r="F208" s="485"/>
      <c r="G208" s="485"/>
      <c r="H208" s="485"/>
      <c r="J208" s="486"/>
      <c r="K208" s="486"/>
      <c r="L208" s="484"/>
    </row>
    <row r="209" spans="6:12">
      <c r="F209" s="488"/>
      <c r="G209" s="485"/>
      <c r="H209" s="485"/>
      <c r="J209" s="486"/>
      <c r="K209" s="486"/>
      <c r="L209" s="487"/>
    </row>
    <row r="210" spans="6:12">
      <c r="F210" s="485"/>
      <c r="G210" s="485"/>
      <c r="H210" s="485"/>
      <c r="J210" s="486"/>
      <c r="K210" s="486"/>
      <c r="L210" s="484"/>
    </row>
    <row r="211" spans="6:12">
      <c r="F211" s="485"/>
      <c r="G211" s="485"/>
      <c r="H211" s="485"/>
      <c r="J211" s="486"/>
      <c r="K211" s="486"/>
      <c r="L211" s="487"/>
    </row>
    <row r="212" spans="6:12">
      <c r="F212" s="485"/>
      <c r="G212" s="485"/>
      <c r="H212" s="485"/>
      <c r="J212" s="486"/>
      <c r="K212" s="486"/>
      <c r="L212" s="484"/>
    </row>
    <row r="213" spans="6:12">
      <c r="F213" s="488"/>
      <c r="G213" s="485"/>
      <c r="H213" s="485"/>
      <c r="J213" s="486"/>
      <c r="K213" s="486"/>
      <c r="L213" s="487"/>
    </row>
    <row r="214" spans="6:12">
      <c r="F214" s="488"/>
      <c r="G214" s="485"/>
      <c r="H214" s="485"/>
      <c r="J214" s="486"/>
      <c r="K214" s="486"/>
      <c r="L214" s="484"/>
    </row>
    <row r="215" spans="6:12">
      <c r="F215" s="488"/>
      <c r="G215" s="485"/>
      <c r="H215" s="485"/>
      <c r="J215" s="486"/>
      <c r="K215" s="486"/>
      <c r="L215" s="487"/>
    </row>
    <row r="216" spans="6:12">
      <c r="F216" s="488"/>
      <c r="G216" s="485"/>
      <c r="H216" s="485"/>
      <c r="J216" s="486"/>
      <c r="K216" s="486"/>
      <c r="L216" s="484"/>
    </row>
    <row r="217" spans="6:12">
      <c r="F217" s="485"/>
      <c r="G217" s="485"/>
      <c r="H217" s="485"/>
      <c r="J217" s="486"/>
      <c r="K217" s="486"/>
      <c r="L217" s="487"/>
    </row>
    <row r="218" spans="6:12">
      <c r="F218" s="485"/>
      <c r="G218" s="485"/>
      <c r="H218" s="485"/>
      <c r="J218" s="486"/>
      <c r="K218" s="486"/>
      <c r="L218" s="484"/>
    </row>
    <row r="219" spans="6:12">
      <c r="F219" s="485"/>
      <c r="G219" s="485"/>
      <c r="H219" s="485"/>
      <c r="J219" s="486"/>
      <c r="K219" s="486"/>
      <c r="L219" s="487"/>
    </row>
    <row r="220" spans="6:12">
      <c r="F220" s="485"/>
      <c r="G220" s="485"/>
      <c r="H220" s="485"/>
      <c r="J220" s="486"/>
      <c r="K220" s="486"/>
      <c r="L220" s="484"/>
    </row>
    <row r="221" spans="6:12">
      <c r="F221" s="488"/>
      <c r="G221" s="485"/>
      <c r="H221" s="485"/>
      <c r="J221" s="486"/>
      <c r="K221" s="486"/>
      <c r="L221" s="487"/>
    </row>
    <row r="222" spans="6:12">
      <c r="F222" s="485"/>
      <c r="G222" s="485"/>
      <c r="H222" s="485"/>
      <c r="J222" s="486"/>
      <c r="K222" s="486"/>
      <c r="L222" s="484"/>
    </row>
    <row r="223" spans="6:12">
      <c r="F223" s="485"/>
      <c r="G223" s="485"/>
      <c r="H223" s="485"/>
      <c r="J223" s="486"/>
      <c r="K223" s="486"/>
      <c r="L223" s="487"/>
    </row>
    <row r="224" spans="6:12">
      <c r="F224" s="485"/>
      <c r="G224" s="485"/>
      <c r="H224" s="485"/>
      <c r="J224" s="486"/>
      <c r="K224" s="486"/>
      <c r="L224" s="484"/>
    </row>
    <row r="225" spans="6:12">
      <c r="F225" s="485"/>
      <c r="G225" s="485"/>
      <c r="H225" s="485"/>
      <c r="J225" s="486"/>
      <c r="K225" s="486"/>
      <c r="L225" s="487"/>
    </row>
    <row r="226" spans="6:12">
      <c r="F226" s="485"/>
      <c r="G226" s="485"/>
      <c r="H226" s="485"/>
      <c r="J226" s="486"/>
      <c r="K226" s="486"/>
      <c r="L226" s="484"/>
    </row>
    <row r="227" spans="6:12">
      <c r="F227" s="485"/>
      <c r="G227" s="485"/>
      <c r="H227" s="485"/>
      <c r="J227" s="486"/>
      <c r="K227" s="486"/>
      <c r="L227" s="487"/>
    </row>
    <row r="228" spans="6:12">
      <c r="F228" s="485"/>
      <c r="G228" s="485"/>
      <c r="H228" s="485"/>
      <c r="J228" s="486"/>
      <c r="K228" s="486"/>
      <c r="L228" s="484"/>
    </row>
    <row r="229" spans="6:12">
      <c r="F229" s="488"/>
      <c r="G229" s="485"/>
      <c r="H229" s="485"/>
      <c r="J229" s="486"/>
      <c r="K229" s="486"/>
      <c r="L229" s="487"/>
    </row>
    <row r="230" spans="6:12">
      <c r="F230" s="488"/>
      <c r="G230" s="485"/>
      <c r="H230" s="485"/>
      <c r="J230" s="486"/>
      <c r="K230" s="486"/>
      <c r="L230" s="484"/>
    </row>
    <row r="231" spans="6:12">
      <c r="F231" s="485"/>
      <c r="G231" s="485"/>
      <c r="H231" s="485"/>
      <c r="J231" s="486"/>
      <c r="K231" s="486"/>
      <c r="L231" s="487"/>
    </row>
    <row r="232" spans="6:12">
      <c r="F232" s="485"/>
      <c r="G232" s="485"/>
      <c r="H232" s="485"/>
      <c r="J232" s="486"/>
      <c r="K232" s="486"/>
      <c r="L232" s="484"/>
    </row>
    <row r="233" spans="6:12">
      <c r="F233" s="488"/>
      <c r="G233" s="485"/>
      <c r="H233" s="485"/>
      <c r="J233" s="486"/>
      <c r="K233" s="486"/>
      <c r="L233" s="487"/>
    </row>
    <row r="234" spans="6:12">
      <c r="F234" s="485"/>
      <c r="G234" s="485"/>
      <c r="H234" s="485"/>
      <c r="J234" s="486"/>
      <c r="K234" s="486"/>
      <c r="L234" s="484"/>
    </row>
    <row r="235" spans="6:12">
      <c r="F235" s="485"/>
      <c r="G235" s="485"/>
      <c r="H235" s="485"/>
      <c r="J235" s="486"/>
      <c r="K235" s="486"/>
      <c r="L235" s="487"/>
    </row>
    <row r="236" spans="6:12">
      <c r="F236" s="485"/>
      <c r="G236" s="485"/>
      <c r="H236" s="485"/>
      <c r="J236" s="486"/>
      <c r="K236" s="486"/>
      <c r="L236" s="484"/>
    </row>
    <row r="237" spans="6:12">
      <c r="F237" s="485"/>
      <c r="G237" s="485"/>
      <c r="H237" s="485"/>
      <c r="J237" s="486"/>
      <c r="K237" s="486"/>
      <c r="L237" s="487"/>
    </row>
    <row r="238" spans="6:12">
      <c r="F238" s="485"/>
      <c r="G238" s="485"/>
      <c r="H238" s="485"/>
      <c r="J238" s="486"/>
      <c r="K238" s="486"/>
      <c r="L238" s="484"/>
    </row>
    <row r="239" spans="6:12">
      <c r="F239" s="488"/>
      <c r="G239" s="485"/>
      <c r="H239" s="485"/>
      <c r="J239" s="486"/>
      <c r="K239" s="486"/>
      <c r="L239" s="487"/>
    </row>
    <row r="240" spans="6:12">
      <c r="F240" s="485"/>
      <c r="G240" s="485"/>
      <c r="H240" s="485"/>
      <c r="J240" s="486"/>
      <c r="K240" s="486"/>
      <c r="L240" s="484"/>
    </row>
    <row r="241" spans="6:12">
      <c r="F241" s="485"/>
      <c r="G241" s="485"/>
      <c r="H241" s="485"/>
      <c r="J241" s="486"/>
      <c r="K241" s="486"/>
      <c r="L241" s="487"/>
    </row>
    <row r="242" spans="6:12">
      <c r="F242" s="488"/>
      <c r="G242" s="485"/>
      <c r="H242" s="485"/>
      <c r="J242" s="486"/>
      <c r="K242" s="486"/>
      <c r="L242" s="484"/>
    </row>
    <row r="243" spans="6:12">
      <c r="F243" s="485"/>
      <c r="G243" s="485"/>
      <c r="H243" s="485"/>
      <c r="J243" s="486"/>
      <c r="K243" s="486"/>
      <c r="L243" s="487"/>
    </row>
    <row r="244" spans="6:12">
      <c r="F244" s="485"/>
      <c r="G244" s="485"/>
      <c r="H244" s="485"/>
      <c r="J244" s="486"/>
      <c r="K244" s="486"/>
      <c r="L244" s="484"/>
    </row>
    <row r="245" spans="6:12">
      <c r="F245" s="485"/>
      <c r="G245" s="485"/>
      <c r="H245" s="485"/>
      <c r="J245" s="486"/>
      <c r="K245" s="486"/>
      <c r="L245" s="487"/>
    </row>
    <row r="246" spans="6:12">
      <c r="F246" s="485"/>
      <c r="G246" s="485"/>
      <c r="H246" s="485"/>
      <c r="J246" s="486"/>
      <c r="K246" s="486"/>
      <c r="L246" s="484"/>
    </row>
    <row r="247" spans="6:12">
      <c r="F247" s="485"/>
      <c r="G247" s="485"/>
      <c r="H247" s="485"/>
      <c r="J247" s="486"/>
      <c r="K247" s="486"/>
      <c r="L247" s="487"/>
    </row>
    <row r="248" spans="6:12">
      <c r="F248" s="488"/>
      <c r="G248" s="485"/>
      <c r="H248" s="485"/>
      <c r="J248" s="486"/>
      <c r="K248" s="486"/>
      <c r="L248" s="484"/>
    </row>
    <row r="249" spans="6:12">
      <c r="F249" s="485"/>
      <c r="G249" s="485"/>
      <c r="H249" s="485"/>
      <c r="J249" s="486"/>
      <c r="K249" s="486"/>
      <c r="L249" s="487"/>
    </row>
    <row r="250" spans="6:12">
      <c r="F250" s="485"/>
      <c r="G250" s="485"/>
      <c r="H250" s="485"/>
      <c r="J250" s="486"/>
      <c r="K250" s="486"/>
      <c r="L250" s="484"/>
    </row>
    <row r="251" spans="6:12">
      <c r="F251" s="485"/>
      <c r="G251" s="485"/>
      <c r="H251" s="485"/>
      <c r="J251" s="486"/>
      <c r="K251" s="486"/>
      <c r="L251" s="487"/>
    </row>
    <row r="252" spans="6:12">
      <c r="F252" s="485"/>
      <c r="G252" s="485"/>
      <c r="H252" s="485"/>
      <c r="J252" s="486"/>
      <c r="K252" s="486"/>
      <c r="L252" s="484"/>
    </row>
    <row r="253" spans="6:12">
      <c r="F253" s="485"/>
      <c r="G253" s="485"/>
      <c r="H253" s="485"/>
      <c r="J253" s="486"/>
      <c r="K253" s="486"/>
      <c r="L253" s="487"/>
    </row>
    <row r="254" spans="6:12">
      <c r="F254" s="488"/>
      <c r="G254" s="485"/>
      <c r="H254" s="485"/>
      <c r="J254" s="486"/>
      <c r="K254" s="486"/>
      <c r="L254" s="484"/>
    </row>
    <row r="255" spans="6:12">
      <c r="F255" s="485"/>
      <c r="G255" s="485"/>
      <c r="H255" s="485"/>
      <c r="J255" s="486"/>
      <c r="K255" s="486"/>
      <c r="L255" s="487"/>
    </row>
    <row r="256" spans="6:12">
      <c r="F256" s="485"/>
      <c r="G256" s="485"/>
      <c r="H256" s="485"/>
      <c r="J256" s="486"/>
      <c r="K256" s="486"/>
      <c r="L256" s="484"/>
    </row>
    <row r="257" spans="6:12">
      <c r="F257" s="485"/>
      <c r="G257" s="485"/>
      <c r="H257" s="485"/>
      <c r="J257" s="486"/>
      <c r="K257" s="486"/>
      <c r="L257" s="487"/>
    </row>
    <row r="258" spans="6:12">
      <c r="F258" s="485"/>
      <c r="G258" s="485"/>
      <c r="H258" s="485"/>
      <c r="J258" s="486"/>
      <c r="K258" s="486"/>
      <c r="L258" s="484"/>
    </row>
    <row r="259" spans="6:12">
      <c r="F259" s="485"/>
      <c r="G259" s="485"/>
      <c r="H259" s="485"/>
      <c r="J259" s="486"/>
      <c r="K259" s="486"/>
      <c r="L259" s="487"/>
    </row>
    <row r="260" spans="6:12">
      <c r="F260" s="485"/>
      <c r="G260" s="485"/>
      <c r="H260" s="485"/>
      <c r="J260" s="486"/>
      <c r="K260" s="486"/>
      <c r="L260" s="484"/>
    </row>
    <row r="261" spans="6:12">
      <c r="F261" s="485"/>
      <c r="G261" s="485"/>
      <c r="H261" s="485"/>
      <c r="J261" s="486"/>
      <c r="K261" s="486"/>
      <c r="L261" s="487"/>
    </row>
    <row r="262" spans="6:12">
      <c r="F262" s="485"/>
      <c r="G262" s="485"/>
      <c r="H262" s="485"/>
      <c r="J262" s="486"/>
      <c r="K262" s="486"/>
      <c r="L262" s="484"/>
    </row>
    <row r="263" spans="6:12">
      <c r="F263" s="485"/>
      <c r="G263" s="485"/>
      <c r="H263" s="485"/>
      <c r="J263" s="486"/>
      <c r="K263" s="486"/>
      <c r="L263" s="487"/>
    </row>
    <row r="264" spans="6:12">
      <c r="F264" s="485"/>
      <c r="G264" s="485"/>
      <c r="H264" s="485"/>
      <c r="J264" s="486"/>
      <c r="K264" s="486"/>
      <c r="L264" s="484"/>
    </row>
    <row r="265" spans="6:12">
      <c r="F265" s="488"/>
      <c r="G265" s="485"/>
      <c r="H265" s="485"/>
      <c r="J265" s="486"/>
      <c r="K265" s="486"/>
      <c r="L265" s="487"/>
    </row>
    <row r="266" spans="6:12">
      <c r="F266" s="485"/>
      <c r="G266" s="485"/>
      <c r="H266" s="485"/>
      <c r="J266" s="486"/>
      <c r="K266" s="486"/>
      <c r="L266" s="484"/>
    </row>
    <row r="267" spans="6:12">
      <c r="F267" s="485"/>
      <c r="G267" s="485"/>
      <c r="H267" s="485"/>
      <c r="J267" s="486"/>
      <c r="K267" s="486"/>
      <c r="L267" s="487"/>
    </row>
    <row r="268" spans="6:12">
      <c r="F268" s="485"/>
      <c r="G268" s="485"/>
      <c r="H268" s="485"/>
      <c r="J268" s="486"/>
      <c r="K268" s="486"/>
      <c r="L268" s="484"/>
    </row>
    <row r="269" spans="6:12">
      <c r="F269" s="488"/>
      <c r="G269" s="485"/>
      <c r="H269" s="485"/>
      <c r="J269" s="486"/>
      <c r="K269" s="486"/>
      <c r="L269" s="487"/>
    </row>
    <row r="270" spans="6:12">
      <c r="F270" s="485"/>
      <c r="G270" s="485"/>
      <c r="H270" s="485"/>
      <c r="J270" s="486"/>
      <c r="K270" s="486"/>
      <c r="L270" s="484"/>
    </row>
    <row r="271" spans="6:12">
      <c r="F271" s="485"/>
      <c r="G271" s="485"/>
      <c r="H271" s="485"/>
      <c r="J271" s="486"/>
      <c r="K271" s="486"/>
      <c r="L271" s="487"/>
    </row>
    <row r="272" spans="6:12">
      <c r="F272" s="485"/>
      <c r="G272" s="485"/>
      <c r="H272" s="485"/>
      <c r="J272" s="486"/>
      <c r="K272" s="486"/>
      <c r="L272" s="484"/>
    </row>
    <row r="273" spans="6:12">
      <c r="F273" s="485"/>
      <c r="G273" s="485"/>
      <c r="H273" s="485"/>
      <c r="J273" s="486"/>
      <c r="K273" s="486"/>
      <c r="L273" s="487"/>
    </row>
    <row r="274" spans="6:12">
      <c r="F274" s="485"/>
      <c r="G274" s="485"/>
      <c r="H274" s="485"/>
      <c r="J274" s="486"/>
      <c r="K274" s="486"/>
      <c r="L274" s="484"/>
    </row>
    <row r="275" spans="6:12">
      <c r="F275" s="485"/>
      <c r="G275" s="485"/>
      <c r="H275" s="485"/>
      <c r="J275" s="486"/>
      <c r="K275" s="486"/>
      <c r="L275" s="487"/>
    </row>
    <row r="276" spans="6:12">
      <c r="F276" s="485"/>
      <c r="G276" s="485"/>
      <c r="H276" s="485"/>
      <c r="J276" s="486"/>
      <c r="K276" s="486"/>
      <c r="L276" s="484"/>
    </row>
    <row r="277" spans="6:12">
      <c r="F277" s="485"/>
      <c r="G277" s="485"/>
      <c r="H277" s="485"/>
      <c r="J277" s="486"/>
      <c r="K277" s="486"/>
      <c r="L277" s="487"/>
    </row>
    <row r="278" spans="6:12">
      <c r="F278" s="485"/>
      <c r="G278" s="485"/>
      <c r="H278" s="485"/>
      <c r="J278" s="486"/>
      <c r="K278" s="486"/>
      <c r="L278" s="484"/>
    </row>
    <row r="279" spans="6:12">
      <c r="F279" s="485"/>
      <c r="G279" s="485"/>
      <c r="H279" s="485"/>
      <c r="J279" s="486"/>
      <c r="K279" s="486"/>
      <c r="L279" s="487"/>
    </row>
    <row r="280" spans="6:12">
      <c r="F280" s="488"/>
      <c r="G280" s="485"/>
      <c r="H280" s="485"/>
      <c r="J280" s="486"/>
      <c r="K280" s="486"/>
      <c r="L280" s="484"/>
    </row>
    <row r="281" spans="6:12">
      <c r="F281" s="485"/>
      <c r="G281" s="485"/>
      <c r="H281" s="485"/>
      <c r="J281" s="486"/>
      <c r="K281" s="486"/>
      <c r="L281" s="487"/>
    </row>
    <row r="282" spans="6:12">
      <c r="F282" s="485"/>
      <c r="G282" s="485"/>
      <c r="H282" s="485"/>
      <c r="J282" s="486"/>
      <c r="K282" s="486"/>
      <c r="L282" s="484"/>
    </row>
    <row r="283" spans="6:12">
      <c r="F283" s="488"/>
      <c r="G283" s="485"/>
      <c r="H283" s="485"/>
      <c r="J283" s="486"/>
      <c r="K283" s="486"/>
      <c r="L283" s="487"/>
    </row>
    <row r="284" spans="6:12">
      <c r="F284" s="488"/>
      <c r="G284" s="485"/>
      <c r="H284" s="485"/>
      <c r="J284" s="486"/>
      <c r="K284" s="486"/>
      <c r="L284" s="484"/>
    </row>
    <row r="285" spans="6:12">
      <c r="F285" s="488"/>
      <c r="G285" s="485"/>
      <c r="H285" s="485"/>
      <c r="J285" s="486"/>
      <c r="K285" s="486"/>
      <c r="L285" s="487"/>
    </row>
    <row r="286" spans="6:12">
      <c r="F286" s="485"/>
      <c r="G286" s="485"/>
      <c r="H286" s="485"/>
      <c r="J286" s="486"/>
      <c r="K286" s="486"/>
      <c r="L286" s="484"/>
    </row>
    <row r="287" spans="6:12">
      <c r="F287" s="488"/>
      <c r="G287" s="485"/>
      <c r="H287" s="485"/>
      <c r="J287" s="486"/>
      <c r="K287" s="486"/>
      <c r="L287" s="487"/>
    </row>
    <row r="288" spans="6:12">
      <c r="F288" s="488"/>
      <c r="G288" s="485"/>
      <c r="H288" s="485"/>
      <c r="J288" s="486"/>
      <c r="K288" s="486"/>
      <c r="L288" s="484"/>
    </row>
    <row r="289" spans="6:12">
      <c r="F289" s="485"/>
      <c r="G289" s="485"/>
      <c r="H289" s="485"/>
      <c r="J289" s="486"/>
      <c r="K289" s="486"/>
      <c r="L289" s="487"/>
    </row>
    <row r="290" spans="6:12">
      <c r="F290" s="488"/>
      <c r="G290" s="485"/>
      <c r="H290" s="485"/>
      <c r="J290" s="486"/>
      <c r="K290" s="486"/>
      <c r="L290" s="484"/>
    </row>
    <row r="291" spans="6:12">
      <c r="F291" s="485"/>
      <c r="G291" s="485"/>
      <c r="H291" s="485"/>
      <c r="J291" s="486"/>
      <c r="K291" s="486"/>
      <c r="L291" s="487"/>
    </row>
    <row r="292" spans="6:12">
      <c r="F292" s="488"/>
      <c r="G292" s="485"/>
      <c r="H292" s="485"/>
      <c r="J292" s="486"/>
      <c r="K292" s="486"/>
      <c r="L292" s="484"/>
    </row>
    <row r="293" spans="6:12">
      <c r="F293" s="485"/>
      <c r="G293" s="485"/>
      <c r="H293" s="485"/>
      <c r="J293" s="486"/>
      <c r="K293" s="486"/>
      <c r="L293" s="487"/>
    </row>
    <row r="294" spans="6:12">
      <c r="F294" s="488"/>
      <c r="G294" s="485"/>
      <c r="H294" s="485"/>
      <c r="J294" s="486"/>
      <c r="K294" s="486"/>
      <c r="L294" s="484"/>
    </row>
    <row r="295" spans="6:12">
      <c r="F295" s="488"/>
      <c r="G295" s="485"/>
      <c r="H295" s="485"/>
      <c r="J295" s="486"/>
      <c r="K295" s="486"/>
      <c r="L295" s="487"/>
    </row>
    <row r="296" spans="6:12">
      <c r="F296" s="485"/>
      <c r="G296" s="485"/>
      <c r="H296" s="485"/>
      <c r="J296" s="486"/>
      <c r="K296" s="486"/>
      <c r="L296" s="484"/>
    </row>
    <row r="297" spans="6:12">
      <c r="F297" s="485"/>
      <c r="G297" s="485"/>
      <c r="H297" s="485"/>
      <c r="J297" s="486"/>
      <c r="K297" s="486"/>
      <c r="L297" s="487"/>
    </row>
    <row r="298" spans="6:12">
      <c r="F298" s="485"/>
      <c r="G298" s="485"/>
      <c r="H298" s="485"/>
      <c r="J298" s="486"/>
      <c r="K298" s="486"/>
      <c r="L298" s="484"/>
    </row>
    <row r="299" spans="6:12">
      <c r="F299" s="485"/>
      <c r="G299" s="485"/>
      <c r="H299" s="485"/>
      <c r="J299" s="486"/>
      <c r="K299" s="486"/>
      <c r="L299" s="487"/>
    </row>
    <row r="300" spans="6:12">
      <c r="F300" s="485"/>
      <c r="G300" s="485"/>
      <c r="H300" s="485"/>
      <c r="J300" s="486"/>
      <c r="K300" s="486"/>
      <c r="L300" s="484"/>
    </row>
    <row r="301" spans="6:12">
      <c r="F301" s="485"/>
      <c r="G301" s="485"/>
      <c r="H301" s="485"/>
      <c r="J301" s="486"/>
      <c r="K301" s="486"/>
      <c r="L301" s="487"/>
    </row>
    <row r="302" spans="6:12">
      <c r="F302" s="485"/>
      <c r="G302" s="485"/>
      <c r="H302" s="485"/>
      <c r="J302" s="486"/>
      <c r="K302" s="486"/>
      <c r="L302" s="484"/>
    </row>
    <row r="303" spans="6:12">
      <c r="F303" s="485"/>
      <c r="G303" s="485"/>
      <c r="H303" s="485"/>
      <c r="J303" s="486"/>
      <c r="K303" s="486"/>
      <c r="L303" s="487"/>
    </row>
    <row r="304" spans="6:12">
      <c r="F304" s="485"/>
      <c r="G304" s="485"/>
      <c r="H304" s="485"/>
      <c r="J304" s="486"/>
      <c r="K304" s="486"/>
      <c r="L304" s="484"/>
    </row>
    <row r="305" spans="6:12">
      <c r="F305" s="485"/>
      <c r="G305" s="485"/>
      <c r="H305" s="485"/>
      <c r="J305" s="486"/>
      <c r="K305" s="486"/>
      <c r="L305" s="487"/>
    </row>
    <row r="306" spans="6:12">
      <c r="F306" s="485"/>
      <c r="G306" s="485"/>
      <c r="H306" s="485"/>
      <c r="J306" s="486"/>
      <c r="K306" s="486"/>
      <c r="L306" s="484"/>
    </row>
    <row r="307" spans="6:12">
      <c r="F307" s="485"/>
      <c r="G307" s="485"/>
      <c r="H307" s="485"/>
      <c r="J307" s="486"/>
      <c r="K307" s="486"/>
      <c r="L307" s="487"/>
    </row>
    <row r="308" spans="6:12">
      <c r="F308" s="485"/>
      <c r="G308" s="485"/>
      <c r="H308" s="485"/>
      <c r="J308" s="486"/>
      <c r="K308" s="486"/>
      <c r="L308" s="484"/>
    </row>
    <row r="309" spans="6:12">
      <c r="F309" s="488"/>
      <c r="G309" s="485"/>
      <c r="H309" s="485"/>
      <c r="J309" s="486"/>
      <c r="K309" s="486"/>
      <c r="L309" s="487"/>
    </row>
    <row r="310" spans="6:12">
      <c r="F310" s="488"/>
      <c r="G310" s="485"/>
      <c r="H310" s="485"/>
      <c r="J310" s="486"/>
      <c r="K310" s="486"/>
      <c r="L310" s="484"/>
    </row>
    <row r="311" spans="6:12">
      <c r="F311" s="488"/>
      <c r="G311" s="485"/>
      <c r="H311" s="485"/>
      <c r="J311" s="486"/>
      <c r="K311" s="486"/>
      <c r="L311" s="487"/>
    </row>
    <row r="312" spans="6:12">
      <c r="F312" s="485"/>
      <c r="G312" s="485"/>
      <c r="H312" s="485"/>
      <c r="J312" s="486"/>
      <c r="K312" s="486"/>
      <c r="L312" s="484"/>
    </row>
    <row r="313" spans="6:12">
      <c r="F313" s="485"/>
      <c r="G313" s="485"/>
      <c r="H313" s="485"/>
      <c r="J313" s="486"/>
      <c r="K313" s="486"/>
      <c r="L313" s="487"/>
    </row>
    <row r="314" spans="6:12">
      <c r="F314" s="485"/>
      <c r="G314" s="485"/>
      <c r="H314" s="485"/>
      <c r="J314" s="486"/>
      <c r="K314" s="486"/>
      <c r="L314" s="484"/>
    </row>
    <row r="315" spans="6:12">
      <c r="F315" s="485"/>
      <c r="G315" s="485"/>
      <c r="H315" s="485"/>
      <c r="J315" s="486"/>
      <c r="K315" s="486"/>
      <c r="L315" s="487"/>
    </row>
    <row r="316" spans="6:12">
      <c r="F316" s="485"/>
      <c r="G316" s="485"/>
      <c r="H316" s="485"/>
      <c r="J316" s="486"/>
      <c r="K316" s="486"/>
      <c r="L316" s="484"/>
    </row>
    <row r="317" spans="6:12">
      <c r="F317" s="485"/>
      <c r="G317" s="485"/>
      <c r="H317" s="485"/>
      <c r="J317" s="486"/>
      <c r="K317" s="486"/>
      <c r="L317" s="487"/>
    </row>
  </sheetData>
  <sheetProtection sheet="1"/>
  <mergeCells count="55">
    <mergeCell ref="V132:W132"/>
    <mergeCell ref="M172:M173"/>
    <mergeCell ref="N172:N173"/>
    <mergeCell ref="B172:B173"/>
    <mergeCell ref="C172:C173"/>
    <mergeCell ref="D172:D173"/>
    <mergeCell ref="E172:E173"/>
    <mergeCell ref="F172:F173"/>
    <mergeCell ref="I172:L173"/>
    <mergeCell ref="C162:I162"/>
    <mergeCell ref="M93:N93"/>
    <mergeCell ref="M132:N132"/>
    <mergeCell ref="O132:P132"/>
    <mergeCell ref="Q132:R132"/>
    <mergeCell ref="T132:U132"/>
    <mergeCell ref="B95:B96"/>
    <mergeCell ref="C95:C96"/>
    <mergeCell ref="D95:D96"/>
    <mergeCell ref="L95:L96"/>
    <mergeCell ref="B134:B135"/>
    <mergeCell ref="C134:C135"/>
    <mergeCell ref="D134:D135"/>
    <mergeCell ref="L134:L135"/>
    <mergeCell ref="C123:I123"/>
    <mergeCell ref="Q49:R49"/>
    <mergeCell ref="T49:U49"/>
    <mergeCell ref="V49:W49"/>
    <mergeCell ref="O93:P93"/>
    <mergeCell ref="Q93:R93"/>
    <mergeCell ref="T93:U93"/>
    <mergeCell ref="V93:W93"/>
    <mergeCell ref="T2:U2"/>
    <mergeCell ref="V2:W2"/>
    <mergeCell ref="P3:Q3"/>
    <mergeCell ref="R3:W3"/>
    <mergeCell ref="O5:P5"/>
    <mergeCell ref="Q5:R5"/>
    <mergeCell ref="T5:U5"/>
    <mergeCell ref="V5:W5"/>
    <mergeCell ref="C84:I84"/>
    <mergeCell ref="C40:I40"/>
    <mergeCell ref="B2:F3"/>
    <mergeCell ref="P2:Q2"/>
    <mergeCell ref="R2:S2"/>
    <mergeCell ref="B7:B8"/>
    <mergeCell ref="C7:C8"/>
    <mergeCell ref="D7:D8"/>
    <mergeCell ref="L7:L8"/>
    <mergeCell ref="B51:B52"/>
    <mergeCell ref="C51:C52"/>
    <mergeCell ref="D51:D52"/>
    <mergeCell ref="L51:L52"/>
    <mergeCell ref="M5:N5"/>
    <mergeCell ref="M49:N49"/>
    <mergeCell ref="O49:P49"/>
  </mergeCells>
  <phoneticPr fontId="3"/>
  <conditionalFormatting sqref="J190:L190">
    <cfRule type="expression" dxfId="149" priority="1">
      <formula>AM151="×"</formula>
    </cfRule>
    <cfRule type="expression" dxfId="148" priority="1">
      <formula>AI151="×"</formula>
    </cfRule>
  </conditionalFormatting>
  <conditionalFormatting sqref="J225:L226">
    <cfRule type="expression" dxfId="147" priority="2">
      <formula>AJ192="×"</formula>
    </cfRule>
  </conditionalFormatting>
  <conditionalFormatting sqref="G190:H190">
    <cfRule type="expression" dxfId="146" priority="3">
      <formula>AK151="×"</formula>
    </cfRule>
    <cfRule type="expression" dxfId="145" priority="3">
      <formula>AG151="×"</formula>
    </cfRule>
  </conditionalFormatting>
  <conditionalFormatting sqref="F225:H226">
    <cfRule type="expression" dxfId="144" priority="4">
      <formula>AG192="×"</formula>
    </cfRule>
  </conditionalFormatting>
  <dataValidations count="5">
    <dataValidation type="list" allowBlank="1" showInputMessage="1" showErrorMessage="1" sqref="E55:E83">
      <formula1>$E$187:$E$191</formula1>
    </dataValidation>
    <dataValidation type="list" allowBlank="1" showInputMessage="1" showErrorMessage="1" sqref="E137:E161">
      <formula1>$E$187:$E$190</formula1>
    </dataValidation>
    <dataValidation type="list" allowBlank="1" showInputMessage="1" showErrorMessage="1" sqref="E54">
      <formula1>$E$187:$E$190</formula1>
    </dataValidation>
    <dataValidation type="list" allowBlank="1" showInputMessage="1" showErrorMessage="1" sqref="E98:E122">
      <formula1>$E$187:$E$190</formula1>
    </dataValidation>
    <dataValidation type="list" allowBlank="1" showInputMessage="1" showErrorMessage="1" sqref="E10:E39">
      <formula1>$E$187:$E$190</formula1>
    </dataValidation>
  </dataValidations>
  <pageMargins left="0.78740157480314965" right="0.78740157480314965" top="0.59055118110236227" bottom="0.39370078740157483" header="0.39370078740157483" footer="0.39370078740157483"/>
  <pageSetup paperSize="9" scale="52" orientation="portrait" r:id="rId1"/>
  <rowBreaks count="1" manualBreakCount="1">
    <brk id="92" min="1" max="15" man="1"/>
    <brk id="92" max="1048576" man="1"/>
  </rowBreaks>
  <drawing r:id="rId2"/>
  <tableParts count="4">
    <tablePart r:id="rId3"/>
    <tablePart r:id="rId4"/>
    <tablePart r:id="rId5"/>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X237"/>
  <sheetViews>
    <sheetView zoomScaleNormal="100" zoomScaleSheetLayoutView="100" workbookViewId="0">
      <pane ySplit="7" topLeftCell="A8" activePane="bottomLeft" state="frozenSplit"/>
      <selection activeCell="B2" sqref="B2 B2:E3"/>
      <selection pane="bottomLeft" activeCell="K199" sqref="K199"/>
    </sheetView>
  </sheetViews>
  <sheetFormatPr defaultColWidth="9.140625" defaultRowHeight="11.25"/>
  <cols>
    <col min="1" max="1" width="1.7109375" style="171" customWidth="1"/>
    <col min="2" max="3" width="6" style="494" customWidth="1"/>
    <col min="4" max="4" width="20.7109375" style="171" customWidth="1"/>
    <col min="5" max="5" width="16.7109375" style="171" customWidth="1"/>
    <col min="6" max="6" width="8.7109375" style="310" customWidth="1"/>
    <col min="7" max="7" width="6" style="310" customWidth="1"/>
    <col min="8" max="8" width="10.7109375" style="171" customWidth="1"/>
    <col min="9" max="9" width="6" style="171" customWidth="1"/>
    <col min="10" max="11" width="10.7109375" style="171" customWidth="1"/>
    <col min="12" max="12" width="7" style="171" customWidth="1"/>
    <col min="13" max="14" width="10.7109375" style="171" customWidth="1"/>
    <col min="15" max="15" width="7" style="171" customWidth="1"/>
    <col min="16" max="17" width="10.7109375" style="171" customWidth="1"/>
    <col min="18" max="18" width="7" style="171" customWidth="1"/>
    <col min="19" max="20" width="10.7109375" style="171" customWidth="1"/>
    <col min="21" max="21" width="7" style="171" customWidth="1"/>
    <col min="22" max="22" width="10.7109375" style="171" customWidth="1"/>
    <col min="23" max="23" width="9.140625" style="171" customWidth="1"/>
    <col min="24" max="16384" width="9.140625" style="171"/>
  </cols>
  <sheetData>
    <row r="1" spans="2:22" s="132" customFormat="1" ht="12" customHeight="1">
      <c r="B1" s="489"/>
      <c r="C1" s="489"/>
      <c r="F1" s="490"/>
      <c r="G1" s="490"/>
    </row>
    <row r="2" spans="2:22" customFormat="1" ht="14.25" customHeight="1">
      <c r="B2" s="786" t="s">
        <v>1069</v>
      </c>
      <c r="C2" s="786"/>
      <c r="D2" s="786"/>
      <c r="E2" s="786"/>
      <c r="J2" s="154"/>
      <c r="K2" s="842" t="s">
        <v>1070</v>
      </c>
      <c r="L2" s="843"/>
      <c r="M2" s="858" t="str">
        <f>分担部</f>
        <v>道路橋梁部</v>
      </c>
      <c r="N2" s="859"/>
      <c r="O2" s="860" t="s">
        <v>1071</v>
      </c>
      <c r="P2" s="861"/>
      <c r="Q2" s="858" t="str">
        <f>WBS</f>
        <v>JA15R1003</v>
      </c>
      <c r="R2" s="859"/>
    </row>
    <row r="3" spans="2:22" customFormat="1" ht="22.5" customHeight="1">
      <c r="B3" s="786"/>
      <c r="C3" s="786"/>
      <c r="D3" s="786"/>
      <c r="E3" s="786"/>
      <c r="J3" s="491" t="s">
        <v>1072</v>
      </c>
      <c r="K3" s="842" t="s">
        <v>1073</v>
      </c>
      <c r="L3" s="843"/>
      <c r="M3" s="862" t="str">
        <f>プロジェクト件名</f>
        <v>ベトナム国ハノイ市環状３号線整備事業(マイジック-南タンロン区間)</v>
      </c>
      <c r="N3" s="863"/>
      <c r="O3" s="863"/>
      <c r="P3" s="863"/>
      <c r="Q3" s="863"/>
      <c r="R3" s="863"/>
      <c r="S3" s="863"/>
      <c r="T3" s="863"/>
      <c r="U3" s="863"/>
      <c r="V3" s="864"/>
    </row>
    <row r="4" spans="2:22" s="213" customFormat="1" ht="6" customHeight="1">
      <c r="B4" s="492"/>
      <c r="C4" s="492"/>
      <c r="F4" s="493"/>
      <c r="G4" s="493"/>
    </row>
    <row r="5" spans="2:22" customFormat="1" ht="12" customHeight="1">
      <c r="B5" s="133" t="s">
        <v>1074</v>
      </c>
      <c r="C5" s="494"/>
      <c r="K5" s="15"/>
      <c r="L5" s="16" t="s">
        <v>1075</v>
      </c>
      <c r="M5" s="17" t="str">
        <f>通貨1</f>
        <v>JPY</v>
      </c>
      <c r="N5" s="15"/>
      <c r="O5" s="16" t="s">
        <v>1076</v>
      </c>
      <c r="P5" s="17">
        <f>通貨2</f>
        <v>0</v>
      </c>
      <c r="Q5" s="15"/>
      <c r="R5" s="16" t="s">
        <v>1077</v>
      </c>
      <c r="S5" s="17">
        <f>通貨3</f>
        <v>0</v>
      </c>
      <c r="T5" s="15"/>
      <c r="U5" s="16" t="s">
        <v>1078</v>
      </c>
      <c r="V5" s="17">
        <f>通貨4</f>
        <v>0</v>
      </c>
    </row>
    <row r="6" spans="2:22" customFormat="1" ht="12" customHeight="1">
      <c r="B6" s="494"/>
      <c r="C6" s="494"/>
      <c r="K6" s="15"/>
      <c r="L6" s="16" t="s">
        <v>1079</v>
      </c>
      <c r="M6" s="17">
        <f>通貨1レート</f>
        <v>1</v>
      </c>
      <c r="N6" s="15"/>
      <c r="O6" s="16" t="s">
        <v>1080</v>
      </c>
      <c r="P6" s="17">
        <f>通貨2レート</f>
        <v>0</v>
      </c>
      <c r="Q6" s="15"/>
      <c r="R6" s="16" t="s">
        <v>1081</v>
      </c>
      <c r="S6" s="17">
        <f>通貨3レート</f>
        <v>0</v>
      </c>
      <c r="T6" s="15"/>
      <c r="U6" s="16" t="s">
        <v>1082</v>
      </c>
      <c r="V6" s="17">
        <f>通貨4レート</f>
        <v>0</v>
      </c>
    </row>
    <row r="7" spans="2:22" customFormat="1" ht="12" customHeight="1">
      <c r="B7" s="494"/>
      <c r="C7" s="494"/>
      <c r="F7" s="310"/>
      <c r="G7" s="310"/>
      <c r="K7" s="15"/>
      <c r="L7" s="16" t="s">
        <v>1083</v>
      </c>
      <c r="M7" s="18">
        <f>通貨1単位</f>
        <v>1</v>
      </c>
      <c r="N7" s="15"/>
      <c r="O7" s="16" t="s">
        <v>1084</v>
      </c>
      <c r="P7" s="18">
        <f>通貨2単位</f>
        <v>0</v>
      </c>
      <c r="Q7" s="15"/>
      <c r="R7" s="16" t="s">
        <v>1085</v>
      </c>
      <c r="S7" s="18">
        <f>通貨3単位</f>
        <v>0</v>
      </c>
      <c r="T7" s="15"/>
      <c r="U7" s="16" t="s">
        <v>1086</v>
      </c>
      <c r="V7" s="18">
        <f>通貨4単位</f>
        <v>0</v>
      </c>
    </row>
    <row r="8" spans="2:22">
      <c r="B8" s="495">
        <v>3</v>
      </c>
      <c r="C8" s="496" t="s">
        <v>1087</v>
      </c>
      <c r="D8" s="494"/>
      <c r="E8" s="494"/>
    </row>
    <row r="9" spans="2:22">
      <c r="B9" s="865" t="s">
        <v>1088</v>
      </c>
      <c r="C9" s="866"/>
      <c r="D9" s="799" t="s">
        <v>1089</v>
      </c>
      <c r="E9" s="799" t="s">
        <v>1090</v>
      </c>
      <c r="F9" s="799" t="s">
        <v>1091</v>
      </c>
      <c r="G9" s="870" t="s">
        <v>1092</v>
      </c>
      <c r="H9" s="19" t="s">
        <v>1093</v>
      </c>
      <c r="I9" s="19"/>
      <c r="J9" s="19"/>
      <c r="K9" s="15"/>
      <c r="L9" s="16" t="s">
        <v>1094</v>
      </c>
      <c r="M9" s="17" t="str">
        <f>通貨1</f>
        <v>JPY</v>
      </c>
      <c r="N9" s="15"/>
      <c r="O9" s="16" t="s">
        <v>1095</v>
      </c>
      <c r="P9" s="17" t="str">
        <f>IF(通貨2="","",IF(通貨2単位=1,通貨2,通貨2単位&amp;通貨2))</f>
        <v/>
      </c>
      <c r="Q9" s="15"/>
      <c r="R9" s="16" t="s">
        <v>1096</v>
      </c>
      <c r="S9" s="17" t="str">
        <f>IF(通貨3="","",IF(通貨3単位=1,通貨3,通貨3単位&amp;通貨3))</f>
        <v/>
      </c>
      <c r="T9" s="15"/>
      <c r="U9" s="16" t="s">
        <v>1097</v>
      </c>
      <c r="V9" s="17" t="str">
        <f>IF(通貨4="","",IF(通貨4単位=1,通貨4,通貨4単位&amp;通貨4))</f>
        <v/>
      </c>
    </row>
    <row r="10" spans="2:22" customFormat="1" ht="12.75" customHeight="1">
      <c r="B10" s="867"/>
      <c r="C10" s="868"/>
      <c r="D10" s="869"/>
      <c r="E10" s="869"/>
      <c r="F10" s="869"/>
      <c r="G10" s="871"/>
      <c r="H10" s="31" t="s">
        <v>1098</v>
      </c>
      <c r="I10" s="31" t="s">
        <v>1099</v>
      </c>
      <c r="J10" s="31" t="s">
        <v>1100</v>
      </c>
      <c r="K10" s="31" t="s">
        <v>1101</v>
      </c>
      <c r="L10" s="31" t="s">
        <v>1102</v>
      </c>
      <c r="M10" s="31" t="s">
        <v>1103</v>
      </c>
      <c r="N10" s="31" t="s">
        <v>1104</v>
      </c>
      <c r="O10" s="31" t="s">
        <v>1105</v>
      </c>
      <c r="P10" s="31" t="s">
        <v>1106</v>
      </c>
      <c r="Q10" s="31" t="s">
        <v>1107</v>
      </c>
      <c r="R10" s="31" t="s">
        <v>1108</v>
      </c>
      <c r="S10" s="31" t="s">
        <v>1109</v>
      </c>
      <c r="T10" s="31" t="s">
        <v>1110</v>
      </c>
      <c r="U10" s="31" t="s">
        <v>1111</v>
      </c>
      <c r="V10" s="31" t="s">
        <v>1112</v>
      </c>
    </row>
    <row r="11" spans="2:22" hidden="1">
      <c r="B11" s="309" t="s">
        <v>1113</v>
      </c>
      <c r="C11" s="499" t="s">
        <v>1114</v>
      </c>
      <c r="D11" s="309" t="s">
        <v>1115</v>
      </c>
      <c r="E11" s="499" t="s">
        <v>1116</v>
      </c>
      <c r="F11" s="309" t="s">
        <v>1117</v>
      </c>
      <c r="G11" s="499" t="s">
        <v>1118</v>
      </c>
      <c r="H11" s="309" t="s">
        <v>1119</v>
      </c>
      <c r="I11" s="499" t="s">
        <v>1120</v>
      </c>
      <c r="J11" s="309" t="s">
        <v>1121</v>
      </c>
      <c r="K11" s="499" t="s">
        <v>1122</v>
      </c>
      <c r="L11" s="309" t="s">
        <v>1123</v>
      </c>
      <c r="M11" s="499" t="s">
        <v>1124</v>
      </c>
      <c r="N11" s="309" t="s">
        <v>1125</v>
      </c>
      <c r="O11" s="499" t="s">
        <v>1126</v>
      </c>
      <c r="P11" s="309" t="s">
        <v>1127</v>
      </c>
      <c r="Q11" s="309" t="s">
        <v>1128</v>
      </c>
      <c r="R11" s="499" t="s">
        <v>1129</v>
      </c>
      <c r="S11" s="309" t="s">
        <v>1130</v>
      </c>
      <c r="T11" s="309" t="s">
        <v>1131</v>
      </c>
      <c r="U11" s="499" t="s">
        <v>1132</v>
      </c>
      <c r="V11" s="500" t="s">
        <v>1133</v>
      </c>
    </row>
    <row r="12" spans="2:22">
      <c r="B12" s="501">
        <v>1</v>
      </c>
      <c r="C12" s="502"/>
      <c r="D12" s="503" t="s">
        <v>1134</v>
      </c>
      <c r="E12" s="504"/>
      <c r="F12" s="505"/>
      <c r="G12" s="505"/>
      <c r="H12" s="13"/>
      <c r="I12" s="125"/>
      <c r="J12" s="13"/>
      <c r="K12" s="13"/>
      <c r="L12" s="126"/>
      <c r="M12" s="13"/>
      <c r="N12" s="13"/>
      <c r="O12" s="126"/>
      <c r="P12" s="13"/>
      <c r="Q12" s="13"/>
      <c r="R12" s="126"/>
      <c r="S12" s="13"/>
      <c r="T12" s="13"/>
      <c r="U12" s="126"/>
      <c r="V12" s="13"/>
    </row>
    <row r="13" spans="2:22">
      <c r="B13" s="506"/>
      <c r="C13" s="507" t="s">
        <v>1135</v>
      </c>
      <c r="D13" s="508"/>
      <c r="E13" s="509"/>
      <c r="F13" s="510"/>
      <c r="G13" s="511"/>
      <c r="H13" s="21"/>
      <c r="I13" s="22"/>
      <c r="J13" s="21"/>
      <c r="K13" s="291"/>
      <c r="L13" s="512"/>
      <c r="M13" s="21"/>
      <c r="N13" s="291"/>
      <c r="O13" s="512"/>
      <c r="P13" s="21"/>
      <c r="Q13" s="291"/>
      <c r="R13" s="512"/>
      <c r="S13" s="21"/>
      <c r="T13" s="291"/>
      <c r="U13" s="512"/>
      <c r="V13" s="21"/>
    </row>
    <row r="14" spans="2:22">
      <c r="B14" s="515"/>
      <c r="C14" s="516"/>
      <c r="D14" s="517" t="s">
        <v>1137</v>
      </c>
      <c r="E14" s="518"/>
      <c r="F14" s="519"/>
      <c r="G14" s="520"/>
      <c r="H14" s="21"/>
      <c r="I14" s="22"/>
      <c r="J14" s="21"/>
      <c r="K14" s="21"/>
      <c r="L14" s="23"/>
      <c r="M14" s="21"/>
      <c r="N14" s="21"/>
      <c r="O14" s="23"/>
      <c r="P14" s="21"/>
      <c r="Q14" s="21"/>
      <c r="R14" s="23"/>
      <c r="S14" s="21"/>
      <c r="T14" s="21"/>
      <c r="U14" s="23"/>
      <c r="V14" s="21"/>
    </row>
    <row r="15" spans="2:22">
      <c r="B15" s="501">
        <v>2</v>
      </c>
      <c r="C15" s="502"/>
      <c r="D15" s="503" t="s">
        <v>1138</v>
      </c>
      <c r="E15" s="504"/>
      <c r="F15" s="505"/>
      <c r="G15" s="505"/>
      <c r="H15" s="13"/>
      <c r="I15" s="125"/>
      <c r="J15" s="13"/>
      <c r="K15" s="13"/>
      <c r="L15" s="126"/>
      <c r="M15" s="13"/>
      <c r="N15" s="13"/>
      <c r="O15" s="126"/>
      <c r="P15" s="13"/>
      <c r="Q15" s="13"/>
      <c r="R15" s="126"/>
      <c r="S15" s="13"/>
      <c r="T15" s="13"/>
      <c r="U15" s="126"/>
      <c r="V15" s="13"/>
    </row>
    <row r="16" spans="2:22">
      <c r="B16" s="506"/>
      <c r="C16" s="507" t="s">
        <v>1139</v>
      </c>
      <c r="D16" s="508"/>
      <c r="E16" s="513"/>
      <c r="F16" s="510"/>
      <c r="G16" s="511"/>
      <c r="H16" s="21"/>
      <c r="I16" s="22"/>
      <c r="J16" s="21"/>
      <c r="K16" s="291"/>
      <c r="L16" s="512"/>
      <c r="M16" s="21"/>
      <c r="N16" s="291"/>
      <c r="O16" s="512"/>
      <c r="P16" s="21"/>
      <c r="Q16" s="291"/>
      <c r="R16" s="512"/>
      <c r="S16" s="21"/>
      <c r="T16" s="291"/>
      <c r="U16" s="512"/>
      <c r="V16" s="21"/>
    </row>
    <row r="17" spans="2:22" customFormat="1" ht="12" customHeight="1" thickBot="1">
      <c r="B17" s="521"/>
      <c r="C17" s="522"/>
      <c r="D17" s="523" t="s">
        <v>1140</v>
      </c>
      <c r="E17" s="524"/>
      <c r="F17" s="525"/>
      <c r="G17" s="526"/>
      <c r="H17" s="24"/>
      <c r="I17" s="25"/>
      <c r="J17" s="24"/>
      <c r="K17" s="24"/>
      <c r="L17" s="26"/>
      <c r="M17" s="24"/>
      <c r="N17" s="24"/>
      <c r="O17" s="26"/>
      <c r="P17" s="24"/>
      <c r="Q17" s="24"/>
      <c r="R17" s="26"/>
      <c r="S17" s="24"/>
      <c r="T17" s="24"/>
      <c r="U17" s="26"/>
      <c r="V17" s="24"/>
    </row>
    <row r="18" spans="2:22" customFormat="1" ht="12" customHeight="1" thickTop="1">
      <c r="B18" s="527"/>
      <c r="C18" s="528"/>
      <c r="D18" s="529" t="s">
        <v>1141</v>
      </c>
      <c r="E18" s="530"/>
      <c r="F18" s="530">
        <v>0</v>
      </c>
      <c r="G18" s="530"/>
      <c r="H18" s="10"/>
      <c r="I18" s="27"/>
      <c r="J18" s="10"/>
      <c r="K18" s="10"/>
      <c r="L18" s="27"/>
      <c r="M18" s="10"/>
      <c r="N18" s="10"/>
      <c r="O18" s="27"/>
      <c r="P18" s="10"/>
      <c r="Q18" s="10"/>
      <c r="R18" s="27"/>
      <c r="S18" s="10"/>
      <c r="T18" s="10"/>
      <c r="U18" s="27"/>
      <c r="V18" s="10"/>
    </row>
    <row r="19" spans="2:22">
      <c r="B19" s="515"/>
      <c r="C19" s="516"/>
      <c r="D19" s="531"/>
      <c r="E19" s="532" t="s">
        <v>1142</v>
      </c>
      <c r="F19" s="519"/>
      <c r="G19" s="533" t="s">
        <v>1136</v>
      </c>
      <c r="H19" s="21"/>
      <c r="I19" s="22"/>
      <c r="J19" s="28"/>
      <c r="K19" s="21"/>
      <c r="L19" s="22"/>
      <c r="M19" s="28"/>
      <c r="N19" s="21"/>
      <c r="O19" s="22"/>
      <c r="P19" s="28"/>
      <c r="Q19" s="21"/>
      <c r="R19" s="22"/>
      <c r="S19" s="28"/>
      <c r="T19" s="21"/>
      <c r="U19" s="22"/>
      <c r="V19" s="28"/>
    </row>
    <row r="20" spans="2:22">
      <c r="B20" s="515"/>
      <c r="C20" s="516"/>
      <c r="D20" s="226"/>
      <c r="E20" s="534" t="s">
        <v>1143</v>
      </c>
      <c r="F20" s="212"/>
      <c r="G20" s="533" t="s">
        <v>1144</v>
      </c>
      <c r="H20" s="226"/>
      <c r="I20" s="226"/>
      <c r="J20" s="28"/>
      <c r="K20" s="226"/>
      <c r="L20" s="226"/>
      <c r="M20" s="28"/>
      <c r="N20" s="226"/>
      <c r="O20" s="226"/>
      <c r="P20" s="28"/>
      <c r="Q20" s="226"/>
      <c r="R20" s="226"/>
      <c r="S20" s="28"/>
      <c r="T20" s="226"/>
      <c r="U20" s="226"/>
      <c r="V20" s="28"/>
    </row>
    <row r="21" spans="2:22">
      <c r="B21" s="535"/>
      <c r="C21" s="535"/>
      <c r="D21" s="536"/>
      <c r="E21" s="535" t="str">
        <f>IF(J21&lt;&gt;0,"未区分","")</f>
        <v/>
      </c>
      <c r="F21" s="537"/>
      <c r="G21" s="537"/>
      <c r="H21" s="536"/>
      <c r="I21" s="536"/>
      <c r="J21" s="29">
        <f>J18-J19-J20</f>
        <v>0</v>
      </c>
      <c r="K21" s="536"/>
      <c r="L21" s="536"/>
      <c r="M21" s="29">
        <f>M18-M19-M20</f>
        <v>0</v>
      </c>
      <c r="N21" s="536"/>
      <c r="O21" s="536"/>
      <c r="P21" s="29">
        <f>P18-P19-P20</f>
        <v>0</v>
      </c>
      <c r="Q21" s="536"/>
      <c r="R21" s="536"/>
      <c r="S21" s="29">
        <f>S18-S19-S20</f>
        <v>0</v>
      </c>
      <c r="T21" s="536"/>
      <c r="U21" s="536"/>
      <c r="V21" s="29">
        <f>V18-V19-V20</f>
        <v>0</v>
      </c>
    </row>
    <row r="22" spans="2:22" customFormat="1" ht="11.25" customHeight="1">
      <c r="B22" s="538">
        <v>4</v>
      </c>
      <c r="C22" s="496" t="s">
        <v>1145</v>
      </c>
      <c r="D22" s="494"/>
      <c r="E22" s="131" t="s">
        <v>1146</v>
      </c>
      <c r="F22" s="310"/>
      <c r="G22" s="310"/>
      <c r="S22" s="455"/>
    </row>
    <row r="23" spans="2:22">
      <c r="B23" s="865" t="s">
        <v>1147</v>
      </c>
      <c r="C23" s="866"/>
      <c r="D23" s="799" t="s">
        <v>1148</v>
      </c>
      <c r="E23" s="799" t="s">
        <v>1149</v>
      </c>
      <c r="F23" s="799" t="s">
        <v>1150</v>
      </c>
      <c r="G23" s="870" t="s">
        <v>1151</v>
      </c>
      <c r="H23" s="19" t="s">
        <v>1152</v>
      </c>
      <c r="I23" s="19"/>
      <c r="J23" s="19"/>
      <c r="K23" s="15"/>
      <c r="L23" s="16" t="s">
        <v>1153</v>
      </c>
      <c r="M23" s="17" t="str">
        <f>通貨1</f>
        <v>JPY</v>
      </c>
      <c r="N23" s="15"/>
      <c r="O23" s="16" t="s">
        <v>1154</v>
      </c>
      <c r="P23" s="17" t="str">
        <f>IF(通貨2="","",IF(通貨2単位=1,通貨2,通貨2単位&amp;通貨2))</f>
        <v/>
      </c>
      <c r="Q23" s="15"/>
      <c r="R23" s="16" t="s">
        <v>1155</v>
      </c>
      <c r="S23" s="17" t="str">
        <f>IF(通貨3="","",IF(通貨3単位=1,通貨3,通貨3単位&amp;通貨3))</f>
        <v/>
      </c>
      <c r="T23" s="15"/>
      <c r="U23" s="16" t="s">
        <v>1156</v>
      </c>
      <c r="V23" s="17" t="str">
        <f>IF(通貨4="","",IF(通貨4単位=1,通貨4,通貨4単位&amp;通貨4))</f>
        <v/>
      </c>
    </row>
    <row r="24" spans="2:22" customFormat="1" ht="12" customHeight="1" thickBot="1">
      <c r="B24" s="872"/>
      <c r="C24" s="873"/>
      <c r="D24" s="874"/>
      <c r="E24" s="874"/>
      <c r="F24" s="874"/>
      <c r="G24" s="875"/>
      <c r="H24" s="20" t="s">
        <v>1157</v>
      </c>
      <c r="I24" s="20" t="s">
        <v>1158</v>
      </c>
      <c r="J24" s="20" t="s">
        <v>1159</v>
      </c>
      <c r="K24" s="20" t="s">
        <v>1160</v>
      </c>
      <c r="L24" s="20" t="s">
        <v>1161</v>
      </c>
      <c r="M24" s="20" t="s">
        <v>1162</v>
      </c>
      <c r="N24" s="20" t="s">
        <v>1163</v>
      </c>
      <c r="O24" s="20" t="s">
        <v>1164</v>
      </c>
      <c r="P24" s="20" t="s">
        <v>1165</v>
      </c>
      <c r="Q24" s="20" t="s">
        <v>1166</v>
      </c>
      <c r="R24" s="20" t="s">
        <v>1167</v>
      </c>
      <c r="S24" s="20" t="s">
        <v>1168</v>
      </c>
      <c r="T24" s="20" t="s">
        <v>1169</v>
      </c>
      <c r="U24" s="20" t="s">
        <v>1170</v>
      </c>
      <c r="V24" s="20" t="s">
        <v>1171</v>
      </c>
    </row>
    <row r="25" spans="2:22" customFormat="1" ht="12" hidden="1" customHeight="1" thickTop="1">
      <c r="B25" s="309" t="s">
        <v>1172</v>
      </c>
      <c r="C25" s="499" t="s">
        <v>1173</v>
      </c>
      <c r="D25" s="309" t="s">
        <v>1174</v>
      </c>
      <c r="E25" s="499" t="s">
        <v>1175</v>
      </c>
      <c r="F25" s="309" t="s">
        <v>1176</v>
      </c>
      <c r="G25" s="499" t="s">
        <v>1177</v>
      </c>
      <c r="H25" s="309" t="s">
        <v>1178</v>
      </c>
      <c r="I25" s="499" t="s">
        <v>1179</v>
      </c>
      <c r="J25" s="309" t="s">
        <v>1180</v>
      </c>
      <c r="K25" s="499" t="s">
        <v>1181</v>
      </c>
      <c r="L25" s="309" t="s">
        <v>1182</v>
      </c>
      <c r="M25" s="499" t="s">
        <v>1183</v>
      </c>
      <c r="N25" s="309" t="s">
        <v>1184</v>
      </c>
      <c r="O25" s="499" t="s">
        <v>1185</v>
      </c>
      <c r="P25" s="309" t="s">
        <v>1186</v>
      </c>
      <c r="Q25" s="309" t="s">
        <v>1187</v>
      </c>
      <c r="R25" s="499" t="s">
        <v>1188</v>
      </c>
      <c r="S25" s="309" t="s">
        <v>1189</v>
      </c>
      <c r="T25" s="309" t="s">
        <v>1190</v>
      </c>
      <c r="U25" s="499" t="s">
        <v>1191</v>
      </c>
      <c r="V25" s="500" t="s">
        <v>1192</v>
      </c>
    </row>
    <row r="26" spans="2:22" customFormat="1" ht="12" customHeight="1" thickTop="1">
      <c r="B26" s="539">
        <v>1</v>
      </c>
      <c r="C26" s="507"/>
      <c r="D26" s="508"/>
      <c r="E26" s="513"/>
      <c r="F26" s="510"/>
      <c r="G26" s="511"/>
      <c r="H26" s="21"/>
      <c r="I26" s="22"/>
      <c r="J26" s="21"/>
      <c r="K26" s="291"/>
      <c r="L26" s="512"/>
      <c r="M26" s="21"/>
      <c r="N26" s="291"/>
      <c r="O26" s="512"/>
      <c r="P26" s="21"/>
      <c r="Q26" s="291"/>
      <c r="R26" s="512"/>
      <c r="S26" s="21"/>
      <c r="T26" s="291"/>
      <c r="U26" s="512"/>
      <c r="V26" s="21"/>
    </row>
    <row r="27" spans="2:22" customFormat="1" ht="12" customHeight="1" thickBot="1">
      <c r="B27" s="515"/>
      <c r="C27" s="516"/>
      <c r="D27" s="523" t="s">
        <v>1193</v>
      </c>
      <c r="E27" s="518"/>
      <c r="F27" s="519"/>
      <c r="G27" s="520"/>
      <c r="H27" s="21"/>
      <c r="I27" s="22"/>
      <c r="J27" s="21"/>
      <c r="K27" s="21"/>
      <c r="L27" s="23"/>
      <c r="M27" s="21"/>
      <c r="N27" s="21"/>
      <c r="O27" s="23"/>
      <c r="P27" s="21"/>
      <c r="Q27" s="21"/>
      <c r="R27" s="23"/>
      <c r="S27" s="21"/>
      <c r="T27" s="21"/>
      <c r="U27" s="23"/>
      <c r="V27" s="21"/>
    </row>
    <row r="28" spans="2:22" customFormat="1" ht="12" customHeight="1" thickTop="1">
      <c r="B28" s="527"/>
      <c r="C28" s="528"/>
      <c r="D28" s="529" t="s">
        <v>1141</v>
      </c>
      <c r="E28" s="530"/>
      <c r="F28" s="530">
        <v>0</v>
      </c>
      <c r="G28" s="530"/>
      <c r="H28" s="10"/>
      <c r="I28" s="27"/>
      <c r="J28" s="10"/>
      <c r="K28" s="10"/>
      <c r="L28" s="27"/>
      <c r="M28" s="10"/>
      <c r="N28" s="10"/>
      <c r="O28" s="27"/>
      <c r="P28" s="10"/>
      <c r="Q28" s="10"/>
      <c r="R28" s="27"/>
      <c r="S28" s="10"/>
      <c r="T28" s="10"/>
      <c r="U28" s="27"/>
      <c r="V28" s="10"/>
    </row>
    <row r="29" spans="2:22">
      <c r="B29" s="515"/>
      <c r="C29" s="516"/>
      <c r="D29" s="531"/>
      <c r="E29" s="532" t="s">
        <v>1194</v>
      </c>
      <c r="F29" s="519"/>
      <c r="G29" s="533" t="s">
        <v>1136</v>
      </c>
      <c r="H29" s="21"/>
      <c r="I29" s="22"/>
      <c r="J29" s="28"/>
      <c r="K29" s="21"/>
      <c r="L29" s="22"/>
      <c r="M29" s="28"/>
      <c r="N29" s="21"/>
      <c r="O29" s="22"/>
      <c r="P29" s="28"/>
      <c r="Q29" s="21"/>
      <c r="R29" s="22"/>
      <c r="S29" s="28"/>
      <c r="T29" s="21"/>
      <c r="U29" s="22"/>
      <c r="V29" s="28"/>
    </row>
    <row r="30" spans="2:22">
      <c r="B30" s="515"/>
      <c r="C30" s="516"/>
      <c r="D30" s="226"/>
      <c r="E30" s="534" t="s">
        <v>1195</v>
      </c>
      <c r="F30" s="212"/>
      <c r="G30" s="533" t="s">
        <v>1144</v>
      </c>
      <c r="H30" s="226"/>
      <c r="I30" s="226"/>
      <c r="J30" s="28"/>
      <c r="K30" s="226"/>
      <c r="L30" s="226"/>
      <c r="M30" s="28"/>
      <c r="N30" s="226"/>
      <c r="O30" s="226"/>
      <c r="P30" s="28"/>
      <c r="Q30" s="226"/>
      <c r="R30" s="226"/>
      <c r="S30" s="28"/>
      <c r="T30" s="226"/>
      <c r="U30" s="226"/>
      <c r="V30" s="28"/>
    </row>
    <row r="31" spans="2:22">
      <c r="B31" s="535"/>
      <c r="C31" s="535"/>
      <c r="D31" s="536"/>
      <c r="E31" s="535" t="str">
        <f>IF(J31&lt;&gt;0,"未区分","")</f>
        <v/>
      </c>
      <c r="F31" s="537"/>
      <c r="G31" s="537"/>
      <c r="H31" s="536"/>
      <c r="I31" s="536"/>
      <c r="J31" s="29">
        <f>J28-J29-J30</f>
        <v>0</v>
      </c>
      <c r="K31" s="536"/>
      <c r="L31" s="536"/>
      <c r="M31" s="29">
        <f>M28-M29-M30</f>
        <v>0</v>
      </c>
      <c r="N31" s="536"/>
      <c r="O31" s="536"/>
      <c r="P31" s="29">
        <f>P28-P29-P30</f>
        <v>0</v>
      </c>
      <c r="Q31" s="536"/>
      <c r="R31" s="536"/>
      <c r="S31" s="29">
        <f>S28-S29-S30</f>
        <v>0</v>
      </c>
      <c r="T31" s="536"/>
      <c r="U31" s="536"/>
      <c r="V31" s="29">
        <f>V28-V29-V30</f>
        <v>0</v>
      </c>
    </row>
    <row r="32" spans="2:22" customFormat="1" ht="11.25" customHeight="1">
      <c r="B32" s="538">
        <v>5</v>
      </c>
      <c r="C32" s="496" t="s">
        <v>1196</v>
      </c>
      <c r="D32" s="494"/>
      <c r="E32" s="133"/>
      <c r="F32" s="310"/>
      <c r="G32" s="310"/>
      <c r="H32" s="310"/>
      <c r="I32" s="310"/>
      <c r="J32" s="310"/>
    </row>
    <row r="33" spans="1:22">
      <c r="B33" s="799" t="s">
        <v>1197</v>
      </c>
      <c r="C33" s="799"/>
      <c r="D33" s="799" t="s">
        <v>1198</v>
      </c>
      <c r="E33" s="799" t="s">
        <v>1199</v>
      </c>
      <c r="F33" s="799" t="s">
        <v>1200</v>
      </c>
      <c r="G33" s="876" t="s">
        <v>1201</v>
      </c>
      <c r="H33" s="19" t="s">
        <v>1202</v>
      </c>
      <c r="I33" s="19"/>
      <c r="J33" s="19"/>
      <c r="K33" s="15"/>
      <c r="L33" s="16" t="s">
        <v>1203</v>
      </c>
      <c r="M33" s="17" t="str">
        <f>通貨1</f>
        <v>JPY</v>
      </c>
      <c r="N33" s="15"/>
      <c r="O33" s="16" t="s">
        <v>1204</v>
      </c>
      <c r="P33" s="17" t="str">
        <f>IF(通貨2="","",IF(通貨2単位=1,通貨2,通貨2単位&amp;通貨2))</f>
        <v/>
      </c>
      <c r="Q33" s="15"/>
      <c r="R33" s="16" t="s">
        <v>1205</v>
      </c>
      <c r="S33" s="17" t="str">
        <f>IF(通貨3="","",IF(通貨3単位=1,通貨3,通貨3単位&amp;通貨3))</f>
        <v/>
      </c>
      <c r="T33" s="15"/>
      <c r="U33" s="16" t="s">
        <v>1206</v>
      </c>
      <c r="V33" s="17" t="str">
        <f>IF(通貨4="","",IF(通貨4単位=1,通貨4,通貨4単位&amp;通貨4))</f>
        <v/>
      </c>
    </row>
    <row r="34" spans="1:22">
      <c r="B34" s="799"/>
      <c r="C34" s="799"/>
      <c r="D34" s="799"/>
      <c r="E34" s="799"/>
      <c r="F34" s="799"/>
      <c r="G34" s="877"/>
      <c r="H34" s="31" t="s">
        <v>1207</v>
      </c>
      <c r="I34" s="31" t="s">
        <v>1208</v>
      </c>
      <c r="J34" s="31" t="s">
        <v>1209</v>
      </c>
      <c r="K34" s="31" t="s">
        <v>1210</v>
      </c>
      <c r="L34" s="31" t="s">
        <v>1211</v>
      </c>
      <c r="M34" s="31" t="s">
        <v>1212</v>
      </c>
      <c r="N34" s="31" t="s">
        <v>1213</v>
      </c>
      <c r="O34" s="31" t="s">
        <v>1214</v>
      </c>
      <c r="P34" s="31" t="s">
        <v>1215</v>
      </c>
      <c r="Q34" s="31" t="s">
        <v>1216</v>
      </c>
      <c r="R34" s="31" t="s">
        <v>1217</v>
      </c>
      <c r="S34" s="31" t="s">
        <v>1218</v>
      </c>
      <c r="T34" s="31" t="s">
        <v>1219</v>
      </c>
      <c r="U34" s="31" t="s">
        <v>1220</v>
      </c>
      <c r="V34" s="31" t="s">
        <v>1221</v>
      </c>
    </row>
    <row r="35" spans="1:22" hidden="1">
      <c r="B35" s="309" t="s">
        <v>1222</v>
      </c>
      <c r="C35" s="499" t="s">
        <v>1223</v>
      </c>
      <c r="D35" s="309" t="s">
        <v>1224</v>
      </c>
      <c r="E35" s="499" t="s">
        <v>1225</v>
      </c>
      <c r="F35" s="309" t="s">
        <v>1226</v>
      </c>
      <c r="G35" s="499" t="s">
        <v>1227</v>
      </c>
      <c r="H35" s="309" t="s">
        <v>1228</v>
      </c>
      <c r="I35" s="499" t="s">
        <v>1229</v>
      </c>
      <c r="J35" s="309" t="s">
        <v>1230</v>
      </c>
      <c r="K35" s="499" t="s">
        <v>1231</v>
      </c>
      <c r="L35" s="309" t="s">
        <v>1232</v>
      </c>
      <c r="M35" s="499" t="s">
        <v>1233</v>
      </c>
      <c r="N35" s="309" t="s">
        <v>1234</v>
      </c>
      <c r="O35" s="499" t="s">
        <v>1235</v>
      </c>
      <c r="P35" s="309" t="s">
        <v>1236</v>
      </c>
      <c r="Q35" s="309" t="s">
        <v>1237</v>
      </c>
      <c r="R35" s="499" t="s">
        <v>1238</v>
      </c>
      <c r="S35" s="309" t="s">
        <v>1239</v>
      </c>
      <c r="T35" s="309" t="s">
        <v>1240</v>
      </c>
      <c r="U35" s="499" t="s">
        <v>1241</v>
      </c>
      <c r="V35" s="500" t="s">
        <v>1242</v>
      </c>
    </row>
    <row r="36" spans="1:22">
      <c r="B36" s="539">
        <v>1</v>
      </c>
      <c r="C36" s="507"/>
      <c r="D36" s="540"/>
      <c r="E36" s="514"/>
      <c r="F36" s="510"/>
      <c r="G36" s="511"/>
      <c r="H36" s="21"/>
      <c r="I36" s="22"/>
      <c r="J36" s="21"/>
      <c r="K36" s="291"/>
      <c r="L36" s="512"/>
      <c r="M36" s="21"/>
      <c r="N36" s="291"/>
      <c r="O36" s="512"/>
      <c r="P36" s="21"/>
      <c r="Q36" s="291"/>
      <c r="R36" s="512"/>
      <c r="S36" s="21"/>
      <c r="T36" s="291"/>
      <c r="U36" s="512"/>
      <c r="V36" s="21"/>
    </row>
    <row r="37" spans="1:22" customFormat="1" ht="12" customHeight="1" thickBot="1">
      <c r="B37" s="515"/>
      <c r="C37" s="516"/>
      <c r="D37" s="523" t="s">
        <v>1243</v>
      </c>
      <c r="E37" s="518"/>
      <c r="F37" s="519"/>
      <c r="G37" s="520"/>
      <c r="H37" s="21"/>
      <c r="I37" s="22"/>
      <c r="J37" s="21"/>
      <c r="K37" s="21"/>
      <c r="L37" s="23"/>
      <c r="M37" s="21"/>
      <c r="N37" s="21"/>
      <c r="O37" s="23"/>
      <c r="P37" s="21"/>
      <c r="Q37" s="21"/>
      <c r="R37" s="23"/>
      <c r="S37" s="21"/>
      <c r="T37" s="21"/>
      <c r="U37" s="23"/>
      <c r="V37" s="21"/>
    </row>
    <row r="38" spans="1:22" customFormat="1" ht="12" customHeight="1" thickTop="1">
      <c r="B38" s="527"/>
      <c r="C38" s="528"/>
      <c r="D38" s="529" t="s">
        <v>1141</v>
      </c>
      <c r="E38" s="530"/>
      <c r="F38" s="530">
        <v>0</v>
      </c>
      <c r="G38" s="530"/>
      <c r="H38" s="10"/>
      <c r="I38" s="27"/>
      <c r="J38" s="10"/>
      <c r="K38" s="10"/>
      <c r="L38" s="27"/>
      <c r="M38" s="10"/>
      <c r="N38" s="10"/>
      <c r="O38" s="27"/>
      <c r="P38" s="10"/>
      <c r="Q38" s="10"/>
      <c r="R38" s="27"/>
      <c r="S38" s="10"/>
      <c r="T38" s="10"/>
      <c r="U38" s="27"/>
      <c r="V38" s="10"/>
    </row>
    <row r="39" spans="1:22">
      <c r="B39" s="515"/>
      <c r="C39" s="516"/>
      <c r="D39" s="531"/>
      <c r="E39" s="532" t="s">
        <v>1244</v>
      </c>
      <c r="F39" s="519"/>
      <c r="G39" s="533" t="s">
        <v>1136</v>
      </c>
      <c r="H39" s="21"/>
      <c r="I39" s="22"/>
      <c r="J39" s="28"/>
      <c r="K39" s="21"/>
      <c r="L39" s="22"/>
      <c r="M39" s="28"/>
      <c r="N39" s="21"/>
      <c r="O39" s="22"/>
      <c r="P39" s="28"/>
      <c r="Q39" s="21"/>
      <c r="R39" s="22"/>
      <c r="S39" s="28"/>
      <c r="T39" s="21"/>
      <c r="U39" s="22"/>
      <c r="V39" s="28"/>
    </row>
    <row r="40" spans="1:22">
      <c r="A40" s="541"/>
      <c r="B40" s="515"/>
      <c r="C40" s="516"/>
      <c r="D40" s="226"/>
      <c r="E40" s="534" t="s">
        <v>1245</v>
      </c>
      <c r="F40" s="212"/>
      <c r="G40" s="533" t="s">
        <v>1144</v>
      </c>
      <c r="H40" s="226"/>
      <c r="I40" s="226"/>
      <c r="J40" s="28"/>
      <c r="K40" s="226"/>
      <c r="L40" s="226"/>
      <c r="M40" s="28"/>
      <c r="N40" s="226"/>
      <c r="O40" s="226"/>
      <c r="P40" s="28"/>
      <c r="Q40" s="226"/>
      <c r="R40" s="226"/>
      <c r="S40" s="28"/>
      <c r="T40" s="226"/>
      <c r="U40" s="226"/>
      <c r="V40" s="28"/>
    </row>
    <row r="41" spans="1:22" customFormat="1" ht="11.25" customHeight="1">
      <c r="A41" s="542"/>
      <c r="B41" s="535"/>
      <c r="C41" s="535"/>
      <c r="D41" s="536"/>
      <c r="E41" s="535" t="str">
        <f>IF(J41&lt;&gt;0,"未区分","")</f>
        <v/>
      </c>
      <c r="F41" s="537"/>
      <c r="G41" s="537"/>
      <c r="H41" s="536"/>
      <c r="I41" s="536"/>
      <c r="J41" s="29">
        <f>J38-J39-J40</f>
        <v>0</v>
      </c>
      <c r="K41" s="536"/>
      <c r="L41" s="536"/>
      <c r="M41" s="29">
        <f>M38-M39-M40</f>
        <v>0</v>
      </c>
      <c r="N41" s="536"/>
      <c r="O41" s="536"/>
      <c r="P41" s="29">
        <f>P38-P39-P40</f>
        <v>0</v>
      </c>
      <c r="Q41" s="536"/>
      <c r="R41" s="536"/>
      <c r="S41" s="29">
        <f>S38-S39-S40</f>
        <v>0</v>
      </c>
      <c r="T41" s="536"/>
      <c r="U41" s="536"/>
      <c r="V41" s="29">
        <f>V38-V39-V40</f>
        <v>0</v>
      </c>
    </row>
    <row r="42" spans="1:22">
      <c r="A42" s="542"/>
      <c r="B42" s="495">
        <v>6</v>
      </c>
      <c r="C42" s="496" t="s">
        <v>1246</v>
      </c>
      <c r="D42" s="494"/>
      <c r="E42" s="131" t="s">
        <v>1247</v>
      </c>
      <c r="H42" s="310"/>
      <c r="I42" s="310"/>
      <c r="J42" s="310"/>
    </row>
    <row r="43" spans="1:22">
      <c r="A43" s="541"/>
      <c r="B43" s="865" t="s">
        <v>1248</v>
      </c>
      <c r="C43" s="866"/>
      <c r="D43" s="799" t="s">
        <v>1249</v>
      </c>
      <c r="E43" s="799" t="s">
        <v>1250</v>
      </c>
      <c r="F43" s="799" t="s">
        <v>1251</v>
      </c>
      <c r="G43" s="870" t="s">
        <v>1252</v>
      </c>
      <c r="H43" s="19" t="s">
        <v>1253</v>
      </c>
      <c r="I43" s="19"/>
      <c r="J43" s="19"/>
      <c r="K43" s="15"/>
      <c r="L43" s="16" t="s">
        <v>1254</v>
      </c>
      <c r="M43" s="17" t="str">
        <f>通貨1</f>
        <v>JPY</v>
      </c>
      <c r="N43" s="15"/>
      <c r="O43" s="16" t="s">
        <v>1255</v>
      </c>
      <c r="P43" s="17" t="str">
        <f>IF(通貨2="","",IF(通貨2単位=1,通貨2,通貨2単位&amp;通貨2))</f>
        <v/>
      </c>
      <c r="Q43" s="15"/>
      <c r="R43" s="16" t="s">
        <v>1256</v>
      </c>
      <c r="S43" s="17" t="str">
        <f>IF(通貨3="","",IF(通貨3単位=1,通貨3,通貨3単位&amp;通貨3))</f>
        <v/>
      </c>
      <c r="T43" s="15"/>
      <c r="U43" s="16" t="s">
        <v>1257</v>
      </c>
      <c r="V43" s="17" t="str">
        <f>IF(通貨4="","",IF(通貨4単位=1,通貨4,通貨4単位&amp;通貨4))</f>
        <v/>
      </c>
    </row>
    <row r="44" spans="1:22" customFormat="1" ht="12" customHeight="1" thickBot="1">
      <c r="A44" s="541"/>
      <c r="B44" s="872"/>
      <c r="C44" s="873"/>
      <c r="D44" s="874"/>
      <c r="E44" s="874"/>
      <c r="F44" s="874"/>
      <c r="G44" s="875"/>
      <c r="H44" s="20" t="s">
        <v>1258</v>
      </c>
      <c r="I44" s="20" t="s">
        <v>1259</v>
      </c>
      <c r="J44" s="20" t="s">
        <v>1260</v>
      </c>
      <c r="K44" s="20" t="s">
        <v>1261</v>
      </c>
      <c r="L44" s="20" t="s">
        <v>1262</v>
      </c>
      <c r="M44" s="20" t="s">
        <v>1263</v>
      </c>
      <c r="N44" s="20" t="s">
        <v>1264</v>
      </c>
      <c r="O44" s="20" t="s">
        <v>1265</v>
      </c>
      <c r="P44" s="20" t="s">
        <v>1266</v>
      </c>
      <c r="Q44" s="20" t="s">
        <v>1267</v>
      </c>
      <c r="R44" s="20" t="s">
        <v>1268</v>
      </c>
      <c r="S44" s="20" t="s">
        <v>1269</v>
      </c>
      <c r="T44" s="20" t="s">
        <v>1270</v>
      </c>
      <c r="U44" s="20" t="s">
        <v>1271</v>
      </c>
      <c r="V44" s="20" t="s">
        <v>1272</v>
      </c>
    </row>
    <row r="45" spans="1:22" customFormat="1" ht="12" hidden="1" customHeight="1" thickTop="1">
      <c r="A45" s="541"/>
      <c r="B45" s="309" t="s">
        <v>1273</v>
      </c>
      <c r="C45" s="499" t="s">
        <v>1274</v>
      </c>
      <c r="D45" s="309" t="s">
        <v>1275</v>
      </c>
      <c r="E45" s="499" t="s">
        <v>1276</v>
      </c>
      <c r="F45" s="309" t="s">
        <v>1277</v>
      </c>
      <c r="G45" s="499" t="s">
        <v>1278</v>
      </c>
      <c r="H45" s="309" t="s">
        <v>1279</v>
      </c>
      <c r="I45" s="499" t="s">
        <v>1280</v>
      </c>
      <c r="J45" s="309" t="s">
        <v>1281</v>
      </c>
      <c r="K45" s="499" t="s">
        <v>1282</v>
      </c>
      <c r="L45" s="309" t="s">
        <v>1283</v>
      </c>
      <c r="M45" s="499" t="s">
        <v>1284</v>
      </c>
      <c r="N45" s="309" t="s">
        <v>1285</v>
      </c>
      <c r="O45" s="499" t="s">
        <v>1286</v>
      </c>
      <c r="P45" s="309" t="s">
        <v>1287</v>
      </c>
      <c r="Q45" s="309" t="s">
        <v>1288</v>
      </c>
      <c r="R45" s="499" t="s">
        <v>1289</v>
      </c>
      <c r="S45" s="309" t="s">
        <v>1290</v>
      </c>
      <c r="T45" s="309" t="s">
        <v>1291</v>
      </c>
      <c r="U45" s="499" t="s">
        <v>1292</v>
      </c>
      <c r="V45" s="500" t="s">
        <v>1293</v>
      </c>
    </row>
    <row r="46" spans="1:22" customFormat="1" ht="12" customHeight="1" thickTop="1">
      <c r="A46" s="541"/>
      <c r="B46" s="506">
        <v>1</v>
      </c>
      <c r="C46" s="507"/>
      <c r="D46" s="514" t="s">
        <v>12543</v>
      </c>
      <c r="E46" s="514"/>
      <c r="F46" s="510" t="s">
        <v>12548</v>
      </c>
      <c r="G46" s="511" t="s">
        <v>1136</v>
      </c>
      <c r="H46" s="21">
        <f>T_通信交通費[[#This Row],[金額]]</f>
        <v>702450</v>
      </c>
      <c r="I46" s="22">
        <f>T_通信交通費[[#This Row],[通貨1数量]]</f>
        <v>2.23</v>
      </c>
      <c r="J46" s="21">
        <f>T_通信交通費[[#This Row],[通貨1金額]]</f>
        <v>702450</v>
      </c>
      <c r="K46" s="291">
        <v>315000</v>
      </c>
      <c r="L46" s="512">
        <f>③人件費!P60</f>
        <v>2.23</v>
      </c>
      <c r="M46" s="21">
        <f t="shared" ref="M46" si="0">K46*L46</f>
        <v>702450</v>
      </c>
      <c r="N46" s="291"/>
      <c r="O46" s="512"/>
      <c r="P46" s="21"/>
      <c r="Q46" s="291"/>
      <c r="R46" s="512"/>
      <c r="S46" s="21"/>
      <c r="T46" s="291"/>
      <c r="U46" s="512"/>
      <c r="V46" s="21"/>
    </row>
    <row r="47" spans="1:22" customFormat="1" ht="12" customHeight="1">
      <c r="A47" s="541"/>
      <c r="B47" s="506">
        <v>2</v>
      </c>
      <c r="C47" s="507"/>
      <c r="D47" s="514" t="s">
        <v>12543</v>
      </c>
      <c r="E47" s="514"/>
      <c r="F47" s="510" t="s">
        <v>12548</v>
      </c>
      <c r="G47" s="511" t="s">
        <v>1144</v>
      </c>
      <c r="H47" s="21">
        <f>T_通信交通費[[#This Row],[金額]]</f>
        <v>315000</v>
      </c>
      <c r="I47" s="22">
        <f>T_通信交通費[[#This Row],[通貨1数量]]</f>
        <v>1</v>
      </c>
      <c r="J47" s="21">
        <f>T_通信交通費[[#This Row],[通貨1金額]]</f>
        <v>315000</v>
      </c>
      <c r="K47" s="291">
        <v>315000</v>
      </c>
      <c r="L47" s="512">
        <f>③人件費!R60</f>
        <v>1</v>
      </c>
      <c r="M47" s="21">
        <f>K47*L47</f>
        <v>315000</v>
      </c>
      <c r="N47" s="291"/>
      <c r="O47" s="512"/>
      <c r="P47" s="21"/>
      <c r="Q47" s="291"/>
      <c r="R47" s="512"/>
      <c r="S47" s="21"/>
      <c r="T47" s="291"/>
      <c r="U47" s="512"/>
      <c r="V47" s="21"/>
    </row>
    <row r="48" spans="1:22">
      <c r="A48" s="541"/>
      <c r="B48" s="506">
        <v>3</v>
      </c>
      <c r="C48" s="507"/>
      <c r="D48" s="514" t="s">
        <v>12541</v>
      </c>
      <c r="E48" s="514"/>
      <c r="F48" s="510" t="s">
        <v>12548</v>
      </c>
      <c r="G48" s="511" t="s">
        <v>1144</v>
      </c>
      <c r="H48" s="21">
        <f>T_通信交通費[[#This Row],[金額]]</f>
        <v>32300.000000000004</v>
      </c>
      <c r="I48" s="22">
        <f>T_通信交通費[[#This Row],[通貨1数量]]</f>
        <v>3.2300000000000004</v>
      </c>
      <c r="J48" s="21">
        <f>T_通信交通費[[#This Row],[通貨1金額]]</f>
        <v>32300.000000000004</v>
      </c>
      <c r="K48" s="291">
        <v>10000</v>
      </c>
      <c r="L48" s="512">
        <f>③人件費!T60</f>
        <v>3.2300000000000004</v>
      </c>
      <c r="M48" s="171">
        <f>T_通信交通費[[#This Row],[通貨１単価]]*T_通信交通費[[#This Row],[通貨1数量]]</f>
        <v>32300.000000000004</v>
      </c>
      <c r="N48" s="291"/>
      <c r="O48" s="512"/>
      <c r="P48" s="21"/>
      <c r="Q48" s="291"/>
      <c r="R48" s="512"/>
      <c r="S48" s="21"/>
      <c r="T48" s="291"/>
      <c r="U48" s="512"/>
      <c r="V48" s="21"/>
    </row>
    <row r="49" spans="1:23">
      <c r="A49" s="541"/>
      <c r="B49" s="506">
        <v>4</v>
      </c>
      <c r="C49" s="507"/>
      <c r="D49" s="514" t="s">
        <v>12539</v>
      </c>
      <c r="E49" s="514" t="s">
        <v>12542</v>
      </c>
      <c r="F49" s="510" t="s">
        <v>12549</v>
      </c>
      <c r="G49" s="511" t="s">
        <v>1136</v>
      </c>
      <c r="H49" s="21">
        <f>T_通信交通費[[#This Row],[金額]]</f>
        <v>504000</v>
      </c>
      <c r="I49" s="22">
        <f>T_通信交通費[[#This Row],[通貨1数量]]</f>
        <v>2</v>
      </c>
      <c r="J49" s="21">
        <f>T_通信交通費[[#This Row],[通貨1金額]]</f>
        <v>504000</v>
      </c>
      <c r="K49" s="291">
        <v>252000</v>
      </c>
      <c r="L49" s="512">
        <v>2</v>
      </c>
      <c r="M49" s="21">
        <f>T_通信交通費[[#This Row],[通貨１単価]]*T_通信交通費[[#This Row],[通貨1数量]]</f>
        <v>504000</v>
      </c>
      <c r="N49" s="291"/>
      <c r="O49" s="512"/>
      <c r="P49" s="21"/>
      <c r="Q49" s="291"/>
      <c r="R49" s="512"/>
      <c r="S49" s="21"/>
      <c r="T49" s="291"/>
      <c r="U49" s="512"/>
      <c r="V49" s="21"/>
    </row>
    <row r="50" spans="1:23">
      <c r="A50" s="541"/>
      <c r="B50" s="506">
        <v>5</v>
      </c>
      <c r="C50" s="507"/>
      <c r="D50" s="514" t="s">
        <v>12539</v>
      </c>
      <c r="E50" s="514" t="s">
        <v>12542</v>
      </c>
      <c r="F50" s="510" t="s">
        <v>12549</v>
      </c>
      <c r="G50" s="511" t="s">
        <v>1144</v>
      </c>
      <c r="H50" s="21">
        <f>T_通信交通費[[#This Row],[金額]]</f>
        <v>525000</v>
      </c>
      <c r="I50" s="22">
        <f>T_通信交通費[[#This Row],[通貨1数量]]</f>
        <v>3.5</v>
      </c>
      <c r="J50" s="21">
        <f>T_通信交通費[[#This Row],[通貨1金額]]</f>
        <v>525000</v>
      </c>
      <c r="K50" s="291">
        <v>150000</v>
      </c>
      <c r="L50" s="512">
        <v>3.5</v>
      </c>
      <c r="M50" s="21">
        <f>T_通信交通費[[#This Row],[通貨１単価]]*T_通信交通費[[#This Row],[通貨1数量]]</f>
        <v>525000</v>
      </c>
      <c r="N50" s="291"/>
      <c r="O50" s="512"/>
      <c r="P50" s="21"/>
      <c r="Q50" s="291"/>
      <c r="R50" s="512"/>
      <c r="S50" s="21"/>
      <c r="T50" s="291"/>
      <c r="U50" s="512"/>
      <c r="V50" s="21"/>
    </row>
    <row r="51" spans="1:23">
      <c r="A51" s="541"/>
      <c r="B51" s="506">
        <v>6</v>
      </c>
      <c r="C51" s="507"/>
      <c r="D51" s="514" t="s">
        <v>12540</v>
      </c>
      <c r="E51" s="514"/>
      <c r="F51" s="510" t="s">
        <v>12550</v>
      </c>
      <c r="G51" s="511" t="s">
        <v>1136</v>
      </c>
      <c r="H51" s="21">
        <f>T_通信交通費[[#This Row],[金額]]</f>
        <v>20000</v>
      </c>
      <c r="I51" s="22">
        <f>T_通信交通費[[#This Row],[通貨1数量]]</f>
        <v>1</v>
      </c>
      <c r="J51" s="21">
        <f>T_通信交通費[[#This Row],[通貨1金額]]</f>
        <v>20000</v>
      </c>
      <c r="K51" s="291">
        <v>20000</v>
      </c>
      <c r="L51" s="512">
        <v>1</v>
      </c>
      <c r="M51" s="21">
        <f>T_通信交通費[[#This Row],[通貨１単価]]*T_通信交通費[[#This Row],[通貨1数量]]</f>
        <v>20000</v>
      </c>
      <c r="N51" s="291"/>
      <c r="O51" s="512"/>
      <c r="P51" s="21"/>
      <c r="Q51" s="291"/>
      <c r="R51" s="512"/>
      <c r="S51" s="21"/>
      <c r="T51" s="291"/>
      <c r="U51" s="512"/>
      <c r="V51" s="21"/>
    </row>
    <row r="52" spans="1:23">
      <c r="A52" s="541"/>
      <c r="B52" s="506">
        <v>7</v>
      </c>
      <c r="C52" s="507"/>
      <c r="D52" s="514" t="s">
        <v>12551</v>
      </c>
      <c r="E52" s="514"/>
      <c r="F52" s="510" t="s">
        <v>12550</v>
      </c>
      <c r="G52" s="511" t="s">
        <v>1144</v>
      </c>
      <c r="H52" s="21">
        <f>T_通信交通費[[#This Row],[金額]]</f>
        <v>65000</v>
      </c>
      <c r="I52" s="22">
        <f>T_通信交通費[[#This Row],[通貨1数量]]</f>
        <v>5</v>
      </c>
      <c r="J52" s="21">
        <f>T_通信交通費[[#This Row],[通貨1金額]]</f>
        <v>65000</v>
      </c>
      <c r="K52" s="291">
        <v>13000</v>
      </c>
      <c r="L52" s="512">
        <v>5</v>
      </c>
      <c r="M52" s="21">
        <f>T_通信交通費[[#This Row],[通貨１単価]]*T_通信交通費[[#This Row],[通貨1数量]]</f>
        <v>65000</v>
      </c>
      <c r="N52" s="291"/>
      <c r="O52" s="512"/>
      <c r="P52" s="21"/>
      <c r="Q52" s="291"/>
      <c r="R52" s="512"/>
      <c r="S52" s="21"/>
      <c r="T52" s="291"/>
      <c r="U52" s="512"/>
      <c r="V52" s="21"/>
    </row>
    <row r="53" spans="1:23">
      <c r="A53" s="541"/>
      <c r="B53" s="506">
        <v>8</v>
      </c>
      <c r="C53" s="507"/>
      <c r="D53" s="514" t="s">
        <v>12552</v>
      </c>
      <c r="E53" s="514" t="s">
        <v>12544</v>
      </c>
      <c r="F53" s="510" t="s">
        <v>12550</v>
      </c>
      <c r="G53" s="511" t="s">
        <v>1144</v>
      </c>
      <c r="H53" s="21">
        <f>T_通信交通費[[#This Row],[金額]]</f>
        <v>15000</v>
      </c>
      <c r="I53" s="22">
        <f>T_通信交通費[[#This Row],[通貨1数量]]</f>
        <v>1</v>
      </c>
      <c r="J53" s="21">
        <f>T_通信交通費[[#This Row],[通貨1金額]]</f>
        <v>15000</v>
      </c>
      <c r="K53" s="291">
        <v>15000</v>
      </c>
      <c r="L53" s="512">
        <v>1</v>
      </c>
      <c r="M53" s="21">
        <f>T_通信交通費[[#This Row],[通貨１単価]]*T_通信交通費[[#This Row],[通貨1数量]]</f>
        <v>15000</v>
      </c>
      <c r="N53" s="291"/>
      <c r="O53" s="512"/>
      <c r="P53" s="21"/>
      <c r="Q53" s="291"/>
      <c r="R53" s="512"/>
      <c r="S53" s="21"/>
      <c r="T53" s="291"/>
      <c r="U53" s="512"/>
      <c r="V53" s="21"/>
    </row>
    <row r="54" spans="1:23">
      <c r="A54" s="541"/>
      <c r="B54" s="506">
        <v>9</v>
      </c>
      <c r="C54" s="507"/>
      <c r="D54" s="514" t="s">
        <v>12553</v>
      </c>
      <c r="E54" s="514" t="s">
        <v>12545</v>
      </c>
      <c r="F54" s="510" t="s">
        <v>12550</v>
      </c>
      <c r="G54" s="511" t="s">
        <v>1144</v>
      </c>
      <c r="H54" s="21">
        <f>T_通信交通費[[#This Row],[金額]]</f>
        <v>10000</v>
      </c>
      <c r="I54" s="22">
        <f>T_通信交通費[[#This Row],[通貨1数量]]</f>
        <v>1</v>
      </c>
      <c r="J54" s="21">
        <f>T_通信交通費[[#This Row],[通貨1金額]]</f>
        <v>10000</v>
      </c>
      <c r="K54" s="291">
        <v>10000</v>
      </c>
      <c r="L54" s="512">
        <v>1</v>
      </c>
      <c r="M54" s="21">
        <f>T_通信交通費[[#This Row],[通貨１単価]]*T_通信交通費[[#This Row],[通貨1数量]]</f>
        <v>10000</v>
      </c>
      <c r="N54" s="291"/>
      <c r="O54" s="512"/>
      <c r="P54" s="21"/>
      <c r="Q54" s="291"/>
      <c r="R54" s="512"/>
      <c r="S54" s="21"/>
      <c r="T54" s="291"/>
      <c r="U54" s="512"/>
      <c r="V54" s="21"/>
    </row>
    <row r="55" spans="1:23" customFormat="1" ht="12" customHeight="1" thickBot="1">
      <c r="B55" s="515"/>
      <c r="C55" s="516"/>
      <c r="D55" s="523" t="s">
        <v>1294</v>
      </c>
      <c r="E55" s="226"/>
      <c r="F55" s="519"/>
      <c r="G55" s="520"/>
      <c r="H55" s="21"/>
      <c r="I55" s="22"/>
      <c r="J55" s="21"/>
      <c r="K55" s="21"/>
      <c r="L55" s="23"/>
      <c r="M55" s="21"/>
      <c r="N55" s="21"/>
      <c r="O55" s="23"/>
      <c r="P55" s="21"/>
      <c r="Q55" s="21"/>
      <c r="R55" s="23"/>
      <c r="S55" s="21"/>
      <c r="T55" s="21"/>
      <c r="U55" s="23"/>
      <c r="V55" s="21"/>
    </row>
    <row r="56" spans="1:23" customFormat="1" ht="12" customHeight="1" thickTop="1">
      <c r="B56" s="527"/>
      <c r="C56" s="528"/>
      <c r="D56" s="529" t="s">
        <v>1141</v>
      </c>
      <c r="E56" s="530"/>
      <c r="F56" s="530">
        <v>0</v>
      </c>
      <c r="G56" s="530"/>
      <c r="H56" s="10"/>
      <c r="I56" s="27"/>
      <c r="J56" s="10">
        <f>通信交通費_通貨1</f>
        <v>2188750</v>
      </c>
      <c r="K56" s="10"/>
      <c r="L56" s="27"/>
      <c r="M56" s="10">
        <f>SUBTOTAL(9,M46:M55)</f>
        <v>2188750</v>
      </c>
      <c r="N56" s="10"/>
      <c r="O56" s="27"/>
      <c r="P56" s="10"/>
      <c r="Q56" s="10"/>
      <c r="R56" s="27"/>
      <c r="S56" s="10"/>
      <c r="T56" s="10"/>
      <c r="U56" s="27"/>
      <c r="V56" s="10"/>
    </row>
    <row r="57" spans="1:23">
      <c r="B57" s="515"/>
      <c r="C57" s="516"/>
      <c r="D57" s="531"/>
      <c r="E57" s="532" t="s">
        <v>1295</v>
      </c>
      <c r="F57" s="519"/>
      <c r="G57" s="533" t="s">
        <v>1136</v>
      </c>
      <c r="H57" s="21"/>
      <c r="I57" s="22"/>
      <c r="J57" s="28">
        <f>SUMIFS(J46:J55,$G46:$G55,$G57)</f>
        <v>1226450</v>
      </c>
      <c r="K57" s="21"/>
      <c r="L57" s="22"/>
      <c r="M57" s="28">
        <f>SUMIFS(M46:M55,$G46:$G55,$G57)</f>
        <v>1226450</v>
      </c>
      <c r="N57" s="21"/>
      <c r="O57" s="22"/>
      <c r="P57" s="28"/>
      <c r="Q57" s="21"/>
      <c r="R57" s="22"/>
      <c r="S57" s="28"/>
      <c r="T57" s="21"/>
      <c r="U57" s="22"/>
      <c r="V57" s="28"/>
      <c r="W57" s="310"/>
    </row>
    <row r="58" spans="1:23" customFormat="1" ht="11.25" customHeight="1">
      <c r="B58" s="515"/>
      <c r="C58" s="516"/>
      <c r="D58" s="226"/>
      <c r="E58" s="534" t="s">
        <v>1296</v>
      </c>
      <c r="F58" s="212"/>
      <c r="G58" s="533" t="s">
        <v>1144</v>
      </c>
      <c r="H58" s="226"/>
      <c r="I58" s="226"/>
      <c r="J58" s="28">
        <f>SUMIFS(J46:J55,$G46:$G55,$G58)</f>
        <v>962300</v>
      </c>
      <c r="K58" s="226"/>
      <c r="L58" s="226"/>
      <c r="M58" s="28">
        <f>SUMIFS(M46:M55,$G46:$G55,$G58)</f>
        <v>962300</v>
      </c>
      <c r="N58" s="226"/>
      <c r="O58" s="226"/>
      <c r="P58" s="28"/>
      <c r="Q58" s="226"/>
      <c r="R58" s="226"/>
      <c r="S58" s="28"/>
      <c r="T58" s="226"/>
      <c r="U58" s="226"/>
      <c r="V58" s="28"/>
    </row>
    <row r="59" spans="1:23">
      <c r="B59" s="535"/>
      <c r="C59" s="535"/>
      <c r="D59" s="536"/>
      <c r="E59" s="535"/>
      <c r="F59" s="537"/>
      <c r="G59" s="537"/>
      <c r="H59" s="536"/>
      <c r="I59" s="536"/>
      <c r="J59" s="29"/>
      <c r="K59" s="536"/>
      <c r="L59" s="536"/>
      <c r="M59" s="29">
        <f>M56-M57-M58</f>
        <v>0</v>
      </c>
      <c r="N59" s="536"/>
      <c r="O59" s="536"/>
      <c r="P59" s="29">
        <f>P56-P57-P58</f>
        <v>0</v>
      </c>
      <c r="Q59" s="536"/>
      <c r="R59" s="536"/>
      <c r="S59" s="29">
        <f>S56-S57-S58</f>
        <v>0</v>
      </c>
      <c r="T59" s="536"/>
      <c r="U59" s="536"/>
      <c r="V59" s="29">
        <f>V56-V57-V58</f>
        <v>0</v>
      </c>
    </row>
    <row r="60" spans="1:23">
      <c r="B60" s="495">
        <v>7</v>
      </c>
      <c r="C60" s="496" t="s">
        <v>1297</v>
      </c>
      <c r="D60" s="494"/>
      <c r="E60" s="494"/>
      <c r="H60" s="310"/>
      <c r="I60" s="310"/>
      <c r="J60" s="310"/>
    </row>
    <row r="61" spans="1:23">
      <c r="B61" s="865" t="s">
        <v>1298</v>
      </c>
      <c r="C61" s="866"/>
      <c r="D61" s="799" t="s">
        <v>1299</v>
      </c>
      <c r="E61" s="799" t="s">
        <v>1300</v>
      </c>
      <c r="F61" s="799" t="s">
        <v>1301</v>
      </c>
      <c r="G61" s="870" t="s">
        <v>1302</v>
      </c>
      <c r="H61" s="19" t="s">
        <v>1303</v>
      </c>
      <c r="I61" s="19"/>
      <c r="J61" s="19"/>
      <c r="K61" s="15"/>
      <c r="L61" s="16" t="s">
        <v>1304</v>
      </c>
      <c r="M61" s="17" t="str">
        <f>通貨1</f>
        <v>JPY</v>
      </c>
      <c r="N61" s="15"/>
      <c r="O61" s="16" t="s">
        <v>1305</v>
      </c>
      <c r="P61" s="17" t="str">
        <f>IF(通貨2="","",IF(通貨2単位=1,通貨2,通貨2単位&amp;通貨2))</f>
        <v/>
      </c>
      <c r="Q61" s="15"/>
      <c r="R61" s="16" t="s">
        <v>1306</v>
      </c>
      <c r="S61" s="17" t="str">
        <f>IF(通貨3="","",IF(通貨3単位=1,通貨3,通貨3単位&amp;通貨3))</f>
        <v/>
      </c>
      <c r="T61" s="15"/>
      <c r="U61" s="16" t="s">
        <v>1307</v>
      </c>
      <c r="V61" s="17" t="str">
        <f>IF(通貨4="","",IF(通貨4単位=1,通貨4,通貨4単位&amp;通貨4))</f>
        <v/>
      </c>
    </row>
    <row r="62" spans="1:23" customFormat="1" ht="12" customHeight="1" thickBot="1">
      <c r="B62" s="872"/>
      <c r="C62" s="873"/>
      <c r="D62" s="874"/>
      <c r="E62" s="874"/>
      <c r="F62" s="874"/>
      <c r="G62" s="875"/>
      <c r="H62" s="20" t="s">
        <v>1308</v>
      </c>
      <c r="I62" s="20" t="s">
        <v>1309</v>
      </c>
      <c r="J62" s="20" t="s">
        <v>1310</v>
      </c>
      <c r="K62" s="20" t="s">
        <v>1311</v>
      </c>
      <c r="L62" s="20" t="s">
        <v>1312</v>
      </c>
      <c r="M62" s="20" t="s">
        <v>1313</v>
      </c>
      <c r="N62" s="20" t="s">
        <v>1314</v>
      </c>
      <c r="O62" s="20" t="s">
        <v>1315</v>
      </c>
      <c r="P62" s="20" t="s">
        <v>1316</v>
      </c>
      <c r="Q62" s="20" t="s">
        <v>1317</v>
      </c>
      <c r="R62" s="20" t="s">
        <v>1318</v>
      </c>
      <c r="S62" s="20" t="s">
        <v>1319</v>
      </c>
      <c r="T62" s="20" t="s">
        <v>1320</v>
      </c>
      <c r="U62" s="20" t="s">
        <v>1321</v>
      </c>
      <c r="V62" s="20" t="s">
        <v>1322</v>
      </c>
    </row>
    <row r="63" spans="1:23" customFormat="1" ht="12" hidden="1" customHeight="1" thickTop="1">
      <c r="B63" s="309" t="s">
        <v>1323</v>
      </c>
      <c r="C63" s="499" t="s">
        <v>1324</v>
      </c>
      <c r="D63" s="309" t="s">
        <v>1325</v>
      </c>
      <c r="E63" s="499" t="s">
        <v>1326</v>
      </c>
      <c r="F63" s="309" t="s">
        <v>1327</v>
      </c>
      <c r="G63" s="499" t="s">
        <v>1328</v>
      </c>
      <c r="H63" s="309" t="s">
        <v>1329</v>
      </c>
      <c r="I63" s="499" t="s">
        <v>1330</v>
      </c>
      <c r="J63" s="309" t="s">
        <v>1331</v>
      </c>
      <c r="K63" s="499" t="s">
        <v>1332</v>
      </c>
      <c r="L63" s="309" t="s">
        <v>1333</v>
      </c>
      <c r="M63" s="499" t="s">
        <v>1334</v>
      </c>
      <c r="N63" s="309" t="s">
        <v>1335</v>
      </c>
      <c r="O63" s="499" t="s">
        <v>1336</v>
      </c>
      <c r="P63" s="309" t="s">
        <v>1337</v>
      </c>
      <c r="Q63" s="309" t="s">
        <v>1338</v>
      </c>
      <c r="R63" s="499" t="s">
        <v>1339</v>
      </c>
      <c r="S63" s="309" t="s">
        <v>1340</v>
      </c>
      <c r="T63" s="309" t="s">
        <v>1341</v>
      </c>
      <c r="U63" s="499" t="s">
        <v>1342</v>
      </c>
      <c r="V63" s="500" t="s">
        <v>1343</v>
      </c>
    </row>
    <row r="64" spans="1:23" customFormat="1" ht="12" customHeight="1" thickTop="1">
      <c r="B64" s="506">
        <v>1</v>
      </c>
      <c r="C64" s="507"/>
      <c r="D64" s="4" t="s">
        <v>12546</v>
      </c>
      <c r="E64" s="514" t="s">
        <v>12547</v>
      </c>
      <c r="F64" s="510" t="s">
        <v>12550</v>
      </c>
      <c r="G64" s="511" t="s">
        <v>1144</v>
      </c>
      <c r="H64" s="21">
        <f t="shared" ref="H64" si="1">IF(I64=0,0,J64/I64)</f>
        <v>100000</v>
      </c>
      <c r="I64" s="22">
        <f t="shared" ref="I64" si="2">L64+O64+R64+U64</f>
        <v>1</v>
      </c>
      <c r="J64" s="21">
        <f t="shared" ref="J64" si="3">M$6*M$7*M64+P$6*P$7*P64+S$6*S$7*S64+V$6*V$7*V64</f>
        <v>100000</v>
      </c>
      <c r="K64" s="291">
        <v>100000</v>
      </c>
      <c r="L64" s="512">
        <v>1</v>
      </c>
      <c r="M64" s="21">
        <f t="shared" ref="M64" si="4">K64*L64</f>
        <v>100000</v>
      </c>
      <c r="N64" s="291"/>
      <c r="O64" s="512"/>
      <c r="P64" s="21"/>
      <c r="Q64" s="291"/>
      <c r="R64" s="512"/>
      <c r="S64" s="21"/>
      <c r="T64" s="291"/>
      <c r="U64" s="512"/>
      <c r="V64" s="21"/>
    </row>
    <row r="65" spans="2:22" customFormat="1" ht="12" customHeight="1" thickBot="1">
      <c r="B65" s="515"/>
      <c r="C65" s="516"/>
      <c r="D65" s="523" t="s">
        <v>1344</v>
      </c>
      <c r="E65" s="518"/>
      <c r="F65" s="519"/>
      <c r="G65" s="520"/>
      <c r="H65" s="21"/>
      <c r="I65" s="22"/>
      <c r="J65" s="21"/>
      <c r="K65" s="21"/>
      <c r="L65" s="23"/>
      <c r="M65" s="21"/>
      <c r="N65" s="21"/>
      <c r="O65" s="23"/>
      <c r="P65" s="21"/>
      <c r="Q65" s="21"/>
      <c r="R65" s="23"/>
      <c r="S65" s="21"/>
      <c r="T65" s="21"/>
      <c r="U65" s="23"/>
      <c r="V65" s="21"/>
    </row>
    <row r="66" spans="2:22" customFormat="1" ht="12" customHeight="1" thickTop="1">
      <c r="B66" s="527"/>
      <c r="C66" s="528"/>
      <c r="D66" s="529" t="s">
        <v>1141</v>
      </c>
      <c r="E66" s="530"/>
      <c r="F66" s="530">
        <v>0</v>
      </c>
      <c r="G66" s="530"/>
      <c r="H66" s="10"/>
      <c r="I66" s="27"/>
      <c r="J66" s="10">
        <f>SUBTOTAL(9,J64:J65)</f>
        <v>100000</v>
      </c>
      <c r="K66" s="10"/>
      <c r="L66" s="27"/>
      <c r="M66" s="10">
        <f>SUBTOTAL(9,M64:M65)</f>
        <v>100000</v>
      </c>
      <c r="N66" s="10"/>
      <c r="O66" s="27"/>
      <c r="P66" s="10"/>
      <c r="Q66" s="10"/>
      <c r="R66" s="27"/>
      <c r="S66" s="10"/>
      <c r="T66" s="10"/>
      <c r="U66" s="27"/>
      <c r="V66" s="10"/>
    </row>
    <row r="67" spans="2:22" customFormat="1" ht="11.25" customHeight="1">
      <c r="B67" s="515"/>
      <c r="C67" s="516"/>
      <c r="D67" s="531"/>
      <c r="E67" s="532" t="s">
        <v>1345</v>
      </c>
      <c r="F67" s="519"/>
      <c r="G67" s="533" t="s">
        <v>1136</v>
      </c>
      <c r="H67" s="21"/>
      <c r="I67" s="22"/>
      <c r="J67" s="28">
        <f>SUMIFS(J64:J65,$G64:$G65,$G67)</f>
        <v>0</v>
      </c>
      <c r="K67" s="21"/>
      <c r="L67" s="22"/>
      <c r="M67" s="28">
        <f>SUMIFS(M64:M65,$G64:$G65,$G67)</f>
        <v>0</v>
      </c>
      <c r="N67" s="21"/>
      <c r="O67" s="22"/>
      <c r="P67" s="28"/>
      <c r="Q67" s="21"/>
      <c r="R67" s="22"/>
      <c r="S67" s="28"/>
      <c r="T67" s="21"/>
      <c r="U67" s="22"/>
      <c r="V67" s="28"/>
    </row>
    <row r="68" spans="2:22">
      <c r="B68" s="515"/>
      <c r="C68" s="516"/>
      <c r="D68" s="226"/>
      <c r="E68" s="534" t="s">
        <v>1346</v>
      </c>
      <c r="F68" s="212"/>
      <c r="G68" s="533" t="s">
        <v>1144</v>
      </c>
      <c r="H68" s="226"/>
      <c r="I68" s="226"/>
      <c r="J68" s="28">
        <f>SUMIFS(J64:J65,$G64:$G65,$G68)</f>
        <v>100000</v>
      </c>
      <c r="K68" s="226"/>
      <c r="L68" s="226"/>
      <c r="M68" s="28">
        <f>SUMIFS(M64:M65,$G64:$G65,$G68)</f>
        <v>100000</v>
      </c>
      <c r="N68" s="226"/>
      <c r="O68" s="226"/>
      <c r="P68" s="28"/>
      <c r="Q68" s="226"/>
      <c r="R68" s="226"/>
      <c r="S68" s="28"/>
      <c r="T68" s="226"/>
      <c r="U68" s="226"/>
      <c r="V68" s="28"/>
    </row>
    <row r="69" spans="2:22">
      <c r="B69" s="535"/>
      <c r="C69" s="535"/>
      <c r="D69" s="536"/>
      <c r="E69" s="535" t="str">
        <f>IF(J69&lt;&gt;0,"未区分","")</f>
        <v/>
      </c>
      <c r="F69" s="537"/>
      <c r="G69" s="537"/>
      <c r="H69" s="536"/>
      <c r="I69" s="536"/>
      <c r="J69" s="29">
        <f>J66-J67-J68</f>
        <v>0</v>
      </c>
      <c r="K69" s="536"/>
      <c r="L69" s="536"/>
      <c r="M69" s="29">
        <f>M66-M67-M68</f>
        <v>0</v>
      </c>
      <c r="N69" s="536"/>
      <c r="O69" s="536"/>
      <c r="P69" s="29">
        <f>P66-P67-P68</f>
        <v>0</v>
      </c>
      <c r="Q69" s="536"/>
      <c r="R69" s="536"/>
      <c r="S69" s="29">
        <f>S66-S67-S68</f>
        <v>0</v>
      </c>
      <c r="T69" s="536"/>
      <c r="U69" s="536"/>
      <c r="V69" s="29">
        <f>V66-V67-V68</f>
        <v>0</v>
      </c>
    </row>
    <row r="70" spans="2:22">
      <c r="B70" s="538">
        <v>8</v>
      </c>
      <c r="C70" s="496" t="s">
        <v>1347</v>
      </c>
      <c r="D70" s="494"/>
      <c r="E70" s="494"/>
      <c r="H70" s="310"/>
      <c r="I70" s="310"/>
      <c r="J70" s="310"/>
    </row>
    <row r="71" spans="2:22">
      <c r="B71" s="865" t="s">
        <v>1348</v>
      </c>
      <c r="C71" s="866"/>
      <c r="D71" s="799" t="s">
        <v>1349</v>
      </c>
      <c r="E71" s="799" t="s">
        <v>1350</v>
      </c>
      <c r="F71" s="799" t="s">
        <v>1351</v>
      </c>
      <c r="G71" s="870" t="s">
        <v>1352</v>
      </c>
      <c r="H71" s="19" t="s">
        <v>1353</v>
      </c>
      <c r="I71" s="19"/>
      <c r="J71" s="19"/>
      <c r="K71" s="15"/>
      <c r="L71" s="16" t="s">
        <v>1354</v>
      </c>
      <c r="M71" s="17" t="str">
        <f>通貨1</f>
        <v>JPY</v>
      </c>
      <c r="N71" s="15"/>
      <c r="O71" s="16" t="s">
        <v>1355</v>
      </c>
      <c r="P71" s="17" t="str">
        <f>IF(通貨2="","",IF(通貨2単位=1,通貨2,通貨2単位&amp;通貨2))</f>
        <v/>
      </c>
      <c r="Q71" s="15"/>
      <c r="R71" s="16" t="s">
        <v>1356</v>
      </c>
      <c r="S71" s="17" t="str">
        <f>IF(通貨3="","",IF(通貨3単位=1,通貨3,通貨3単位&amp;通貨3))</f>
        <v/>
      </c>
      <c r="T71" s="15"/>
      <c r="U71" s="16" t="s">
        <v>1357</v>
      </c>
      <c r="V71" s="17" t="str">
        <f>IF(通貨4="","",IF(通貨4単位=1,通貨4,通貨4単位&amp;通貨4))</f>
        <v/>
      </c>
    </row>
    <row r="72" spans="2:22" customFormat="1" ht="12" customHeight="1" thickBot="1">
      <c r="B72" s="872"/>
      <c r="C72" s="873"/>
      <c r="D72" s="874"/>
      <c r="E72" s="874"/>
      <c r="F72" s="874"/>
      <c r="G72" s="875"/>
      <c r="H72" s="20" t="s">
        <v>1358</v>
      </c>
      <c r="I72" s="20" t="s">
        <v>1359</v>
      </c>
      <c r="J72" s="20" t="s">
        <v>1360</v>
      </c>
      <c r="K72" s="20" t="s">
        <v>1361</v>
      </c>
      <c r="L72" s="20" t="s">
        <v>1362</v>
      </c>
      <c r="M72" s="20" t="s">
        <v>1363</v>
      </c>
      <c r="N72" s="20" t="s">
        <v>1364</v>
      </c>
      <c r="O72" s="20" t="s">
        <v>1365</v>
      </c>
      <c r="P72" s="20" t="s">
        <v>1366</v>
      </c>
      <c r="Q72" s="20" t="s">
        <v>1367</v>
      </c>
      <c r="R72" s="20" t="s">
        <v>1368</v>
      </c>
      <c r="S72" s="20" t="s">
        <v>1369</v>
      </c>
      <c r="T72" s="20" t="s">
        <v>1370</v>
      </c>
      <c r="U72" s="20" t="s">
        <v>1371</v>
      </c>
      <c r="V72" s="20" t="s">
        <v>1372</v>
      </c>
    </row>
    <row r="73" spans="2:22" customFormat="1" ht="12" customHeight="1" thickTop="1">
      <c r="B73" s="506">
        <v>1</v>
      </c>
      <c r="C73" s="507"/>
      <c r="D73" s="508"/>
      <c r="E73" s="508"/>
      <c r="F73" s="510"/>
      <c r="G73" s="511"/>
      <c r="H73" s="21"/>
      <c r="I73" s="22"/>
      <c r="J73" s="21"/>
      <c r="K73" s="291"/>
      <c r="L73" s="512"/>
      <c r="M73" s="21"/>
      <c r="N73" s="291"/>
      <c r="O73" s="512"/>
      <c r="P73" s="21"/>
      <c r="Q73" s="291"/>
      <c r="R73" s="512"/>
      <c r="S73" s="21"/>
      <c r="T73" s="291"/>
      <c r="U73" s="512"/>
      <c r="V73" s="21"/>
    </row>
    <row r="74" spans="2:22" customFormat="1" ht="12" customHeight="1" thickBot="1">
      <c r="B74" s="515"/>
      <c r="C74" s="516"/>
      <c r="D74" s="523" t="s">
        <v>1373</v>
      </c>
      <c r="E74" s="532"/>
      <c r="F74" s="519"/>
      <c r="G74" s="520"/>
      <c r="H74" s="21"/>
      <c r="I74" s="22"/>
      <c r="J74" s="21"/>
      <c r="K74" s="21"/>
      <c r="L74" s="23"/>
      <c r="M74" s="21"/>
      <c r="N74" s="21"/>
      <c r="O74" s="23"/>
      <c r="P74" s="21"/>
      <c r="Q74" s="21"/>
      <c r="R74" s="23"/>
      <c r="S74" s="21"/>
      <c r="T74" s="21"/>
      <c r="U74" s="23"/>
      <c r="V74" s="21"/>
    </row>
    <row r="75" spans="2:22" customFormat="1" ht="12" customHeight="1" thickTop="1">
      <c r="B75" s="527"/>
      <c r="C75" s="528"/>
      <c r="D75" s="529" t="s">
        <v>1141</v>
      </c>
      <c r="E75" s="530"/>
      <c r="F75" s="530">
        <v>0</v>
      </c>
      <c r="G75" s="530"/>
      <c r="H75" s="10"/>
      <c r="I75" s="27"/>
      <c r="J75" s="10"/>
      <c r="K75" s="10"/>
      <c r="L75" s="27"/>
      <c r="M75" s="10"/>
      <c r="N75" s="10"/>
      <c r="O75" s="27"/>
      <c r="P75" s="10"/>
      <c r="Q75" s="10"/>
      <c r="R75" s="27"/>
      <c r="S75" s="10"/>
      <c r="T75" s="10"/>
      <c r="U75" s="27"/>
      <c r="V75" s="10"/>
    </row>
    <row r="76" spans="2:22" customFormat="1" ht="11.25" customHeight="1">
      <c r="B76" s="515"/>
      <c r="C76" s="516"/>
      <c r="D76" s="531"/>
      <c r="E76" s="532" t="s">
        <v>1374</v>
      </c>
      <c r="F76" s="519"/>
      <c r="G76" s="533" t="s">
        <v>1136</v>
      </c>
      <c r="H76" s="21"/>
      <c r="I76" s="22"/>
      <c r="J76" s="28"/>
      <c r="K76" s="21"/>
      <c r="L76" s="22"/>
      <c r="M76" s="28"/>
      <c r="N76" s="21"/>
      <c r="O76" s="22"/>
      <c r="P76" s="28"/>
      <c r="Q76" s="21"/>
      <c r="R76" s="22"/>
      <c r="S76" s="28"/>
      <c r="T76" s="21"/>
      <c r="U76" s="22"/>
      <c r="V76" s="28"/>
    </row>
    <row r="77" spans="2:22">
      <c r="B77" s="515"/>
      <c r="C77" s="516"/>
      <c r="D77" s="226"/>
      <c r="E77" s="534" t="s">
        <v>1375</v>
      </c>
      <c r="F77" s="212"/>
      <c r="G77" s="533" t="s">
        <v>1144</v>
      </c>
      <c r="H77" s="226"/>
      <c r="I77" s="226"/>
      <c r="J77" s="28"/>
      <c r="K77" s="226"/>
      <c r="L77" s="226"/>
      <c r="M77" s="28"/>
      <c r="N77" s="226"/>
      <c r="O77" s="226"/>
      <c r="P77" s="28"/>
      <c r="Q77" s="226"/>
      <c r="R77" s="226"/>
      <c r="S77" s="28"/>
      <c r="T77" s="226"/>
      <c r="U77" s="226"/>
      <c r="V77" s="28"/>
    </row>
    <row r="78" spans="2:22">
      <c r="B78" s="535"/>
      <c r="C78" s="535"/>
      <c r="D78" s="536"/>
      <c r="E78" s="535" t="str">
        <f>IF(J78&lt;&gt;0,"未区分","")</f>
        <v/>
      </c>
      <c r="F78" s="537"/>
      <c r="G78" s="537"/>
      <c r="H78" s="536"/>
      <c r="I78" s="536"/>
      <c r="J78" s="29">
        <f>J75-J76-J77</f>
        <v>0</v>
      </c>
      <c r="K78" s="536"/>
      <c r="L78" s="536"/>
      <c r="M78" s="29">
        <f>M75-M76-M77</f>
        <v>0</v>
      </c>
      <c r="N78" s="536"/>
      <c r="O78" s="536"/>
      <c r="P78" s="29">
        <f>P75-P76-P77</f>
        <v>0</v>
      </c>
      <c r="Q78" s="536"/>
      <c r="R78" s="536"/>
      <c r="S78" s="29">
        <f>S75-S76-S77</f>
        <v>0</v>
      </c>
      <c r="T78" s="536"/>
      <c r="U78" s="536"/>
      <c r="V78" s="29">
        <f>V75-V76-V77</f>
        <v>0</v>
      </c>
    </row>
    <row r="79" spans="2:22">
      <c r="B79" s="538">
        <v>9</v>
      </c>
      <c r="C79" s="496" t="s">
        <v>1376</v>
      </c>
      <c r="D79" s="494"/>
      <c r="E79" s="494"/>
      <c r="H79" s="310"/>
      <c r="I79" s="310"/>
      <c r="J79" s="310"/>
    </row>
    <row r="80" spans="2:22">
      <c r="B80" s="865" t="s">
        <v>1377</v>
      </c>
      <c r="C80" s="866"/>
      <c r="D80" s="799" t="s">
        <v>1378</v>
      </c>
      <c r="E80" s="799" t="s">
        <v>1379</v>
      </c>
      <c r="F80" s="799" t="s">
        <v>1380</v>
      </c>
      <c r="G80" s="870" t="s">
        <v>1381</v>
      </c>
      <c r="H80" s="19" t="s">
        <v>1382</v>
      </c>
      <c r="I80" s="19"/>
      <c r="J80" s="19"/>
      <c r="K80" s="15"/>
      <c r="L80" s="16" t="s">
        <v>1383</v>
      </c>
      <c r="M80" s="17" t="str">
        <f>通貨1</f>
        <v>JPY</v>
      </c>
      <c r="N80" s="15"/>
      <c r="O80" s="16" t="s">
        <v>1384</v>
      </c>
      <c r="P80" s="17" t="str">
        <f>IF(通貨2="","",IF(通貨2単位=1,通貨2,通貨2単位&amp;通貨2))</f>
        <v/>
      </c>
      <c r="Q80" s="15"/>
      <c r="R80" s="16" t="s">
        <v>1385</v>
      </c>
      <c r="S80" s="17" t="str">
        <f>IF(通貨3="","",IF(通貨3単位=1,通貨3,通貨3単位&amp;通貨3))</f>
        <v/>
      </c>
      <c r="T80" s="15"/>
      <c r="U80" s="16" t="s">
        <v>1386</v>
      </c>
      <c r="V80" s="17" t="str">
        <f>IF(通貨4="","",IF(通貨4単位=1,通貨4,通貨4単位&amp;通貨4))</f>
        <v/>
      </c>
    </row>
    <row r="81" spans="2:22" customFormat="1" ht="12" customHeight="1" thickBot="1">
      <c r="B81" s="872"/>
      <c r="C81" s="873"/>
      <c r="D81" s="874"/>
      <c r="E81" s="874"/>
      <c r="F81" s="874"/>
      <c r="G81" s="875"/>
      <c r="H81" s="20" t="s">
        <v>1387</v>
      </c>
      <c r="I81" s="20" t="s">
        <v>1388</v>
      </c>
      <c r="J81" s="20" t="s">
        <v>1389</v>
      </c>
      <c r="K81" s="20" t="s">
        <v>1390</v>
      </c>
      <c r="L81" s="20" t="s">
        <v>1391</v>
      </c>
      <c r="M81" s="20" t="s">
        <v>1392</v>
      </c>
      <c r="N81" s="20" t="s">
        <v>1393</v>
      </c>
      <c r="O81" s="20" t="s">
        <v>1394</v>
      </c>
      <c r="P81" s="20" t="s">
        <v>1395</v>
      </c>
      <c r="Q81" s="20" t="s">
        <v>1396</v>
      </c>
      <c r="R81" s="20" t="s">
        <v>1397</v>
      </c>
      <c r="S81" s="20" t="s">
        <v>1398</v>
      </c>
      <c r="T81" s="20" t="s">
        <v>1399</v>
      </c>
      <c r="U81" s="20" t="s">
        <v>1400</v>
      </c>
      <c r="V81" s="20" t="s">
        <v>1401</v>
      </c>
    </row>
    <row r="82" spans="2:22" customFormat="1" ht="12" customHeight="1" thickTop="1">
      <c r="B82" s="506">
        <v>1</v>
      </c>
      <c r="C82" s="507"/>
      <c r="D82" s="508"/>
      <c r="E82" s="508"/>
      <c r="F82" s="510"/>
      <c r="G82" s="511"/>
      <c r="H82" s="21"/>
      <c r="I82" s="22"/>
      <c r="J82" s="21"/>
      <c r="K82" s="291"/>
      <c r="L82" s="512"/>
      <c r="M82" s="21"/>
      <c r="N82" s="291"/>
      <c r="O82" s="512"/>
      <c r="P82" s="21"/>
      <c r="Q82" s="291"/>
      <c r="R82" s="512"/>
      <c r="S82" s="21"/>
      <c r="T82" s="291"/>
      <c r="U82" s="512"/>
      <c r="V82" s="21"/>
    </row>
    <row r="83" spans="2:22" customFormat="1" ht="12" customHeight="1" thickBot="1">
      <c r="B83" s="515"/>
      <c r="C83" s="516"/>
      <c r="D83" s="523" t="s">
        <v>1402</v>
      </c>
      <c r="E83" s="532"/>
      <c r="F83" s="519"/>
      <c r="G83" s="520"/>
      <c r="H83" s="21"/>
      <c r="I83" s="22"/>
      <c r="J83" s="21"/>
      <c r="K83" s="21"/>
      <c r="L83" s="23"/>
      <c r="M83" s="21"/>
      <c r="N83" s="21"/>
      <c r="O83" s="23"/>
      <c r="P83" s="21"/>
      <c r="Q83" s="21"/>
      <c r="R83" s="23"/>
      <c r="S83" s="21"/>
      <c r="T83" s="21"/>
      <c r="U83" s="23"/>
      <c r="V83" s="21"/>
    </row>
    <row r="84" spans="2:22" customFormat="1" ht="12" customHeight="1" thickTop="1">
      <c r="B84" s="527"/>
      <c r="C84" s="528"/>
      <c r="D84" s="529" t="s">
        <v>1141</v>
      </c>
      <c r="E84" s="530"/>
      <c r="F84" s="530">
        <v>0</v>
      </c>
      <c r="G84" s="530"/>
      <c r="H84" s="10"/>
      <c r="I84" s="27"/>
      <c r="J84" s="10"/>
      <c r="K84" s="10"/>
      <c r="L84" s="27"/>
      <c r="M84" s="10"/>
      <c r="N84" s="10"/>
      <c r="O84" s="27"/>
      <c r="P84" s="10"/>
      <c r="Q84" s="10"/>
      <c r="R84" s="27"/>
      <c r="S84" s="10"/>
      <c r="T84" s="10"/>
      <c r="U84" s="27"/>
      <c r="V84" s="10"/>
    </row>
    <row r="85" spans="2:22" customFormat="1" ht="11.25" customHeight="1">
      <c r="B85" s="515"/>
      <c r="C85" s="516"/>
      <c r="D85" s="531"/>
      <c r="E85" s="532" t="s">
        <v>1403</v>
      </c>
      <c r="F85" s="519"/>
      <c r="G85" s="533" t="s">
        <v>1136</v>
      </c>
      <c r="H85" s="21"/>
      <c r="I85" s="22"/>
      <c r="J85" s="28"/>
      <c r="K85" s="21"/>
      <c r="L85" s="22"/>
      <c r="M85" s="28"/>
      <c r="N85" s="21"/>
      <c r="O85" s="22"/>
      <c r="P85" s="28"/>
      <c r="Q85" s="21"/>
      <c r="R85" s="22"/>
      <c r="S85" s="28"/>
      <c r="T85" s="21"/>
      <c r="U85" s="22"/>
      <c r="V85" s="28"/>
    </row>
    <row r="86" spans="2:22">
      <c r="B86" s="515"/>
      <c r="C86" s="516"/>
      <c r="D86" s="226"/>
      <c r="E86" s="534" t="s">
        <v>1404</v>
      </c>
      <c r="F86" s="212"/>
      <c r="G86" s="533" t="s">
        <v>1144</v>
      </c>
      <c r="H86" s="226"/>
      <c r="I86" s="226"/>
      <c r="J86" s="28"/>
      <c r="K86" s="226"/>
      <c r="L86" s="226"/>
      <c r="M86" s="28"/>
      <c r="N86" s="226"/>
      <c r="O86" s="226"/>
      <c r="P86" s="28"/>
      <c r="Q86" s="226"/>
      <c r="R86" s="226"/>
      <c r="S86" s="28"/>
      <c r="T86" s="226"/>
      <c r="U86" s="226"/>
      <c r="V86" s="28"/>
    </row>
    <row r="87" spans="2:22">
      <c r="B87" s="535"/>
      <c r="C87" s="535"/>
      <c r="D87" s="536"/>
      <c r="E87" s="535" t="str">
        <f>IF(J87&lt;&gt;0,"未区分","")</f>
        <v/>
      </c>
      <c r="F87" s="537"/>
      <c r="G87" s="537"/>
      <c r="H87" s="536"/>
      <c r="I87" s="536"/>
      <c r="J87" s="29">
        <f>J84-J85-J86</f>
        <v>0</v>
      </c>
      <c r="K87" s="536"/>
      <c r="L87" s="536"/>
      <c r="M87" s="29">
        <f>M84-M85-M86</f>
        <v>0</v>
      </c>
      <c r="N87" s="536"/>
      <c r="O87" s="536"/>
      <c r="P87" s="29">
        <f>P84-P85-P86</f>
        <v>0</v>
      </c>
      <c r="Q87" s="536"/>
      <c r="R87" s="536"/>
      <c r="S87" s="29">
        <f>S84-S85-S86</f>
        <v>0</v>
      </c>
      <c r="T87" s="536"/>
      <c r="U87" s="536"/>
      <c r="V87" s="29">
        <f>V84-V85-V86</f>
        <v>0</v>
      </c>
    </row>
    <row r="88" spans="2:22">
      <c r="B88" s="538">
        <v>10</v>
      </c>
      <c r="C88" s="496" t="s">
        <v>1405</v>
      </c>
      <c r="D88" s="494"/>
      <c r="E88" s="494"/>
      <c r="H88" s="310"/>
      <c r="I88" s="310"/>
      <c r="J88" s="310"/>
    </row>
    <row r="89" spans="2:22">
      <c r="B89" s="865" t="s">
        <v>1406</v>
      </c>
      <c r="C89" s="866"/>
      <c r="D89" s="799" t="s">
        <v>1407</v>
      </c>
      <c r="E89" s="799" t="s">
        <v>1408</v>
      </c>
      <c r="F89" s="799" t="s">
        <v>1409</v>
      </c>
      <c r="G89" s="870" t="s">
        <v>1410</v>
      </c>
      <c r="H89" s="19" t="s">
        <v>1411</v>
      </c>
      <c r="I89" s="19"/>
      <c r="J89" s="19"/>
      <c r="K89" s="15"/>
      <c r="L89" s="16" t="s">
        <v>1412</v>
      </c>
      <c r="M89" s="17" t="str">
        <f>通貨1</f>
        <v>JPY</v>
      </c>
      <c r="N89" s="15"/>
      <c r="O89" s="16" t="s">
        <v>1413</v>
      </c>
      <c r="P89" s="17" t="str">
        <f>IF(通貨2="","",IF(通貨2単位=1,通貨2,通貨2単位&amp;通貨2))</f>
        <v/>
      </c>
      <c r="Q89" s="15"/>
      <c r="R89" s="16" t="s">
        <v>1414</v>
      </c>
      <c r="S89" s="17" t="str">
        <f>IF(通貨3="","",IF(通貨3単位=1,通貨3,通貨3単位&amp;通貨3))</f>
        <v/>
      </c>
      <c r="T89" s="15"/>
      <c r="U89" s="16" t="s">
        <v>1415</v>
      </c>
      <c r="V89" s="17" t="str">
        <f>IF(通貨4="","",IF(通貨4単位=1,通貨4,通貨4単位&amp;通貨4))</f>
        <v/>
      </c>
    </row>
    <row r="90" spans="2:22" customFormat="1" ht="12" customHeight="1" thickBot="1">
      <c r="B90" s="872"/>
      <c r="C90" s="873"/>
      <c r="D90" s="874"/>
      <c r="E90" s="874"/>
      <c r="F90" s="874"/>
      <c r="G90" s="875"/>
      <c r="H90" s="20" t="s">
        <v>1416</v>
      </c>
      <c r="I90" s="20" t="s">
        <v>1417</v>
      </c>
      <c r="J90" s="20" t="s">
        <v>1418</v>
      </c>
      <c r="K90" s="20" t="s">
        <v>1419</v>
      </c>
      <c r="L90" s="20" t="s">
        <v>1420</v>
      </c>
      <c r="M90" s="20" t="s">
        <v>1421</v>
      </c>
      <c r="N90" s="20" t="s">
        <v>1422</v>
      </c>
      <c r="O90" s="20" t="s">
        <v>1423</v>
      </c>
      <c r="P90" s="20" t="s">
        <v>1424</v>
      </c>
      <c r="Q90" s="20" t="s">
        <v>1425</v>
      </c>
      <c r="R90" s="20" t="s">
        <v>1426</v>
      </c>
      <c r="S90" s="20" t="s">
        <v>1427</v>
      </c>
      <c r="T90" s="20" t="s">
        <v>1428</v>
      </c>
      <c r="U90" s="20" t="s">
        <v>1429</v>
      </c>
      <c r="V90" s="20" t="s">
        <v>1430</v>
      </c>
    </row>
    <row r="91" spans="2:22" customFormat="1" ht="12" customHeight="1" thickTop="1">
      <c r="B91" s="506">
        <v>1</v>
      </c>
      <c r="C91" s="507"/>
      <c r="D91" s="508" t="s">
        <v>12554</v>
      </c>
      <c r="E91" s="508" t="s">
        <v>12555</v>
      </c>
      <c r="F91" s="510" t="s">
        <v>12550</v>
      </c>
      <c r="G91" s="511" t="s">
        <v>1144</v>
      </c>
      <c r="H91" s="21">
        <f>K91</f>
        <v>40000</v>
      </c>
      <c r="I91" s="22">
        <f>L91</f>
        <v>1</v>
      </c>
      <c r="J91" s="21">
        <f>M91</f>
        <v>40000</v>
      </c>
      <c r="K91" s="291">
        <v>40000</v>
      </c>
      <c r="L91" s="512">
        <v>1</v>
      </c>
      <c r="M91" s="21">
        <f>K91*L91</f>
        <v>40000</v>
      </c>
      <c r="N91" s="291"/>
      <c r="O91" s="512"/>
      <c r="P91" s="21"/>
      <c r="Q91" s="291"/>
      <c r="R91" s="512"/>
      <c r="S91" s="21"/>
      <c r="T91" s="291"/>
      <c r="U91" s="512"/>
      <c r="V91" s="21"/>
    </row>
    <row r="92" spans="2:22">
      <c r="B92" s="506">
        <v>2</v>
      </c>
      <c r="C92" s="507"/>
      <c r="D92" s="508" t="s">
        <v>12556</v>
      </c>
      <c r="E92" s="508" t="s">
        <v>12557</v>
      </c>
      <c r="F92" s="510" t="s">
        <v>12550</v>
      </c>
      <c r="G92" s="511" t="s">
        <v>1144</v>
      </c>
      <c r="H92" s="21">
        <f>J92</f>
        <v>110000</v>
      </c>
      <c r="I92" s="22">
        <f>L92</f>
        <v>1</v>
      </c>
      <c r="J92" s="21">
        <f>M92</f>
        <v>110000</v>
      </c>
      <c r="K92" s="291">
        <v>110000</v>
      </c>
      <c r="L92" s="512">
        <v>1</v>
      </c>
      <c r="M92" s="21">
        <f>K92*L92</f>
        <v>110000</v>
      </c>
      <c r="N92" s="291"/>
      <c r="O92" s="512"/>
      <c r="P92" s="21"/>
      <c r="Q92" s="291"/>
      <c r="R92" s="512"/>
      <c r="S92" s="21"/>
      <c r="T92" s="291"/>
      <c r="U92" s="512"/>
      <c r="V92" s="21"/>
    </row>
    <row r="93" spans="2:22" customFormat="1" ht="12" customHeight="1" thickBot="1">
      <c r="B93" s="515"/>
      <c r="C93" s="516"/>
      <c r="D93" s="523" t="s">
        <v>1431</v>
      </c>
      <c r="E93" s="532"/>
      <c r="F93" s="519"/>
      <c r="G93" s="520"/>
      <c r="H93" s="21"/>
      <c r="I93" s="22"/>
      <c r="J93" s="21"/>
      <c r="K93" s="21"/>
      <c r="L93" s="23"/>
      <c r="M93" s="21"/>
      <c r="N93" s="21"/>
      <c r="O93" s="23"/>
      <c r="P93" s="21"/>
      <c r="Q93" s="21"/>
      <c r="R93" s="23"/>
      <c r="S93" s="21"/>
      <c r="T93" s="21"/>
      <c r="U93" s="23"/>
      <c r="V93" s="21"/>
    </row>
    <row r="94" spans="2:22" customFormat="1" ht="12" customHeight="1" thickTop="1">
      <c r="B94" s="527"/>
      <c r="C94" s="528"/>
      <c r="D94" s="529" t="s">
        <v>1141</v>
      </c>
      <c r="E94" s="530"/>
      <c r="F94" s="530">
        <v>0</v>
      </c>
      <c r="G94" s="530"/>
      <c r="H94" s="10"/>
      <c r="I94" s="27"/>
      <c r="J94" s="10">
        <f>交際費_通貨1</f>
        <v>150000</v>
      </c>
      <c r="K94" s="10"/>
      <c r="L94" s="27"/>
      <c r="M94" s="10">
        <f>SUM(M91:M92)</f>
        <v>150000</v>
      </c>
      <c r="N94" s="10"/>
      <c r="O94" s="27"/>
      <c r="P94" s="10"/>
      <c r="Q94" s="10"/>
      <c r="R94" s="27"/>
      <c r="S94" s="10"/>
      <c r="T94" s="10"/>
      <c r="U94" s="27"/>
      <c r="V94" s="10"/>
    </row>
    <row r="95" spans="2:22" customFormat="1" ht="11.25" customHeight="1">
      <c r="B95" s="515"/>
      <c r="C95" s="516"/>
      <c r="D95" s="531"/>
      <c r="E95" s="532" t="s">
        <v>1432</v>
      </c>
      <c r="F95" s="519"/>
      <c r="G95" s="533" t="s">
        <v>1136</v>
      </c>
      <c r="H95" s="21"/>
      <c r="I95" s="22"/>
      <c r="J95" s="28">
        <f>SUMIFS(J91:J93,$G91:$G93,$G95)</f>
        <v>0</v>
      </c>
      <c r="K95" s="21"/>
      <c r="L95" s="22"/>
      <c r="M95" s="28">
        <f>SUMIFS(M90:M93,$G90:$G93,$G95)</f>
        <v>0</v>
      </c>
      <c r="N95" s="21"/>
      <c r="O95" s="22"/>
      <c r="P95" s="28"/>
      <c r="Q95" s="21"/>
      <c r="R95" s="22"/>
      <c r="S95" s="28"/>
      <c r="T95" s="21"/>
      <c r="U95" s="22"/>
      <c r="V95" s="28"/>
    </row>
    <row r="96" spans="2:22">
      <c r="B96" s="515"/>
      <c r="C96" s="516"/>
      <c r="D96" s="226"/>
      <c r="E96" s="534" t="s">
        <v>1433</v>
      </c>
      <c r="F96" s="212"/>
      <c r="G96" s="533" t="s">
        <v>1144</v>
      </c>
      <c r="H96" s="226"/>
      <c r="I96" s="226"/>
      <c r="J96" s="28">
        <f>SUMIFS(J91:J93,$G91:$G93,$G96)</f>
        <v>150000</v>
      </c>
      <c r="K96" s="226"/>
      <c r="L96" s="226"/>
      <c r="M96" s="28">
        <f>SUMIFS(M90:M93,$G90:$G93,$G96)</f>
        <v>150000</v>
      </c>
      <c r="N96" s="226"/>
      <c r="O96" s="226"/>
      <c r="P96" s="28"/>
      <c r="Q96" s="226"/>
      <c r="R96" s="226"/>
      <c r="S96" s="28"/>
      <c r="T96" s="226"/>
      <c r="U96" s="226"/>
      <c r="V96" s="28"/>
    </row>
    <row r="97" spans="2:22">
      <c r="B97" s="535"/>
      <c r="C97" s="535"/>
      <c r="D97" s="536"/>
      <c r="E97" s="535"/>
      <c r="F97" s="537"/>
      <c r="G97" s="537"/>
      <c r="H97" s="536"/>
      <c r="I97" s="536"/>
      <c r="J97" s="29"/>
      <c r="K97" s="536"/>
      <c r="L97" s="536"/>
      <c r="M97" s="29"/>
      <c r="N97" s="536"/>
      <c r="O97" s="536"/>
      <c r="P97" s="29"/>
      <c r="Q97" s="536"/>
      <c r="R97" s="536"/>
      <c r="S97" s="29"/>
      <c r="T97" s="536"/>
      <c r="U97" s="536"/>
      <c r="V97" s="29"/>
    </row>
    <row r="98" spans="2:22">
      <c r="B98" s="538">
        <v>11</v>
      </c>
      <c r="C98" s="496" t="s">
        <v>1434</v>
      </c>
      <c r="D98" s="494"/>
      <c r="E98" s="494"/>
      <c r="H98" s="310"/>
      <c r="I98" s="310"/>
      <c r="J98" s="310"/>
    </row>
    <row r="99" spans="2:22">
      <c r="B99" s="865" t="s">
        <v>1435</v>
      </c>
      <c r="C99" s="866"/>
      <c r="D99" s="799" t="s">
        <v>1436</v>
      </c>
      <c r="E99" s="799" t="s">
        <v>1437</v>
      </c>
      <c r="F99" s="799" t="s">
        <v>1438</v>
      </c>
      <c r="G99" s="870" t="s">
        <v>1439</v>
      </c>
      <c r="H99" s="19" t="s">
        <v>1440</v>
      </c>
      <c r="I99" s="19"/>
      <c r="J99" s="19"/>
      <c r="K99" s="15"/>
      <c r="L99" s="16" t="s">
        <v>1441</v>
      </c>
      <c r="M99" s="17" t="str">
        <f>通貨1</f>
        <v>JPY</v>
      </c>
      <c r="N99" s="15"/>
      <c r="O99" s="16" t="s">
        <v>1442</v>
      </c>
      <c r="P99" s="17" t="str">
        <f>IF(通貨2="","",IF(通貨2単位=1,通貨2,通貨2単位&amp;通貨2))</f>
        <v/>
      </c>
      <c r="Q99" s="15"/>
      <c r="R99" s="16" t="s">
        <v>1443</v>
      </c>
      <c r="S99" s="17" t="str">
        <f>IF(通貨3="","",IF(通貨3単位=1,通貨3,通貨3単位&amp;通貨3))</f>
        <v/>
      </c>
      <c r="T99" s="15"/>
      <c r="U99" s="16" t="s">
        <v>1444</v>
      </c>
      <c r="V99" s="17" t="str">
        <f>IF(通貨4="","",IF(通貨4単位=1,通貨4,通貨4単位&amp;通貨4))</f>
        <v/>
      </c>
    </row>
    <row r="100" spans="2:22" customFormat="1" ht="12" customHeight="1" thickBot="1">
      <c r="B100" s="872"/>
      <c r="C100" s="873"/>
      <c r="D100" s="874"/>
      <c r="E100" s="874"/>
      <c r="F100" s="874"/>
      <c r="G100" s="875"/>
      <c r="H100" s="20" t="s">
        <v>1445</v>
      </c>
      <c r="I100" s="20" t="s">
        <v>1446</v>
      </c>
      <c r="J100" s="20" t="s">
        <v>1447</v>
      </c>
      <c r="K100" s="20" t="s">
        <v>1448</v>
      </c>
      <c r="L100" s="20" t="s">
        <v>1449</v>
      </c>
      <c r="M100" s="20" t="s">
        <v>1450</v>
      </c>
      <c r="N100" s="20" t="s">
        <v>1451</v>
      </c>
      <c r="O100" s="20" t="s">
        <v>1452</v>
      </c>
      <c r="P100" s="20" t="s">
        <v>1453</v>
      </c>
      <c r="Q100" s="20" t="s">
        <v>1454</v>
      </c>
      <c r="R100" s="20" t="s">
        <v>1455</v>
      </c>
      <c r="S100" s="20" t="s">
        <v>1456</v>
      </c>
      <c r="T100" s="20" t="s">
        <v>1457</v>
      </c>
      <c r="U100" s="20" t="s">
        <v>1458</v>
      </c>
      <c r="V100" s="20" t="s">
        <v>1459</v>
      </c>
    </row>
    <row r="101" spans="2:22" customFormat="1" ht="12" customHeight="1" thickTop="1">
      <c r="B101" s="506">
        <v>1</v>
      </c>
      <c r="C101" s="507"/>
      <c r="D101" s="508"/>
      <c r="E101" s="508"/>
      <c r="F101" s="510"/>
      <c r="G101" s="511"/>
      <c r="H101" s="21"/>
      <c r="I101" s="22"/>
      <c r="J101" s="21"/>
      <c r="K101" s="291"/>
      <c r="L101" s="512"/>
      <c r="M101" s="21"/>
      <c r="N101" s="291"/>
      <c r="O101" s="512"/>
      <c r="P101" s="21"/>
      <c r="Q101" s="291"/>
      <c r="R101" s="512"/>
      <c r="S101" s="21"/>
      <c r="T101" s="291"/>
      <c r="U101" s="512"/>
      <c r="V101" s="21"/>
    </row>
    <row r="102" spans="2:22" customFormat="1" ht="12" customHeight="1" thickBot="1">
      <c r="B102" s="515"/>
      <c r="C102" s="516"/>
      <c r="D102" s="523" t="s">
        <v>1460</v>
      </c>
      <c r="E102" s="532"/>
      <c r="F102" s="519"/>
      <c r="G102" s="520"/>
      <c r="H102" s="21"/>
      <c r="I102" s="22"/>
      <c r="J102" s="21"/>
      <c r="K102" s="21"/>
      <c r="L102" s="23"/>
      <c r="M102" s="21"/>
      <c r="N102" s="21"/>
      <c r="O102" s="23"/>
      <c r="P102" s="21"/>
      <c r="Q102" s="21"/>
      <c r="R102" s="23"/>
      <c r="S102" s="21"/>
      <c r="T102" s="21"/>
      <c r="U102" s="23"/>
      <c r="V102" s="21"/>
    </row>
    <row r="103" spans="2:22" customFormat="1" ht="12" customHeight="1" thickTop="1">
      <c r="B103" s="527"/>
      <c r="C103" s="528"/>
      <c r="D103" s="529" t="s">
        <v>1141</v>
      </c>
      <c r="E103" s="530"/>
      <c r="F103" s="530">
        <v>0</v>
      </c>
      <c r="G103" s="530"/>
      <c r="H103" s="10"/>
      <c r="I103" s="27"/>
      <c r="J103" s="10"/>
      <c r="K103" s="10"/>
      <c r="L103" s="27"/>
      <c r="M103" s="10"/>
      <c r="N103" s="10"/>
      <c r="O103" s="27"/>
      <c r="P103" s="10"/>
      <c r="Q103" s="10"/>
      <c r="R103" s="27"/>
      <c r="S103" s="10"/>
      <c r="T103" s="10"/>
      <c r="U103" s="27"/>
      <c r="V103" s="10"/>
    </row>
    <row r="104" spans="2:22" customFormat="1" ht="11.25" customHeight="1">
      <c r="B104" s="515"/>
      <c r="C104" s="516"/>
      <c r="D104" s="531"/>
      <c r="E104" s="532" t="s">
        <v>1461</v>
      </c>
      <c r="F104" s="519"/>
      <c r="G104" s="533" t="s">
        <v>1136</v>
      </c>
      <c r="H104" s="21"/>
      <c r="I104" s="22"/>
      <c r="J104" s="28"/>
      <c r="K104" s="21"/>
      <c r="L104" s="22"/>
      <c r="M104" s="28"/>
      <c r="N104" s="21"/>
      <c r="O104" s="22"/>
      <c r="P104" s="28"/>
      <c r="Q104" s="21"/>
      <c r="R104" s="22"/>
      <c r="S104" s="28"/>
      <c r="T104" s="21"/>
      <c r="U104" s="22"/>
      <c r="V104" s="28"/>
    </row>
    <row r="105" spans="2:22">
      <c r="B105" s="515"/>
      <c r="C105" s="516"/>
      <c r="D105" s="226"/>
      <c r="E105" s="534" t="s">
        <v>1462</v>
      </c>
      <c r="F105" s="212"/>
      <c r="G105" s="533" t="s">
        <v>1144</v>
      </c>
      <c r="H105" s="226"/>
      <c r="I105" s="226"/>
      <c r="J105" s="28"/>
      <c r="K105" s="226"/>
      <c r="L105" s="226"/>
      <c r="M105" s="28"/>
      <c r="N105" s="226"/>
      <c r="O105" s="226"/>
      <c r="P105" s="28"/>
      <c r="Q105" s="226"/>
      <c r="R105" s="226"/>
      <c r="S105" s="28"/>
      <c r="T105" s="226"/>
      <c r="U105" s="226"/>
      <c r="V105" s="28"/>
    </row>
    <row r="106" spans="2:22">
      <c r="B106" s="535"/>
      <c r="C106" s="535"/>
      <c r="D106" s="536"/>
      <c r="E106" s="535" t="str">
        <f>IF(J106&lt;&gt;0,"未区分","")</f>
        <v/>
      </c>
      <c r="F106" s="537"/>
      <c r="G106" s="537"/>
      <c r="H106" s="536"/>
      <c r="I106" s="536"/>
      <c r="J106" s="29">
        <f>J103-J104-J105</f>
        <v>0</v>
      </c>
      <c r="K106" s="536"/>
      <c r="L106" s="536"/>
      <c r="M106" s="29">
        <f>M103-M104-M105</f>
        <v>0</v>
      </c>
      <c r="N106" s="536"/>
      <c r="O106" s="536"/>
      <c r="P106" s="29">
        <f>P103-P104-P105</f>
        <v>0</v>
      </c>
      <c r="Q106" s="536"/>
      <c r="R106" s="536"/>
      <c r="S106" s="29">
        <f>S103-S104-S105</f>
        <v>0</v>
      </c>
      <c r="T106" s="536"/>
      <c r="U106" s="536"/>
      <c r="V106" s="29">
        <f>V103-V104-V105</f>
        <v>0</v>
      </c>
    </row>
    <row r="107" spans="2:22">
      <c r="B107" s="538">
        <v>12</v>
      </c>
      <c r="C107" s="496" t="s">
        <v>1463</v>
      </c>
      <c r="D107" s="494"/>
      <c r="E107" s="494"/>
      <c r="H107" s="310"/>
      <c r="I107" s="310"/>
      <c r="J107" s="310"/>
    </row>
    <row r="108" spans="2:22">
      <c r="B108" s="865" t="s">
        <v>1464</v>
      </c>
      <c r="C108" s="866"/>
      <c r="D108" s="799" t="s">
        <v>1465</v>
      </c>
      <c r="E108" s="799" t="s">
        <v>1466</v>
      </c>
      <c r="F108" s="799" t="s">
        <v>1467</v>
      </c>
      <c r="G108" s="870" t="s">
        <v>1468</v>
      </c>
      <c r="H108" s="19" t="s">
        <v>1469</v>
      </c>
      <c r="I108" s="19"/>
      <c r="J108" s="19"/>
      <c r="K108" s="15"/>
      <c r="L108" s="16" t="s">
        <v>1470</v>
      </c>
      <c r="M108" s="17" t="str">
        <f>通貨1</f>
        <v>JPY</v>
      </c>
      <c r="N108" s="15"/>
      <c r="O108" s="16" t="s">
        <v>1471</v>
      </c>
      <c r="P108" s="17" t="str">
        <f>IF(通貨2="","",IF(通貨2単位=1,通貨2,通貨2単位&amp;通貨2))</f>
        <v/>
      </c>
      <c r="Q108" s="15"/>
      <c r="R108" s="16" t="s">
        <v>1472</v>
      </c>
      <c r="S108" s="17" t="str">
        <f>IF(通貨3="","",IF(通貨3単位=1,通貨3,通貨3単位&amp;通貨3))</f>
        <v/>
      </c>
      <c r="T108" s="15"/>
      <c r="U108" s="16" t="s">
        <v>1473</v>
      </c>
      <c r="V108" s="17" t="str">
        <f>IF(通貨4="","",IF(通貨4単位=1,通貨4,通貨4単位&amp;通貨4))</f>
        <v/>
      </c>
    </row>
    <row r="109" spans="2:22" customFormat="1" ht="12" customHeight="1" thickBot="1">
      <c r="B109" s="872"/>
      <c r="C109" s="873"/>
      <c r="D109" s="874"/>
      <c r="E109" s="874"/>
      <c r="F109" s="874"/>
      <c r="G109" s="875"/>
      <c r="H109" s="20" t="s">
        <v>1474</v>
      </c>
      <c r="I109" s="20" t="s">
        <v>1475</v>
      </c>
      <c r="J109" s="20" t="s">
        <v>1476</v>
      </c>
      <c r="K109" s="20" t="s">
        <v>1477</v>
      </c>
      <c r="L109" s="20" t="s">
        <v>1478</v>
      </c>
      <c r="M109" s="20" t="s">
        <v>1479</v>
      </c>
      <c r="N109" s="20" t="s">
        <v>1480</v>
      </c>
      <c r="O109" s="20" t="s">
        <v>1481</v>
      </c>
      <c r="P109" s="20" t="s">
        <v>1482</v>
      </c>
      <c r="Q109" s="20" t="s">
        <v>1483</v>
      </c>
      <c r="R109" s="20" t="s">
        <v>1484</v>
      </c>
      <c r="S109" s="20" t="s">
        <v>1485</v>
      </c>
      <c r="T109" s="20" t="s">
        <v>1486</v>
      </c>
      <c r="U109" s="20" t="s">
        <v>1487</v>
      </c>
      <c r="V109" s="20" t="s">
        <v>1488</v>
      </c>
    </row>
    <row r="110" spans="2:22" customFormat="1" ht="12" customHeight="1" thickTop="1">
      <c r="B110" s="506">
        <v>1</v>
      </c>
      <c r="C110" s="507"/>
      <c r="D110" s="508"/>
      <c r="E110" s="508"/>
      <c r="F110" s="510"/>
      <c r="G110" s="511"/>
      <c r="H110" s="21"/>
      <c r="I110" s="22"/>
      <c r="J110" s="21"/>
      <c r="K110" s="291"/>
      <c r="L110" s="512"/>
      <c r="M110" s="21"/>
      <c r="N110" s="291"/>
      <c r="O110" s="512"/>
      <c r="P110" s="21"/>
      <c r="Q110" s="291"/>
      <c r="R110" s="512"/>
      <c r="S110" s="21"/>
      <c r="T110" s="291"/>
      <c r="U110" s="512"/>
      <c r="V110" s="21"/>
    </row>
    <row r="111" spans="2:22" customFormat="1" ht="12" customHeight="1" thickBot="1">
      <c r="B111" s="515"/>
      <c r="C111" s="516"/>
      <c r="D111" s="523" t="s">
        <v>1489</v>
      </c>
      <c r="E111" s="532"/>
      <c r="F111" s="519"/>
      <c r="G111" s="520"/>
      <c r="H111" s="21"/>
      <c r="I111" s="22"/>
      <c r="J111" s="21"/>
      <c r="K111" s="21"/>
      <c r="L111" s="23"/>
      <c r="M111" s="21"/>
      <c r="N111" s="21"/>
      <c r="O111" s="23"/>
      <c r="P111" s="21"/>
      <c r="Q111" s="21"/>
      <c r="R111" s="23"/>
      <c r="S111" s="21"/>
      <c r="T111" s="21"/>
      <c r="U111" s="23"/>
      <c r="V111" s="21"/>
    </row>
    <row r="112" spans="2:22" customFormat="1" ht="12" customHeight="1" thickTop="1">
      <c r="B112" s="527"/>
      <c r="C112" s="528"/>
      <c r="D112" s="529" t="s">
        <v>1141</v>
      </c>
      <c r="E112" s="530"/>
      <c r="F112" s="530">
        <v>0</v>
      </c>
      <c r="G112" s="530"/>
      <c r="H112" s="10"/>
      <c r="I112" s="27"/>
      <c r="J112" s="10"/>
      <c r="K112" s="10"/>
      <c r="L112" s="27"/>
      <c r="M112" s="10"/>
      <c r="N112" s="10"/>
      <c r="O112" s="27"/>
      <c r="P112" s="10"/>
      <c r="Q112" s="10"/>
      <c r="R112" s="27"/>
      <c r="S112" s="10"/>
      <c r="T112" s="10"/>
      <c r="U112" s="27"/>
      <c r="V112" s="10"/>
    </row>
    <row r="113" spans="2:22" customFormat="1" ht="11.25" customHeight="1">
      <c r="B113" s="515"/>
      <c r="C113" s="516"/>
      <c r="D113" s="531"/>
      <c r="E113" s="532" t="s">
        <v>1490</v>
      </c>
      <c r="F113" s="519"/>
      <c r="G113" s="533" t="s">
        <v>1136</v>
      </c>
      <c r="H113" s="21"/>
      <c r="I113" s="22"/>
      <c r="J113" s="28"/>
      <c r="K113" s="21"/>
      <c r="L113" s="22"/>
      <c r="M113" s="28"/>
      <c r="N113" s="21"/>
      <c r="O113" s="22"/>
      <c r="P113" s="28"/>
      <c r="Q113" s="21"/>
      <c r="R113" s="22"/>
      <c r="S113" s="28"/>
      <c r="T113" s="21"/>
      <c r="U113" s="22"/>
      <c r="V113" s="28"/>
    </row>
    <row r="114" spans="2:22">
      <c r="B114" s="515"/>
      <c r="C114" s="516"/>
      <c r="D114" s="226"/>
      <c r="E114" s="534" t="s">
        <v>1491</v>
      </c>
      <c r="F114" s="212"/>
      <c r="G114" s="533" t="s">
        <v>1144</v>
      </c>
      <c r="H114" s="226"/>
      <c r="I114" s="226"/>
      <c r="J114" s="28"/>
      <c r="K114" s="226"/>
      <c r="L114" s="226"/>
      <c r="M114" s="28"/>
      <c r="N114" s="226"/>
      <c r="O114" s="226"/>
      <c r="P114" s="28"/>
      <c r="Q114" s="226"/>
      <c r="R114" s="226"/>
      <c r="S114" s="28"/>
      <c r="T114" s="226"/>
      <c r="U114" s="226"/>
      <c r="V114" s="28"/>
    </row>
    <row r="115" spans="2:22">
      <c r="B115" s="535"/>
      <c r="C115" s="535"/>
      <c r="D115" s="536"/>
      <c r="E115" s="535" t="str">
        <f>IF(J115&lt;&gt;0,"未区分","")</f>
        <v/>
      </c>
      <c r="F115" s="537"/>
      <c r="G115" s="537"/>
      <c r="H115" s="536"/>
      <c r="I115" s="536"/>
      <c r="J115" s="29">
        <f>J112-J113-J114</f>
        <v>0</v>
      </c>
      <c r="K115" s="536"/>
      <c r="L115" s="536"/>
      <c r="M115" s="29">
        <f>M112-M113-M114</f>
        <v>0</v>
      </c>
      <c r="N115" s="536"/>
      <c r="O115" s="536"/>
      <c r="P115" s="29">
        <f>P112-P113-P114</f>
        <v>0</v>
      </c>
      <c r="Q115" s="536"/>
      <c r="R115" s="536"/>
      <c r="S115" s="29">
        <f>S112-S113-S114</f>
        <v>0</v>
      </c>
      <c r="T115" s="536"/>
      <c r="U115" s="536"/>
      <c r="V115" s="29">
        <f>V112-V113-V114</f>
        <v>0</v>
      </c>
    </row>
    <row r="116" spans="2:22">
      <c r="B116" s="538">
        <v>13</v>
      </c>
      <c r="C116" s="496" t="s">
        <v>1492</v>
      </c>
      <c r="D116" s="494"/>
      <c r="E116" s="494"/>
      <c r="H116" s="310"/>
      <c r="I116" s="310"/>
      <c r="J116" s="310"/>
    </row>
    <row r="117" spans="2:22">
      <c r="B117" s="865" t="s">
        <v>1493</v>
      </c>
      <c r="C117" s="866"/>
      <c r="D117" s="799" t="s">
        <v>1494</v>
      </c>
      <c r="E117" s="799" t="s">
        <v>1495</v>
      </c>
      <c r="F117" s="799" t="s">
        <v>1496</v>
      </c>
      <c r="G117" s="870" t="s">
        <v>1497</v>
      </c>
      <c r="H117" s="19" t="s">
        <v>1498</v>
      </c>
      <c r="I117" s="19"/>
      <c r="J117" s="19"/>
      <c r="K117" s="15"/>
      <c r="L117" s="16" t="s">
        <v>1499</v>
      </c>
      <c r="M117" s="17" t="str">
        <f>通貨1</f>
        <v>JPY</v>
      </c>
      <c r="N117" s="15"/>
      <c r="O117" s="16" t="s">
        <v>1500</v>
      </c>
      <c r="P117" s="17" t="str">
        <f>IF(通貨2="","",IF(通貨2単位=1,通貨2,通貨2単位&amp;通貨2))</f>
        <v/>
      </c>
      <c r="Q117" s="15"/>
      <c r="R117" s="16" t="s">
        <v>1501</v>
      </c>
      <c r="S117" s="17" t="str">
        <f>IF(通貨3="","",IF(通貨3単位=1,通貨3,通貨3単位&amp;通貨3))</f>
        <v/>
      </c>
      <c r="T117" s="15"/>
      <c r="U117" s="16" t="s">
        <v>1502</v>
      </c>
      <c r="V117" s="17" t="str">
        <f>IF(通貨4="","",IF(通貨4単位=1,通貨4,通貨4単位&amp;通貨4))</f>
        <v/>
      </c>
    </row>
    <row r="118" spans="2:22" customFormat="1" ht="12" customHeight="1" thickBot="1">
      <c r="B118" s="872"/>
      <c r="C118" s="873"/>
      <c r="D118" s="874"/>
      <c r="E118" s="874"/>
      <c r="F118" s="874"/>
      <c r="G118" s="875"/>
      <c r="H118" s="20" t="s">
        <v>1503</v>
      </c>
      <c r="I118" s="20" t="s">
        <v>1504</v>
      </c>
      <c r="J118" s="20" t="s">
        <v>1505</v>
      </c>
      <c r="K118" s="20" t="s">
        <v>1506</v>
      </c>
      <c r="L118" s="20" t="s">
        <v>1507</v>
      </c>
      <c r="M118" s="20" t="s">
        <v>1508</v>
      </c>
      <c r="N118" s="20" t="s">
        <v>1509</v>
      </c>
      <c r="O118" s="20" t="s">
        <v>1510</v>
      </c>
      <c r="P118" s="20" t="s">
        <v>1511</v>
      </c>
      <c r="Q118" s="20" t="s">
        <v>1512</v>
      </c>
      <c r="R118" s="20" t="s">
        <v>1513</v>
      </c>
      <c r="S118" s="20" t="s">
        <v>1514</v>
      </c>
      <c r="T118" s="20" t="s">
        <v>1515</v>
      </c>
      <c r="U118" s="20" t="s">
        <v>1516</v>
      </c>
      <c r="V118" s="20" t="s">
        <v>1517</v>
      </c>
    </row>
    <row r="119" spans="2:22" customFormat="1" ht="12" customHeight="1" thickTop="1">
      <c r="B119" s="506">
        <v>1</v>
      </c>
      <c r="C119" s="507"/>
      <c r="D119" s="508"/>
      <c r="E119" s="508"/>
      <c r="F119" s="510"/>
      <c r="G119" s="511"/>
      <c r="H119" s="21"/>
      <c r="I119" s="22"/>
      <c r="J119" s="21"/>
      <c r="K119" s="291"/>
      <c r="L119" s="512"/>
      <c r="M119" s="21"/>
      <c r="N119" s="291"/>
      <c r="O119" s="512"/>
      <c r="P119" s="21"/>
      <c r="Q119" s="291"/>
      <c r="R119" s="512"/>
      <c r="S119" s="21"/>
      <c r="T119" s="291"/>
      <c r="U119" s="512"/>
      <c r="V119" s="21"/>
    </row>
    <row r="120" spans="2:22" customFormat="1" ht="12" customHeight="1" thickBot="1">
      <c r="B120" s="515"/>
      <c r="C120" s="516"/>
      <c r="D120" s="523" t="s">
        <v>1518</v>
      </c>
      <c r="E120" s="532"/>
      <c r="F120" s="519"/>
      <c r="G120" s="520"/>
      <c r="H120" s="21"/>
      <c r="I120" s="22"/>
      <c r="J120" s="21"/>
      <c r="K120" s="21"/>
      <c r="L120" s="23"/>
      <c r="M120" s="21"/>
      <c r="N120" s="21"/>
      <c r="O120" s="23"/>
      <c r="P120" s="21"/>
      <c r="Q120" s="21"/>
      <c r="R120" s="23"/>
      <c r="S120" s="21"/>
      <c r="T120" s="21"/>
      <c r="U120" s="23"/>
      <c r="V120" s="21"/>
    </row>
    <row r="121" spans="2:22" customFormat="1" ht="12" customHeight="1" thickTop="1">
      <c r="B121" s="527"/>
      <c r="C121" s="528"/>
      <c r="D121" s="529" t="s">
        <v>1141</v>
      </c>
      <c r="E121" s="530"/>
      <c r="F121" s="530">
        <v>0</v>
      </c>
      <c r="G121" s="530"/>
      <c r="H121" s="10"/>
      <c r="I121" s="27"/>
      <c r="J121" s="10"/>
      <c r="K121" s="10"/>
      <c r="L121" s="27"/>
      <c r="M121" s="10"/>
      <c r="N121" s="10"/>
      <c r="O121" s="27"/>
      <c r="P121" s="10"/>
      <c r="Q121" s="10"/>
      <c r="R121" s="27"/>
      <c r="S121" s="10"/>
      <c r="T121" s="10"/>
      <c r="U121" s="27"/>
      <c r="V121" s="10"/>
    </row>
    <row r="122" spans="2:22" customFormat="1" ht="11.25" customHeight="1">
      <c r="B122" s="515"/>
      <c r="C122" s="516"/>
      <c r="D122" s="531"/>
      <c r="E122" s="532" t="s">
        <v>1519</v>
      </c>
      <c r="F122" s="519"/>
      <c r="G122" s="533" t="s">
        <v>1136</v>
      </c>
      <c r="H122" s="21"/>
      <c r="I122" s="22"/>
      <c r="J122" s="28"/>
      <c r="K122" s="21"/>
      <c r="L122" s="22"/>
      <c r="M122" s="28"/>
      <c r="N122" s="21"/>
      <c r="O122" s="22"/>
      <c r="P122" s="28"/>
      <c r="Q122" s="21"/>
      <c r="R122" s="22"/>
      <c r="S122" s="28"/>
      <c r="T122" s="21"/>
      <c r="U122" s="22"/>
      <c r="V122" s="28"/>
    </row>
    <row r="123" spans="2:22">
      <c r="B123" s="515"/>
      <c r="C123" s="516"/>
      <c r="D123" s="226"/>
      <c r="E123" s="534" t="s">
        <v>1520</v>
      </c>
      <c r="F123" s="212"/>
      <c r="G123" s="533" t="s">
        <v>1144</v>
      </c>
      <c r="H123" s="226"/>
      <c r="I123" s="226"/>
      <c r="J123" s="28"/>
      <c r="K123" s="226"/>
      <c r="L123" s="226"/>
      <c r="M123" s="28"/>
      <c r="N123" s="226"/>
      <c r="O123" s="226"/>
      <c r="P123" s="28"/>
      <c r="Q123" s="226"/>
      <c r="R123" s="226"/>
      <c r="S123" s="28"/>
      <c r="T123" s="226"/>
      <c r="U123" s="226"/>
      <c r="V123" s="28"/>
    </row>
    <row r="124" spans="2:22">
      <c r="B124" s="535"/>
      <c r="C124" s="535"/>
      <c r="D124" s="536"/>
      <c r="E124" s="535" t="str">
        <f>IF(J124&lt;&gt;0,"未区分","")</f>
        <v/>
      </c>
      <c r="F124" s="537"/>
      <c r="G124" s="537"/>
      <c r="H124" s="536"/>
      <c r="I124" s="536"/>
      <c r="J124" s="29">
        <f>J121-J122-J123</f>
        <v>0</v>
      </c>
      <c r="K124" s="536"/>
      <c r="L124" s="536"/>
      <c r="M124" s="29">
        <f>M121-M122-M123</f>
        <v>0</v>
      </c>
      <c r="N124" s="536"/>
      <c r="O124" s="536"/>
      <c r="P124" s="29">
        <f>P121-P122-P123</f>
        <v>0</v>
      </c>
      <c r="Q124" s="536"/>
      <c r="R124" s="536"/>
      <c r="S124" s="29">
        <f>S121-S122-S123</f>
        <v>0</v>
      </c>
      <c r="T124" s="536"/>
      <c r="U124" s="536"/>
      <c r="V124" s="29">
        <f>V121-V122-V123</f>
        <v>0</v>
      </c>
    </row>
    <row r="125" spans="2:22">
      <c r="B125" s="538">
        <v>14</v>
      </c>
      <c r="C125" s="496" t="s">
        <v>1521</v>
      </c>
      <c r="D125" s="494"/>
      <c r="E125" s="494"/>
      <c r="H125" s="310"/>
      <c r="I125" s="310"/>
      <c r="J125" s="310"/>
    </row>
    <row r="126" spans="2:22">
      <c r="B126" s="865" t="s">
        <v>1522</v>
      </c>
      <c r="C126" s="866"/>
      <c r="D126" s="799" t="s">
        <v>1523</v>
      </c>
      <c r="E126" s="799" t="s">
        <v>1524</v>
      </c>
      <c r="F126" s="799" t="s">
        <v>1525</v>
      </c>
      <c r="G126" s="870" t="s">
        <v>1526</v>
      </c>
      <c r="H126" s="19" t="s">
        <v>1527</v>
      </c>
      <c r="I126" s="19"/>
      <c r="J126" s="19"/>
      <c r="K126" s="15"/>
      <c r="L126" s="16" t="s">
        <v>1528</v>
      </c>
      <c r="M126" s="17" t="str">
        <f>通貨1</f>
        <v>JPY</v>
      </c>
      <c r="N126" s="15"/>
      <c r="O126" s="16" t="s">
        <v>1529</v>
      </c>
      <c r="P126" s="17" t="str">
        <f>IF(通貨2="","",IF(通貨2単位=1,通貨2,通貨2単位&amp;通貨2))</f>
        <v/>
      </c>
      <c r="Q126" s="15"/>
      <c r="R126" s="16" t="s">
        <v>1530</v>
      </c>
      <c r="S126" s="17" t="str">
        <f>IF(通貨3="","",IF(通貨3単位=1,通貨3,通貨3単位&amp;通貨3))</f>
        <v/>
      </c>
      <c r="T126" s="15"/>
      <c r="U126" s="16" t="s">
        <v>1531</v>
      </c>
      <c r="V126" s="17" t="str">
        <f>IF(通貨4="","",IF(通貨4単位=1,通貨4,通貨4単位&amp;通貨4))</f>
        <v/>
      </c>
    </row>
    <row r="127" spans="2:22" customFormat="1" ht="12" customHeight="1" thickBot="1">
      <c r="B127" s="872"/>
      <c r="C127" s="873"/>
      <c r="D127" s="874"/>
      <c r="E127" s="874"/>
      <c r="F127" s="874"/>
      <c r="G127" s="875"/>
      <c r="H127" s="20" t="s">
        <v>1532</v>
      </c>
      <c r="I127" s="20" t="s">
        <v>1533</v>
      </c>
      <c r="J127" s="20" t="s">
        <v>1534</v>
      </c>
      <c r="K127" s="20" t="s">
        <v>1535</v>
      </c>
      <c r="L127" s="20" t="s">
        <v>1536</v>
      </c>
      <c r="M127" s="20" t="s">
        <v>1537</v>
      </c>
      <c r="N127" s="20" t="s">
        <v>1538</v>
      </c>
      <c r="O127" s="20" t="s">
        <v>1539</v>
      </c>
      <c r="P127" s="20" t="s">
        <v>1540</v>
      </c>
      <c r="Q127" s="20" t="s">
        <v>1541</v>
      </c>
      <c r="R127" s="20" t="s">
        <v>1542</v>
      </c>
      <c r="S127" s="20" t="s">
        <v>1543</v>
      </c>
      <c r="T127" s="20" t="s">
        <v>1544</v>
      </c>
      <c r="U127" s="20" t="s">
        <v>1545</v>
      </c>
      <c r="V127" s="20" t="s">
        <v>1546</v>
      </c>
    </row>
    <row r="128" spans="2:22" customFormat="1" ht="12" customHeight="1" thickTop="1">
      <c r="B128" s="506">
        <v>1</v>
      </c>
      <c r="C128" s="507"/>
      <c r="D128" s="508"/>
      <c r="E128" s="508"/>
      <c r="F128" s="510"/>
      <c r="G128" s="511"/>
      <c r="H128" s="21"/>
      <c r="I128" s="22"/>
      <c r="J128" s="21"/>
      <c r="K128" s="291"/>
      <c r="L128" s="512"/>
      <c r="M128" s="21"/>
      <c r="N128" s="291"/>
      <c r="O128" s="512"/>
      <c r="P128" s="21"/>
      <c r="Q128" s="291"/>
      <c r="R128" s="512"/>
      <c r="S128" s="21"/>
      <c r="T128" s="291"/>
      <c r="U128" s="512"/>
      <c r="V128" s="21"/>
    </row>
    <row r="129" spans="2:22" customFormat="1" ht="12" customHeight="1" thickBot="1">
      <c r="B129" s="515"/>
      <c r="C129" s="516"/>
      <c r="D129" s="523" t="s">
        <v>1547</v>
      </c>
      <c r="E129" s="532"/>
      <c r="F129" s="519"/>
      <c r="G129" s="520"/>
      <c r="H129" s="21"/>
      <c r="I129" s="22"/>
      <c r="J129" s="21"/>
      <c r="K129" s="21"/>
      <c r="L129" s="23"/>
      <c r="M129" s="21"/>
      <c r="N129" s="21"/>
      <c r="O129" s="23"/>
      <c r="P129" s="21"/>
      <c r="Q129" s="21"/>
      <c r="R129" s="23"/>
      <c r="S129" s="21"/>
      <c r="T129" s="21"/>
      <c r="U129" s="23"/>
      <c r="V129" s="21"/>
    </row>
    <row r="130" spans="2:22" customFormat="1" ht="12" customHeight="1" thickTop="1">
      <c r="B130" s="527"/>
      <c r="C130" s="528"/>
      <c r="D130" s="529" t="s">
        <v>1141</v>
      </c>
      <c r="E130" s="530"/>
      <c r="F130" s="530">
        <v>0</v>
      </c>
      <c r="G130" s="530"/>
      <c r="H130" s="10"/>
      <c r="I130" s="27"/>
      <c r="J130" s="10"/>
      <c r="K130" s="10"/>
      <c r="L130" s="27"/>
      <c r="M130" s="10"/>
      <c r="N130" s="10"/>
      <c r="O130" s="27"/>
      <c r="P130" s="10"/>
      <c r="Q130" s="10"/>
      <c r="R130" s="27"/>
      <c r="S130" s="10"/>
      <c r="T130" s="10"/>
      <c r="U130" s="27"/>
      <c r="V130" s="10"/>
    </row>
    <row r="131" spans="2:22" customFormat="1" ht="11.25" customHeight="1">
      <c r="B131" s="515"/>
      <c r="C131" s="516"/>
      <c r="D131" s="531"/>
      <c r="E131" s="532" t="s">
        <v>1548</v>
      </c>
      <c r="F131" s="519"/>
      <c r="G131" s="533" t="s">
        <v>1136</v>
      </c>
      <c r="H131" s="21"/>
      <c r="I131" s="22"/>
      <c r="J131" s="28"/>
      <c r="K131" s="21"/>
      <c r="L131" s="22"/>
      <c r="M131" s="28"/>
      <c r="N131" s="21"/>
      <c r="O131" s="22"/>
      <c r="P131" s="28"/>
      <c r="Q131" s="21"/>
      <c r="R131" s="22"/>
      <c r="S131" s="28"/>
      <c r="T131" s="21"/>
      <c r="U131" s="22"/>
      <c r="V131" s="28"/>
    </row>
    <row r="132" spans="2:22">
      <c r="B132" s="515"/>
      <c r="C132" s="516"/>
      <c r="D132" s="226"/>
      <c r="E132" s="534" t="s">
        <v>1549</v>
      </c>
      <c r="F132" s="212"/>
      <c r="G132" s="533" t="s">
        <v>1144</v>
      </c>
      <c r="H132" s="226"/>
      <c r="I132" s="226"/>
      <c r="J132" s="28"/>
      <c r="K132" s="226"/>
      <c r="L132" s="226"/>
      <c r="M132" s="28"/>
      <c r="N132" s="226"/>
      <c r="O132" s="226"/>
      <c r="P132" s="28"/>
      <c r="Q132" s="226"/>
      <c r="R132" s="226"/>
      <c r="S132" s="28"/>
      <c r="T132" s="226"/>
      <c r="U132" s="226"/>
      <c r="V132" s="28"/>
    </row>
    <row r="133" spans="2:22">
      <c r="B133" s="535"/>
      <c r="C133" s="535"/>
      <c r="D133" s="536"/>
      <c r="E133" s="535" t="str">
        <f>IF(J133&lt;&gt;0,"未区分","")</f>
        <v/>
      </c>
      <c r="F133" s="537"/>
      <c r="G133" s="537"/>
      <c r="H133" s="536"/>
      <c r="I133" s="536"/>
      <c r="J133" s="29">
        <f>J130-J131-J132</f>
        <v>0</v>
      </c>
      <c r="K133" s="536"/>
      <c r="L133" s="536"/>
      <c r="M133" s="29">
        <f>M130-M131-M132</f>
        <v>0</v>
      </c>
      <c r="N133" s="536"/>
      <c r="O133" s="536"/>
      <c r="P133" s="29">
        <f>P130-P131-P132</f>
        <v>0</v>
      </c>
      <c r="Q133" s="536"/>
      <c r="R133" s="536"/>
      <c r="S133" s="29">
        <f>S130-S131-S132</f>
        <v>0</v>
      </c>
      <c r="T133" s="536"/>
      <c r="U133" s="536"/>
      <c r="V133" s="29">
        <f>V130-V131-V132</f>
        <v>0</v>
      </c>
    </row>
    <row r="134" spans="2:22">
      <c r="B134" s="538">
        <v>15</v>
      </c>
      <c r="C134" s="496" t="s">
        <v>1550</v>
      </c>
      <c r="D134" s="494"/>
      <c r="E134" s="494"/>
      <c r="H134" s="310"/>
      <c r="I134" s="310"/>
      <c r="J134" s="310"/>
    </row>
    <row r="135" spans="2:22">
      <c r="B135" s="865" t="s">
        <v>1551</v>
      </c>
      <c r="C135" s="866"/>
      <c r="D135" s="799" t="s">
        <v>1552</v>
      </c>
      <c r="E135" s="799" t="s">
        <v>1553</v>
      </c>
      <c r="F135" s="799" t="s">
        <v>1554</v>
      </c>
      <c r="G135" s="870" t="s">
        <v>1555</v>
      </c>
      <c r="H135" s="19" t="s">
        <v>1556</v>
      </c>
      <c r="I135" s="19"/>
      <c r="J135" s="19"/>
      <c r="K135" s="15"/>
      <c r="L135" s="16" t="s">
        <v>1557</v>
      </c>
      <c r="M135" s="17" t="str">
        <f>通貨1</f>
        <v>JPY</v>
      </c>
      <c r="N135" s="15"/>
      <c r="O135" s="16" t="s">
        <v>1558</v>
      </c>
      <c r="P135" s="17" t="str">
        <f>IF(通貨2="","",IF(通貨2単位=1,通貨2,通貨2単位&amp;通貨2))</f>
        <v/>
      </c>
      <c r="Q135" s="15"/>
      <c r="R135" s="16" t="s">
        <v>1559</v>
      </c>
      <c r="S135" s="17" t="str">
        <f>IF(通貨3="","",IF(通貨3単位=1,通貨3,通貨3単位&amp;通貨3))</f>
        <v/>
      </c>
      <c r="T135" s="15"/>
      <c r="U135" s="16" t="s">
        <v>1560</v>
      </c>
      <c r="V135" s="17" t="str">
        <f>IF(通貨4="","",IF(通貨4単位=1,通貨4,通貨4単位&amp;通貨4))</f>
        <v/>
      </c>
    </row>
    <row r="136" spans="2:22" customFormat="1" ht="12" customHeight="1" thickBot="1">
      <c r="B136" s="872"/>
      <c r="C136" s="873"/>
      <c r="D136" s="874"/>
      <c r="E136" s="874"/>
      <c r="F136" s="874"/>
      <c r="G136" s="875"/>
      <c r="H136" s="20" t="s">
        <v>1561</v>
      </c>
      <c r="I136" s="20" t="s">
        <v>1562</v>
      </c>
      <c r="J136" s="20" t="s">
        <v>1563</v>
      </c>
      <c r="K136" s="20" t="s">
        <v>1564</v>
      </c>
      <c r="L136" s="20" t="s">
        <v>1565</v>
      </c>
      <c r="M136" s="20" t="s">
        <v>1566</v>
      </c>
      <c r="N136" s="20" t="s">
        <v>1567</v>
      </c>
      <c r="O136" s="20" t="s">
        <v>1568</v>
      </c>
      <c r="P136" s="20" t="s">
        <v>1569</v>
      </c>
      <c r="Q136" s="20" t="s">
        <v>1570</v>
      </c>
      <c r="R136" s="20" t="s">
        <v>1571</v>
      </c>
      <c r="S136" s="20" t="s">
        <v>1572</v>
      </c>
      <c r="T136" s="20" t="s">
        <v>1573</v>
      </c>
      <c r="U136" s="20" t="s">
        <v>1574</v>
      </c>
      <c r="V136" s="20" t="s">
        <v>1575</v>
      </c>
    </row>
    <row r="137" spans="2:22" customFormat="1" ht="12" customHeight="1" thickTop="1">
      <c r="B137" s="506">
        <v>1</v>
      </c>
      <c r="C137" s="507"/>
      <c r="D137" s="3" t="s">
        <v>12558</v>
      </c>
      <c r="E137" s="508"/>
      <c r="F137" s="2" t="s">
        <v>12559</v>
      </c>
      <c r="G137" s="511" t="s">
        <v>1136</v>
      </c>
      <c r="H137" s="21">
        <f t="shared" ref="H137" si="5">IF(I137=0,0,J137/I137)</f>
        <v>30000</v>
      </c>
      <c r="I137" s="22">
        <f t="shared" ref="I137" si="6">L137+O137+R137+U137</f>
        <v>1</v>
      </c>
      <c r="J137" s="21">
        <f t="shared" ref="J137" si="7">M$6*M$7*M137+P$6*P$7*P137+S$6*S$7*S137+V$6*V$7*V137</f>
        <v>30000</v>
      </c>
      <c r="K137" s="291">
        <v>30000</v>
      </c>
      <c r="L137" s="512">
        <v>1</v>
      </c>
      <c r="M137" s="21">
        <f>K137*L137</f>
        <v>30000</v>
      </c>
      <c r="N137" s="291"/>
      <c r="O137" s="512"/>
      <c r="P137" s="21"/>
      <c r="Q137" s="291"/>
      <c r="R137" s="512"/>
      <c r="S137" s="21"/>
      <c r="T137" s="291"/>
      <c r="U137" s="512"/>
      <c r="V137" s="21"/>
    </row>
    <row r="138" spans="2:22" customFormat="1" ht="12" customHeight="1" thickBot="1">
      <c r="B138" s="515"/>
      <c r="C138" s="516"/>
      <c r="D138" s="523" t="s">
        <v>1576</v>
      </c>
      <c r="E138" s="532"/>
      <c r="F138" s="519"/>
      <c r="G138" s="520"/>
      <c r="H138" s="21"/>
      <c r="I138" s="22"/>
      <c r="J138" s="21"/>
      <c r="K138" s="21"/>
      <c r="L138" s="23"/>
      <c r="M138" s="21"/>
      <c r="N138" s="21"/>
      <c r="O138" s="23"/>
      <c r="P138" s="21"/>
      <c r="Q138" s="21"/>
      <c r="R138" s="23"/>
      <c r="S138" s="21"/>
      <c r="T138" s="21"/>
      <c r="U138" s="23"/>
      <c r="V138" s="21"/>
    </row>
    <row r="139" spans="2:22" customFormat="1" ht="12" customHeight="1" thickTop="1">
      <c r="B139" s="527"/>
      <c r="C139" s="528"/>
      <c r="D139" s="529" t="s">
        <v>1141</v>
      </c>
      <c r="E139" s="530"/>
      <c r="F139" s="530">
        <v>0</v>
      </c>
      <c r="G139" s="530"/>
      <c r="H139" s="10"/>
      <c r="I139" s="27"/>
      <c r="J139" s="10">
        <f>SUBTOTAL(9,J137:J138)</f>
        <v>30000</v>
      </c>
      <c r="K139" s="10"/>
      <c r="L139" s="27"/>
      <c r="M139" s="10"/>
      <c r="N139" s="10"/>
      <c r="O139" s="27"/>
      <c r="P139" s="10"/>
      <c r="Q139" s="10"/>
      <c r="R139" s="27"/>
      <c r="S139" s="10"/>
      <c r="T139" s="10"/>
      <c r="U139" s="27"/>
      <c r="V139" s="10"/>
    </row>
    <row r="140" spans="2:22" customFormat="1" ht="11.25" customHeight="1">
      <c r="B140" s="515"/>
      <c r="C140" s="516"/>
      <c r="D140" s="531"/>
      <c r="E140" s="532" t="s">
        <v>1577</v>
      </c>
      <c r="F140" s="519"/>
      <c r="G140" s="533" t="s">
        <v>1136</v>
      </c>
      <c r="H140" s="21"/>
      <c r="I140" s="22"/>
      <c r="J140" s="28">
        <f>SUMIFS(J137:J138,$G137:$G138,$G140)</f>
        <v>30000</v>
      </c>
      <c r="K140" s="21"/>
      <c r="L140" s="22"/>
      <c r="M140" s="28">
        <f>SUMIFS(M137:M138,$G137:$G138,$G140)</f>
        <v>30000</v>
      </c>
      <c r="N140" s="21"/>
      <c r="O140" s="22"/>
      <c r="P140" s="28"/>
      <c r="Q140" s="21"/>
      <c r="R140" s="22"/>
      <c r="S140" s="28"/>
      <c r="T140" s="21"/>
      <c r="V140" s="28"/>
    </row>
    <row r="141" spans="2:22">
      <c r="B141" s="515"/>
      <c r="C141" s="516"/>
      <c r="D141" s="226"/>
      <c r="E141" s="534" t="s">
        <v>1578</v>
      </c>
      <c r="F141" s="212"/>
      <c r="G141" s="533" t="s">
        <v>1144</v>
      </c>
      <c r="H141" s="226"/>
      <c r="I141" s="226"/>
      <c r="J141" s="28">
        <f>SUMIFS(J137:J138,$G137:$G138,$G141)</f>
        <v>0</v>
      </c>
      <c r="K141" s="226"/>
      <c r="L141" s="226"/>
      <c r="M141" s="28">
        <f>SUMIFS(M137:M138,$G137:$G138,$G141)</f>
        <v>0</v>
      </c>
      <c r="N141" s="226"/>
      <c r="O141" s="226"/>
      <c r="P141" s="28"/>
      <c r="Q141" s="226"/>
      <c r="R141" s="226"/>
      <c r="S141" s="28"/>
      <c r="T141" s="226"/>
      <c r="U141" s="226"/>
      <c r="V141" s="28"/>
    </row>
    <row r="142" spans="2:22">
      <c r="B142" s="535"/>
      <c r="C142" s="535"/>
      <c r="D142" s="536"/>
      <c r="E142" s="535"/>
      <c r="F142" s="537"/>
      <c r="G142" s="537"/>
      <c r="H142" s="536"/>
      <c r="I142" s="536"/>
      <c r="J142" s="29"/>
      <c r="K142" s="536"/>
      <c r="L142" s="536"/>
      <c r="M142" s="29"/>
      <c r="N142" s="536"/>
      <c r="O142" s="536"/>
      <c r="P142" s="29">
        <f>P139-P140-P141</f>
        <v>0</v>
      </c>
      <c r="Q142" s="536"/>
      <c r="R142" s="536"/>
      <c r="S142" s="29">
        <f>S139-S140-S141</f>
        <v>0</v>
      </c>
      <c r="T142" s="536"/>
      <c r="U142" s="536"/>
      <c r="V142" s="29">
        <f>V139-V140-V141</f>
        <v>0</v>
      </c>
    </row>
    <row r="143" spans="2:22">
      <c r="B143" s="538">
        <v>16</v>
      </c>
      <c r="C143" s="496" t="s">
        <v>1579</v>
      </c>
      <c r="D143" s="494"/>
      <c r="E143" s="494"/>
      <c r="H143" s="310"/>
      <c r="I143" s="310"/>
      <c r="J143" s="310"/>
    </row>
    <row r="144" spans="2:22">
      <c r="B144" s="865" t="s">
        <v>1580</v>
      </c>
      <c r="C144" s="866"/>
      <c r="D144" s="799" t="s">
        <v>1581</v>
      </c>
      <c r="E144" s="799" t="s">
        <v>1582</v>
      </c>
      <c r="F144" s="799" t="s">
        <v>1583</v>
      </c>
      <c r="G144" s="870" t="s">
        <v>1584</v>
      </c>
      <c r="H144" s="19" t="s">
        <v>1585</v>
      </c>
      <c r="I144" s="19"/>
      <c r="J144" s="19"/>
      <c r="K144" s="15"/>
      <c r="L144" s="16" t="s">
        <v>1586</v>
      </c>
      <c r="M144" s="17" t="str">
        <f>通貨1</f>
        <v>JPY</v>
      </c>
      <c r="N144" s="15"/>
      <c r="O144" s="16" t="s">
        <v>1587</v>
      </c>
      <c r="P144" s="17" t="str">
        <f>IF(通貨2="","",IF(通貨2単位=1,通貨2,通貨2単位&amp;通貨2))</f>
        <v/>
      </c>
      <c r="Q144" s="15"/>
      <c r="R144" s="16" t="s">
        <v>1588</v>
      </c>
      <c r="S144" s="17" t="str">
        <f>IF(通貨3="","",IF(通貨3単位=1,通貨3,通貨3単位&amp;通貨3))</f>
        <v/>
      </c>
      <c r="T144" s="15"/>
      <c r="U144" s="16" t="s">
        <v>1589</v>
      </c>
      <c r="V144" s="17" t="str">
        <f>IF(通貨4="","",IF(通貨4単位=1,通貨4,通貨4単位&amp;通貨4))</f>
        <v/>
      </c>
    </row>
    <row r="145" spans="1:24" customFormat="1" ht="12" customHeight="1" thickBot="1">
      <c r="B145" s="872"/>
      <c r="C145" s="873"/>
      <c r="D145" s="874"/>
      <c r="E145" s="874"/>
      <c r="F145" s="874"/>
      <c r="G145" s="875"/>
      <c r="H145" s="20" t="s">
        <v>1590</v>
      </c>
      <c r="I145" s="20" t="s">
        <v>1591</v>
      </c>
      <c r="J145" s="20" t="s">
        <v>1592</v>
      </c>
      <c r="K145" s="20" t="s">
        <v>1593</v>
      </c>
      <c r="L145" s="20" t="s">
        <v>1594</v>
      </c>
      <c r="M145" s="20" t="s">
        <v>1595</v>
      </c>
      <c r="N145" s="20" t="s">
        <v>1596</v>
      </c>
      <c r="O145" s="20" t="s">
        <v>1597</v>
      </c>
      <c r="P145" s="20" t="s">
        <v>1598</v>
      </c>
      <c r="Q145" s="20" t="s">
        <v>1599</v>
      </c>
      <c r="R145" s="20" t="s">
        <v>1600</v>
      </c>
      <c r="S145" s="20" t="s">
        <v>1601</v>
      </c>
      <c r="T145" s="20" t="s">
        <v>1602</v>
      </c>
      <c r="U145" s="20" t="s">
        <v>1603</v>
      </c>
      <c r="V145" s="20" t="s">
        <v>1604</v>
      </c>
    </row>
    <row r="146" spans="1:24" customFormat="1" ht="12" customHeight="1" thickTop="1">
      <c r="B146" s="543">
        <v>1</v>
      </c>
      <c r="C146" s="544"/>
      <c r="D146" s="545" t="s">
        <v>1605</v>
      </c>
      <c r="E146" s="546"/>
      <c r="F146" s="547"/>
      <c r="G146" s="547"/>
      <c r="H146" s="548"/>
      <c r="I146" s="549"/>
      <c r="J146" s="548"/>
      <c r="K146" s="548"/>
      <c r="L146" s="550"/>
      <c r="M146" s="548"/>
      <c r="N146" s="548"/>
      <c r="O146" s="550"/>
      <c r="P146" s="548"/>
      <c r="Q146" s="548"/>
      <c r="R146" s="550"/>
      <c r="S146" s="548"/>
      <c r="T146" s="548"/>
      <c r="U146" s="550"/>
      <c r="V146" s="548"/>
      <c r="X146" s="171"/>
    </row>
    <row r="147" spans="1:24">
      <c r="B147" s="506"/>
      <c r="C147" s="507" t="s">
        <v>1606</v>
      </c>
      <c r="D147" s="508"/>
      <c r="E147" s="508"/>
      <c r="F147" s="510"/>
      <c r="G147" s="511"/>
      <c r="H147" s="21"/>
      <c r="I147" s="22"/>
      <c r="J147" s="21"/>
      <c r="K147" s="291"/>
      <c r="L147" s="512"/>
      <c r="M147" s="21"/>
      <c r="N147" s="291"/>
      <c r="O147" s="512"/>
      <c r="P147" s="21"/>
      <c r="Q147" s="291"/>
      <c r="R147" s="512"/>
      <c r="S147" s="21"/>
      <c r="T147" s="291"/>
      <c r="U147" s="512"/>
      <c r="V147" s="21"/>
    </row>
    <row r="148" spans="1:24">
      <c r="B148" s="515"/>
      <c r="C148" s="516"/>
      <c r="D148" s="523" t="s">
        <v>1607</v>
      </c>
      <c r="E148" s="532"/>
      <c r="F148" s="519"/>
      <c r="G148" s="520"/>
      <c r="H148" s="21"/>
      <c r="I148" s="22"/>
      <c r="J148" s="21"/>
      <c r="K148" s="21"/>
      <c r="L148" s="23"/>
      <c r="M148" s="21"/>
      <c r="N148" s="21"/>
      <c r="O148" s="23"/>
      <c r="P148" s="21"/>
      <c r="Q148" s="21"/>
      <c r="R148" s="23"/>
      <c r="S148" s="21"/>
      <c r="T148" s="21"/>
      <c r="U148" s="23"/>
      <c r="V148" s="21"/>
    </row>
    <row r="149" spans="1:24">
      <c r="B149" s="543">
        <v>2</v>
      </c>
      <c r="C149" s="544"/>
      <c r="D149" s="551" t="s">
        <v>1608</v>
      </c>
      <c r="E149" s="546"/>
      <c r="F149" s="547"/>
      <c r="G149" s="547"/>
      <c r="H149" s="548"/>
      <c r="I149" s="549"/>
      <c r="J149" s="548"/>
      <c r="K149" s="548"/>
      <c r="L149" s="550"/>
      <c r="M149" s="548"/>
      <c r="N149" s="548"/>
      <c r="O149" s="550"/>
      <c r="P149" s="548"/>
      <c r="Q149" s="548"/>
      <c r="R149" s="550"/>
      <c r="S149" s="548"/>
      <c r="T149" s="548"/>
      <c r="U149" s="550"/>
      <c r="V149" s="548"/>
    </row>
    <row r="150" spans="1:24">
      <c r="B150" s="506"/>
      <c r="C150" s="507" t="s">
        <v>1609</v>
      </c>
      <c r="D150" s="514"/>
      <c r="E150" s="514"/>
      <c r="F150" s="510"/>
      <c r="G150" s="511"/>
      <c r="H150" s="21"/>
      <c r="I150" s="22"/>
      <c r="J150" s="21"/>
      <c r="K150" s="291"/>
      <c r="L150" s="512"/>
      <c r="M150" s="21"/>
      <c r="N150" s="291"/>
      <c r="O150" s="512"/>
      <c r="P150" s="21"/>
      <c r="Q150" s="291"/>
      <c r="R150" s="512"/>
      <c r="S150" s="21"/>
      <c r="T150" s="291"/>
      <c r="U150" s="512"/>
      <c r="V150" s="21"/>
    </row>
    <row r="151" spans="1:24" customFormat="1" ht="12" customHeight="1" thickBot="1">
      <c r="B151" s="515"/>
      <c r="C151" s="516"/>
      <c r="D151" s="523" t="s">
        <v>1610</v>
      </c>
      <c r="E151" s="532"/>
      <c r="F151" s="519"/>
      <c r="G151" s="520"/>
      <c r="H151" s="21"/>
      <c r="I151" s="22"/>
      <c r="J151" s="21"/>
      <c r="K151" s="21"/>
      <c r="L151" s="23"/>
      <c r="M151" s="21"/>
      <c r="N151" s="21"/>
      <c r="O151" s="23"/>
      <c r="P151" s="21"/>
      <c r="Q151" s="21"/>
      <c r="R151" s="23"/>
      <c r="S151" s="21"/>
      <c r="T151" s="21"/>
      <c r="U151" s="23"/>
      <c r="V151" s="21"/>
    </row>
    <row r="152" spans="1:24" customFormat="1" ht="12" customHeight="1" thickTop="1">
      <c r="B152" s="527"/>
      <c r="C152" s="528"/>
      <c r="D152" s="529" t="s">
        <v>1141</v>
      </c>
      <c r="E152" s="530"/>
      <c r="F152" s="530">
        <v>0</v>
      </c>
      <c r="G152" s="530"/>
      <c r="H152" s="10"/>
      <c r="I152" s="27"/>
      <c r="J152" s="10"/>
      <c r="K152" s="10"/>
      <c r="L152" s="27"/>
      <c r="M152" s="10"/>
      <c r="N152" s="10"/>
      <c r="O152" s="27"/>
      <c r="P152" s="10"/>
      <c r="Q152" s="10"/>
      <c r="R152" s="27"/>
      <c r="S152" s="10"/>
      <c r="T152" s="10"/>
      <c r="U152" s="27"/>
      <c r="V152" s="10"/>
    </row>
    <row r="153" spans="1:24" customFormat="1" ht="11.25" customHeight="1">
      <c r="B153" s="515"/>
      <c r="C153" s="516"/>
      <c r="D153" s="531"/>
      <c r="E153" s="532" t="s">
        <v>1611</v>
      </c>
      <c r="F153" s="519"/>
      <c r="G153" s="533" t="s">
        <v>1136</v>
      </c>
      <c r="H153" s="21"/>
      <c r="I153" s="22"/>
      <c r="J153" s="28"/>
      <c r="K153" s="21"/>
      <c r="L153" s="22"/>
      <c r="M153" s="28"/>
      <c r="N153" s="21"/>
      <c r="O153" s="22"/>
      <c r="P153" s="28"/>
      <c r="Q153" s="21"/>
      <c r="R153" s="22"/>
      <c r="S153" s="28"/>
      <c r="T153" s="21"/>
      <c r="U153" s="22"/>
      <c r="V153" s="28"/>
    </row>
    <row r="154" spans="1:24">
      <c r="B154" s="515"/>
      <c r="C154" s="516"/>
      <c r="D154" s="226"/>
      <c r="E154" s="534" t="s">
        <v>1612</v>
      </c>
      <c r="F154" s="212"/>
      <c r="G154" s="533" t="s">
        <v>1144</v>
      </c>
      <c r="H154" s="226"/>
      <c r="I154" s="226"/>
      <c r="J154" s="28"/>
      <c r="K154" s="226"/>
      <c r="L154" s="226"/>
      <c r="M154" s="28"/>
      <c r="N154" s="226"/>
      <c r="O154" s="226"/>
      <c r="P154" s="28"/>
      <c r="Q154" s="226"/>
      <c r="R154" s="226"/>
      <c r="S154" s="28"/>
      <c r="T154" s="226"/>
      <c r="U154" s="226"/>
      <c r="V154" s="28"/>
    </row>
    <row r="155" spans="1:24">
      <c r="B155" s="535"/>
      <c r="C155" s="535"/>
      <c r="D155" s="536"/>
      <c r="E155" s="535" t="str">
        <f>IF(J155&lt;&gt;0,"未区分","")</f>
        <v/>
      </c>
      <c r="F155" s="537"/>
      <c r="G155" s="537"/>
      <c r="H155" s="536"/>
      <c r="I155" s="536"/>
      <c r="J155" s="29">
        <f>J152-J153-J154</f>
        <v>0</v>
      </c>
      <c r="K155" s="536"/>
      <c r="L155" s="536"/>
      <c r="M155" s="29">
        <f>M152-M153-M154</f>
        <v>0</v>
      </c>
      <c r="N155" s="536"/>
      <c r="O155" s="536"/>
      <c r="P155" s="29">
        <f>P152-P153-P154</f>
        <v>0</v>
      </c>
      <c r="Q155" s="536"/>
      <c r="R155" s="536"/>
      <c r="S155" s="29">
        <f>S152-S153-S154</f>
        <v>0</v>
      </c>
      <c r="T155" s="536"/>
      <c r="U155" s="536"/>
      <c r="V155" s="29">
        <f>V152-V153-V154</f>
        <v>0</v>
      </c>
    </row>
    <row r="156" spans="1:24">
      <c r="B156" s="538">
        <v>17</v>
      </c>
      <c r="C156" s="496" t="s">
        <v>1613</v>
      </c>
      <c r="D156" s="494"/>
      <c r="E156" s="494"/>
      <c r="H156" s="310"/>
      <c r="I156" s="310"/>
      <c r="J156" s="310"/>
    </row>
    <row r="157" spans="1:24">
      <c r="B157" s="865" t="s">
        <v>1614</v>
      </c>
      <c r="C157" s="866"/>
      <c r="D157" s="799" t="s">
        <v>1615</v>
      </c>
      <c r="E157" s="799" t="s">
        <v>1616</v>
      </c>
      <c r="F157" s="799" t="s">
        <v>1617</v>
      </c>
      <c r="G157" s="870" t="s">
        <v>1618</v>
      </c>
      <c r="H157" s="19" t="s">
        <v>1619</v>
      </c>
      <c r="I157" s="19"/>
      <c r="J157" s="19"/>
      <c r="K157" s="15"/>
      <c r="L157" s="16" t="s">
        <v>1620</v>
      </c>
      <c r="M157" s="17" t="str">
        <f>通貨1</f>
        <v>JPY</v>
      </c>
      <c r="N157" s="15"/>
      <c r="O157" s="16" t="s">
        <v>1621</v>
      </c>
      <c r="P157" s="17" t="str">
        <f>IF(通貨2="","",IF(通貨2単位=1,通貨2,通貨2単位&amp;通貨2))</f>
        <v/>
      </c>
      <c r="Q157" s="15"/>
      <c r="R157" s="16" t="s">
        <v>1622</v>
      </c>
      <c r="S157" s="17" t="str">
        <f>IF(通貨3="","",IF(通貨3単位=1,通貨3,通貨3単位&amp;通貨3))</f>
        <v/>
      </c>
      <c r="T157" s="15"/>
      <c r="U157" s="16" t="s">
        <v>1623</v>
      </c>
      <c r="V157" s="17" t="str">
        <f>IF(通貨4="","",IF(通貨4単位=1,通貨4,通貨4単位&amp;通貨4))</f>
        <v/>
      </c>
    </row>
    <row r="158" spans="1:24" customFormat="1" ht="12" customHeight="1" thickBot="1">
      <c r="B158" s="872"/>
      <c r="C158" s="873"/>
      <c r="D158" s="874"/>
      <c r="E158" s="874"/>
      <c r="F158" s="874"/>
      <c r="G158" s="875"/>
      <c r="H158" s="20" t="s">
        <v>1624</v>
      </c>
      <c r="I158" s="20" t="s">
        <v>1625</v>
      </c>
      <c r="J158" s="20" t="s">
        <v>1626</v>
      </c>
      <c r="K158" s="20" t="s">
        <v>1627</v>
      </c>
      <c r="L158" s="20" t="s">
        <v>1628</v>
      </c>
      <c r="M158" s="20" t="s">
        <v>1629</v>
      </c>
      <c r="N158" s="20" t="s">
        <v>1630</v>
      </c>
      <c r="O158" s="20" t="s">
        <v>1631</v>
      </c>
      <c r="P158" s="20" t="s">
        <v>1632</v>
      </c>
      <c r="Q158" s="20" t="s">
        <v>1633</v>
      </c>
      <c r="R158" s="20" t="s">
        <v>1634</v>
      </c>
      <c r="S158" s="20" t="s">
        <v>1635</v>
      </c>
      <c r="T158" s="20" t="s">
        <v>1636</v>
      </c>
      <c r="U158" s="20" t="s">
        <v>1637</v>
      </c>
      <c r="V158" s="20" t="s">
        <v>1638</v>
      </c>
    </row>
    <row r="159" spans="1:24" customFormat="1" ht="12" customHeight="1" thickTop="1">
      <c r="A159" s="494" t="s">
        <v>1639</v>
      </c>
      <c r="B159" s="506">
        <v>1</v>
      </c>
      <c r="C159" s="507"/>
      <c r="D159" s="514"/>
      <c r="E159" s="514"/>
      <c r="F159" s="510"/>
      <c r="G159" s="511"/>
      <c r="H159" s="21"/>
      <c r="I159" s="22"/>
      <c r="J159" s="21"/>
      <c r="K159" s="291"/>
      <c r="L159" s="512"/>
      <c r="M159" s="21"/>
      <c r="N159" s="291"/>
      <c r="O159" s="512"/>
      <c r="P159" s="21"/>
      <c r="Q159" s="291"/>
      <c r="R159" s="512"/>
      <c r="S159" s="21"/>
      <c r="T159" s="291"/>
      <c r="U159" s="512"/>
      <c r="V159" s="21"/>
    </row>
    <row r="160" spans="1:24" customFormat="1" ht="12" customHeight="1" thickBot="1">
      <c r="B160" s="515"/>
      <c r="C160" s="516"/>
      <c r="D160" s="523" t="s">
        <v>1640</v>
      </c>
      <c r="E160" s="532"/>
      <c r="F160" s="519"/>
      <c r="G160" s="520"/>
      <c r="H160" s="21"/>
      <c r="I160" s="22"/>
      <c r="J160" s="21"/>
      <c r="K160" s="21"/>
      <c r="L160" s="23"/>
      <c r="M160" s="21"/>
      <c r="N160" s="21"/>
      <c r="O160" s="23"/>
      <c r="P160" s="21"/>
      <c r="Q160" s="21"/>
      <c r="R160" s="23"/>
      <c r="S160" s="21"/>
      <c r="T160" s="21"/>
      <c r="U160" s="23"/>
      <c r="V160" s="21"/>
    </row>
    <row r="161" spans="2:22" customFormat="1" ht="12" customHeight="1" thickTop="1">
      <c r="B161" s="527"/>
      <c r="C161" s="528"/>
      <c r="D161" s="529" t="s">
        <v>1141</v>
      </c>
      <c r="E161" s="530"/>
      <c r="F161" s="530">
        <v>0</v>
      </c>
      <c r="G161" s="530"/>
      <c r="H161" s="10"/>
      <c r="I161" s="27"/>
      <c r="J161" s="10"/>
      <c r="K161" s="10"/>
      <c r="L161" s="27"/>
      <c r="M161" s="10"/>
      <c r="N161" s="10"/>
      <c r="O161" s="27"/>
      <c r="P161" s="10"/>
      <c r="Q161" s="10"/>
      <c r="R161" s="27"/>
      <c r="S161" s="10"/>
      <c r="T161" s="10"/>
      <c r="U161" s="27"/>
      <c r="V161" s="10"/>
    </row>
    <row r="162" spans="2:22" customFormat="1" ht="11.25" customHeight="1">
      <c r="B162" s="515"/>
      <c r="C162" s="516"/>
      <c r="D162" s="531"/>
      <c r="E162" s="532" t="s">
        <v>1641</v>
      </c>
      <c r="F162" s="519"/>
      <c r="G162" s="533" t="s">
        <v>1136</v>
      </c>
      <c r="H162" s="21"/>
      <c r="I162" s="22"/>
      <c r="J162" s="28"/>
      <c r="K162" s="21"/>
      <c r="L162" s="22"/>
      <c r="M162" s="28"/>
      <c r="N162" s="21"/>
      <c r="O162" s="22"/>
      <c r="P162" s="28"/>
      <c r="Q162" s="21"/>
      <c r="R162" s="22"/>
      <c r="S162" s="28"/>
      <c r="T162" s="21"/>
      <c r="U162" s="22"/>
      <c r="V162" s="28"/>
    </row>
    <row r="163" spans="2:22">
      <c r="B163" s="515"/>
      <c r="C163" s="516"/>
      <c r="D163" s="226"/>
      <c r="E163" s="534" t="s">
        <v>1642</v>
      </c>
      <c r="F163" s="212"/>
      <c r="G163" s="533" t="s">
        <v>1144</v>
      </c>
      <c r="H163" s="226"/>
      <c r="I163" s="226"/>
      <c r="J163" s="28"/>
      <c r="K163" s="226"/>
      <c r="L163" s="226"/>
      <c r="M163" s="28"/>
      <c r="N163" s="226"/>
      <c r="O163" s="226"/>
      <c r="P163" s="28"/>
      <c r="Q163" s="226"/>
      <c r="R163" s="226"/>
      <c r="S163" s="28"/>
      <c r="T163" s="226"/>
      <c r="U163" s="226"/>
      <c r="V163" s="28"/>
    </row>
    <row r="164" spans="2:22">
      <c r="B164" s="535"/>
      <c r="C164" s="535"/>
      <c r="D164" s="536"/>
      <c r="E164" s="535" t="str">
        <f>IF(J164&lt;&gt;0,"未区分","")</f>
        <v/>
      </c>
      <c r="F164" s="537"/>
      <c r="G164" s="537"/>
      <c r="H164" s="536"/>
      <c r="I164" s="536"/>
      <c r="J164" s="29">
        <f>J161-J162-J163</f>
        <v>0</v>
      </c>
      <c r="K164" s="536"/>
      <c r="L164" s="536"/>
      <c r="M164" s="29">
        <f>M161-M162-M163</f>
        <v>0</v>
      </c>
      <c r="N164" s="536"/>
      <c r="O164" s="536"/>
      <c r="P164" s="29">
        <f>P161-P162-P163</f>
        <v>0</v>
      </c>
      <c r="Q164" s="536"/>
      <c r="R164" s="536"/>
      <c r="S164" s="29">
        <f>S161-S162-S163</f>
        <v>0</v>
      </c>
      <c r="T164" s="536"/>
      <c r="U164" s="536"/>
      <c r="V164" s="29">
        <f>V161-V162-V163</f>
        <v>0</v>
      </c>
    </row>
    <row r="165" spans="2:22">
      <c r="B165" s="538">
        <v>18</v>
      </c>
      <c r="C165" s="496" t="s">
        <v>1643</v>
      </c>
      <c r="D165" s="494"/>
      <c r="E165" s="494"/>
      <c r="H165" s="310"/>
      <c r="I165" s="310"/>
      <c r="J165" s="310"/>
    </row>
    <row r="166" spans="2:22">
      <c r="B166" s="865" t="s">
        <v>1644</v>
      </c>
      <c r="C166" s="866"/>
      <c r="D166" s="799" t="s">
        <v>1645</v>
      </c>
      <c r="E166" s="799" t="s">
        <v>1646</v>
      </c>
      <c r="F166" s="799" t="s">
        <v>1647</v>
      </c>
      <c r="G166" s="870" t="s">
        <v>1648</v>
      </c>
      <c r="H166" s="19" t="s">
        <v>1649</v>
      </c>
      <c r="I166" s="19"/>
      <c r="J166" s="19"/>
      <c r="K166" s="15"/>
      <c r="L166" s="16" t="s">
        <v>1650</v>
      </c>
      <c r="M166" s="17" t="str">
        <f>通貨1</f>
        <v>JPY</v>
      </c>
      <c r="N166" s="15"/>
      <c r="O166" s="16" t="s">
        <v>1651</v>
      </c>
      <c r="P166" s="17" t="str">
        <f>IF(通貨2="","",IF(通貨2単位=1,通貨2,通貨2単位&amp;通貨2))</f>
        <v/>
      </c>
      <c r="Q166" s="15"/>
      <c r="R166" s="16" t="s">
        <v>1652</v>
      </c>
      <c r="S166" s="17" t="str">
        <f>IF(通貨3="","",IF(通貨3単位=1,通貨3,通貨3単位&amp;通貨3))</f>
        <v/>
      </c>
      <c r="T166" s="15"/>
      <c r="U166" s="16" t="s">
        <v>1653</v>
      </c>
      <c r="V166" s="17" t="str">
        <f>IF(通貨4="","",IF(通貨4単位=1,通貨4,通貨4単位&amp;通貨4))</f>
        <v/>
      </c>
    </row>
    <row r="167" spans="2:22" customFormat="1" ht="12" customHeight="1" thickBot="1">
      <c r="B167" s="872"/>
      <c r="C167" s="873"/>
      <c r="D167" s="874"/>
      <c r="E167" s="874"/>
      <c r="F167" s="874"/>
      <c r="G167" s="875"/>
      <c r="H167" s="20" t="s">
        <v>1654</v>
      </c>
      <c r="I167" s="20" t="s">
        <v>1655</v>
      </c>
      <c r="J167" s="20" t="s">
        <v>1656</v>
      </c>
      <c r="K167" s="20" t="s">
        <v>1657</v>
      </c>
      <c r="L167" s="20" t="s">
        <v>1658</v>
      </c>
      <c r="M167" s="20" t="s">
        <v>1659</v>
      </c>
      <c r="N167" s="20" t="s">
        <v>1660</v>
      </c>
      <c r="O167" s="20" t="s">
        <v>1661</v>
      </c>
      <c r="P167" s="20" t="s">
        <v>1662</v>
      </c>
      <c r="Q167" s="20" t="s">
        <v>1663</v>
      </c>
      <c r="R167" s="20" t="s">
        <v>1664</v>
      </c>
      <c r="S167" s="20" t="s">
        <v>1665</v>
      </c>
      <c r="T167" s="20" t="s">
        <v>1666</v>
      </c>
      <c r="U167" s="20" t="s">
        <v>1667</v>
      </c>
      <c r="V167" s="20" t="s">
        <v>1668</v>
      </c>
    </row>
    <row r="168" spans="2:22" customFormat="1" ht="12" customHeight="1" thickTop="1">
      <c r="B168" s="506">
        <v>1</v>
      </c>
      <c r="C168" s="507"/>
      <c r="D168" s="508"/>
      <c r="E168" s="508"/>
      <c r="F168" s="510"/>
      <c r="G168" s="511"/>
      <c r="H168" s="21"/>
      <c r="I168" s="22"/>
      <c r="J168" s="21"/>
      <c r="K168" s="291"/>
      <c r="L168" s="512"/>
      <c r="M168" s="21"/>
      <c r="N168" s="291"/>
      <c r="O168" s="512"/>
      <c r="P168" s="21"/>
      <c r="Q168" s="291"/>
      <c r="R168" s="512"/>
      <c r="S168" s="21"/>
      <c r="T168" s="291"/>
      <c r="U168" s="512"/>
      <c r="V168" s="21"/>
    </row>
    <row r="169" spans="2:22" customFormat="1" ht="12" customHeight="1" thickBot="1">
      <c r="B169" s="515"/>
      <c r="C169" s="516"/>
      <c r="D169" s="523" t="s">
        <v>1669</v>
      </c>
      <c r="E169" s="532"/>
      <c r="F169" s="519"/>
      <c r="G169" s="520"/>
      <c r="H169" s="21"/>
      <c r="I169" s="22"/>
      <c r="J169" s="21"/>
      <c r="K169" s="21"/>
      <c r="L169" s="23"/>
      <c r="M169" s="21"/>
      <c r="N169" s="21"/>
      <c r="O169" s="23"/>
      <c r="P169" s="21"/>
      <c r="Q169" s="21"/>
      <c r="R169" s="23"/>
      <c r="S169" s="21"/>
      <c r="T169" s="21"/>
      <c r="U169" s="23"/>
      <c r="V169" s="21"/>
    </row>
    <row r="170" spans="2:22" customFormat="1" ht="12" customHeight="1" thickTop="1">
      <c r="B170" s="527"/>
      <c r="C170" s="528"/>
      <c r="D170" s="529" t="s">
        <v>1141</v>
      </c>
      <c r="E170" s="530"/>
      <c r="F170" s="530">
        <v>0</v>
      </c>
      <c r="G170" s="530"/>
      <c r="H170" s="10"/>
      <c r="I170" s="27"/>
      <c r="J170" s="10"/>
      <c r="K170" s="10"/>
      <c r="L170" s="27"/>
      <c r="M170" s="10"/>
      <c r="N170" s="10"/>
      <c r="O170" s="27"/>
      <c r="P170" s="10"/>
      <c r="Q170" s="10"/>
      <c r="R170" s="27"/>
      <c r="S170" s="10"/>
      <c r="T170" s="10"/>
      <c r="U170" s="27"/>
      <c r="V170" s="10"/>
    </row>
    <row r="171" spans="2:22" customFormat="1" ht="11.25" customHeight="1">
      <c r="B171" s="515"/>
      <c r="C171" s="516"/>
      <c r="D171" s="531"/>
      <c r="E171" s="532" t="s">
        <v>1670</v>
      </c>
      <c r="F171" s="519"/>
      <c r="G171" s="533" t="s">
        <v>1136</v>
      </c>
      <c r="H171" s="21"/>
      <c r="I171" s="22"/>
      <c r="J171" s="28"/>
      <c r="K171" s="21"/>
      <c r="L171" s="22"/>
      <c r="M171" s="28"/>
      <c r="N171" s="21"/>
      <c r="O171" s="22"/>
      <c r="P171" s="28"/>
      <c r="Q171" s="21"/>
      <c r="R171" s="22"/>
      <c r="S171" s="28"/>
      <c r="T171" s="21"/>
      <c r="U171" s="22"/>
      <c r="V171" s="28"/>
    </row>
    <row r="172" spans="2:22">
      <c r="B172" s="515"/>
      <c r="C172" s="516"/>
      <c r="D172" s="226"/>
      <c r="E172" s="534" t="s">
        <v>1671</v>
      </c>
      <c r="F172" s="212"/>
      <c r="G172" s="533" t="s">
        <v>1144</v>
      </c>
      <c r="H172" s="226"/>
      <c r="I172" s="226"/>
      <c r="J172" s="28"/>
      <c r="K172" s="226"/>
      <c r="L172" s="226"/>
      <c r="M172" s="28"/>
      <c r="N172" s="226"/>
      <c r="O172" s="226"/>
      <c r="P172" s="28"/>
      <c r="Q172" s="226"/>
      <c r="R172" s="226"/>
      <c r="S172" s="28"/>
      <c r="T172" s="226"/>
      <c r="U172" s="226"/>
      <c r="V172" s="28"/>
    </row>
    <row r="173" spans="2:22">
      <c r="B173" s="535"/>
      <c r="C173" s="535"/>
      <c r="D173" s="536"/>
      <c r="E173" s="535" t="str">
        <f>IF(J173&lt;&gt;0,"未区分","")</f>
        <v/>
      </c>
      <c r="F173" s="537"/>
      <c r="G173" s="537"/>
      <c r="H173" s="536"/>
      <c r="I173" s="536"/>
      <c r="J173" s="29">
        <f>J170-J171-J172</f>
        <v>0</v>
      </c>
      <c r="K173" s="536"/>
      <c r="L173" s="536"/>
      <c r="M173" s="29">
        <f>M170-M171-M172</f>
        <v>0</v>
      </c>
      <c r="N173" s="536"/>
      <c r="O173" s="536"/>
      <c r="P173" s="29">
        <f>P170-P171-P172</f>
        <v>0</v>
      </c>
      <c r="Q173" s="536"/>
      <c r="R173" s="536"/>
      <c r="S173" s="29">
        <f>S170-S171-S172</f>
        <v>0</v>
      </c>
      <c r="T173" s="536"/>
      <c r="U173" s="536"/>
      <c r="V173" s="29">
        <f>V170-V171-V172</f>
        <v>0</v>
      </c>
    </row>
    <row r="174" spans="2:22">
      <c r="B174" s="538">
        <v>19</v>
      </c>
      <c r="C174" s="496" t="s">
        <v>1672</v>
      </c>
      <c r="D174" s="494"/>
      <c r="E174" s="494"/>
      <c r="H174" s="310"/>
      <c r="I174" s="310"/>
      <c r="J174" s="310"/>
    </row>
    <row r="175" spans="2:22">
      <c r="B175" s="865" t="s">
        <v>1673</v>
      </c>
      <c r="C175" s="866"/>
      <c r="D175" s="799" t="s">
        <v>1674</v>
      </c>
      <c r="E175" s="799" t="s">
        <v>1675</v>
      </c>
      <c r="F175" s="799" t="s">
        <v>1676</v>
      </c>
      <c r="G175" s="870" t="s">
        <v>1677</v>
      </c>
      <c r="H175" s="19" t="s">
        <v>1678</v>
      </c>
      <c r="I175" s="19"/>
      <c r="J175" s="19"/>
      <c r="K175" s="15"/>
      <c r="L175" s="16" t="s">
        <v>1679</v>
      </c>
      <c r="M175" s="17" t="str">
        <f>通貨1</f>
        <v>JPY</v>
      </c>
      <c r="N175" s="15"/>
      <c r="O175" s="16" t="s">
        <v>1680</v>
      </c>
      <c r="P175" s="17" t="str">
        <f>IF(通貨2="","",IF(通貨2単位=1,通貨2,通貨2単位&amp;通貨2))</f>
        <v/>
      </c>
      <c r="Q175" s="15"/>
      <c r="R175" s="16" t="s">
        <v>1681</v>
      </c>
      <c r="S175" s="17" t="str">
        <f>IF(通貨3="","",IF(通貨3単位=1,通貨3,通貨3単位&amp;通貨3))</f>
        <v/>
      </c>
      <c r="T175" s="15"/>
      <c r="U175" s="16" t="s">
        <v>1682</v>
      </c>
      <c r="V175" s="17" t="str">
        <f>IF(通貨4="","",IF(通貨4単位=1,通貨4,通貨4単位&amp;通貨4))</f>
        <v/>
      </c>
    </row>
    <row r="176" spans="2:22" customFormat="1" ht="12" customHeight="1" thickBot="1">
      <c r="B176" s="872"/>
      <c r="C176" s="873"/>
      <c r="D176" s="874"/>
      <c r="E176" s="874"/>
      <c r="F176" s="874"/>
      <c r="G176" s="875"/>
      <c r="H176" s="20" t="s">
        <v>1683</v>
      </c>
      <c r="I176" s="20" t="s">
        <v>1684</v>
      </c>
      <c r="J176" s="20" t="s">
        <v>1685</v>
      </c>
      <c r="K176" s="20" t="s">
        <v>1686</v>
      </c>
      <c r="L176" s="20" t="s">
        <v>1687</v>
      </c>
      <c r="M176" s="20" t="s">
        <v>1688</v>
      </c>
      <c r="N176" s="20" t="s">
        <v>1689</v>
      </c>
      <c r="O176" s="20" t="s">
        <v>1690</v>
      </c>
      <c r="P176" s="20" t="s">
        <v>1691</v>
      </c>
      <c r="Q176" s="20" t="s">
        <v>1692</v>
      </c>
      <c r="R176" s="20" t="s">
        <v>1693</v>
      </c>
      <c r="S176" s="20" t="s">
        <v>1694</v>
      </c>
      <c r="T176" s="20" t="s">
        <v>1695</v>
      </c>
      <c r="U176" s="20" t="s">
        <v>1696</v>
      </c>
      <c r="V176" s="20" t="s">
        <v>1697</v>
      </c>
    </row>
    <row r="177" spans="2:22" customFormat="1" ht="12" customHeight="1" thickTop="1">
      <c r="B177" s="506">
        <v>1</v>
      </c>
      <c r="C177" s="507"/>
      <c r="D177" s="508" t="s">
        <v>12560</v>
      </c>
      <c r="E177" s="508"/>
      <c r="F177" s="510">
        <v>0</v>
      </c>
      <c r="G177" s="511"/>
      <c r="H177" s="21"/>
      <c r="I177" s="22"/>
      <c r="J177" s="21"/>
      <c r="K177" s="291"/>
      <c r="L177" s="512"/>
      <c r="M177" s="21"/>
      <c r="N177" s="291"/>
      <c r="O177" s="512"/>
      <c r="P177" s="21"/>
      <c r="Q177" s="291"/>
      <c r="R177" s="512"/>
      <c r="S177" s="21"/>
      <c r="T177" s="291"/>
      <c r="U177" s="512"/>
      <c r="V177" s="21"/>
    </row>
    <row r="178" spans="2:22" customFormat="1" ht="11.25" customHeight="1" thickBot="1">
      <c r="B178" s="515"/>
      <c r="C178" s="516"/>
      <c r="D178" s="523" t="s">
        <v>1698</v>
      </c>
      <c r="E178" s="532"/>
      <c r="F178" s="519">
        <v>0</v>
      </c>
      <c r="G178" s="520"/>
      <c r="H178" s="21"/>
      <c r="I178" s="22"/>
      <c r="J178" s="21"/>
      <c r="K178" s="21"/>
      <c r="L178" s="23"/>
      <c r="M178" s="21"/>
      <c r="N178" s="21"/>
      <c r="O178" s="23"/>
      <c r="P178" s="21"/>
      <c r="Q178" s="21"/>
      <c r="R178" s="23"/>
      <c r="S178" s="21"/>
      <c r="T178" s="21"/>
      <c r="U178" s="23"/>
      <c r="V178" s="21"/>
    </row>
    <row r="179" spans="2:22" customFormat="1" ht="12" customHeight="1" thickTop="1">
      <c r="B179" s="527"/>
      <c r="C179" s="528"/>
      <c r="D179" s="529" t="s">
        <v>1141</v>
      </c>
      <c r="E179" s="530"/>
      <c r="F179" s="530"/>
      <c r="G179" s="530"/>
      <c r="H179" s="10"/>
      <c r="I179" s="27"/>
      <c r="J179" s="10"/>
      <c r="K179" s="10"/>
      <c r="L179" s="27"/>
      <c r="M179" s="10"/>
      <c r="N179" s="10"/>
      <c r="O179" s="27"/>
      <c r="P179" s="10"/>
      <c r="Q179" s="10"/>
      <c r="R179" s="27"/>
      <c r="S179" s="10"/>
      <c r="T179" s="10"/>
      <c r="U179" s="27"/>
      <c r="V179" s="10"/>
    </row>
    <row r="180" spans="2:22">
      <c r="B180" s="535"/>
      <c r="C180" s="535"/>
      <c r="D180" s="536"/>
      <c r="E180" s="535"/>
      <c r="F180" s="537"/>
      <c r="G180" s="537"/>
      <c r="H180" s="536"/>
      <c r="I180" s="536"/>
      <c r="J180" s="29"/>
      <c r="K180" s="536"/>
      <c r="L180" s="536"/>
      <c r="M180" s="29"/>
      <c r="N180" s="536"/>
      <c r="O180" s="536"/>
      <c r="P180" s="29"/>
      <c r="Q180" s="536"/>
      <c r="R180" s="536"/>
      <c r="S180" s="29"/>
      <c r="T180" s="536"/>
      <c r="U180" s="536"/>
      <c r="V180" s="29"/>
    </row>
    <row r="181" spans="2:22">
      <c r="B181" s="538">
        <v>20</v>
      </c>
      <c r="C181" s="496" t="s">
        <v>1699</v>
      </c>
      <c r="D181" s="494"/>
      <c r="E181" s="494"/>
      <c r="H181" s="310"/>
      <c r="I181" s="310"/>
      <c r="J181" s="310"/>
    </row>
    <row r="182" spans="2:22">
      <c r="B182" s="865" t="s">
        <v>1700</v>
      </c>
      <c r="C182" s="866"/>
      <c r="D182" s="799" t="s">
        <v>1701</v>
      </c>
      <c r="E182" s="799" t="s">
        <v>1702</v>
      </c>
      <c r="F182" s="799" t="s">
        <v>1703</v>
      </c>
      <c r="G182" s="870" t="s">
        <v>1704</v>
      </c>
      <c r="H182" s="19" t="s">
        <v>1705</v>
      </c>
      <c r="I182" s="19"/>
      <c r="J182" s="19"/>
      <c r="K182" s="15"/>
      <c r="L182" s="16" t="s">
        <v>1706</v>
      </c>
      <c r="M182" s="17" t="str">
        <f>通貨1</f>
        <v>JPY</v>
      </c>
      <c r="N182" s="15"/>
      <c r="O182" s="16" t="s">
        <v>1707</v>
      </c>
      <c r="P182" s="17" t="str">
        <f>IF(通貨2="","",IF(通貨2単位=1,通貨2,通貨2単位&amp;通貨2))</f>
        <v/>
      </c>
      <c r="Q182" s="15"/>
      <c r="R182" s="16" t="s">
        <v>1708</v>
      </c>
      <c r="S182" s="17" t="str">
        <f>IF(通貨3="","",IF(通貨3単位=1,通貨3,通貨3単位&amp;通貨3))</f>
        <v/>
      </c>
      <c r="T182" s="15"/>
      <c r="U182" s="16" t="s">
        <v>1709</v>
      </c>
      <c r="V182" s="17" t="str">
        <f>IF(通貨4="","",IF(通貨4単位=1,通貨4,通貨4単位&amp;通貨4))</f>
        <v/>
      </c>
    </row>
    <row r="183" spans="2:22" customFormat="1" ht="12" customHeight="1" thickBot="1">
      <c r="B183" s="872"/>
      <c r="C183" s="873"/>
      <c r="D183" s="874"/>
      <c r="E183" s="874"/>
      <c r="F183" s="874"/>
      <c r="G183" s="875"/>
      <c r="H183" s="20" t="s">
        <v>1710</v>
      </c>
      <c r="I183" s="20" t="s">
        <v>1711</v>
      </c>
      <c r="J183" s="20" t="s">
        <v>1712</v>
      </c>
      <c r="K183" s="20" t="s">
        <v>1713</v>
      </c>
      <c r="L183" s="20" t="s">
        <v>1714</v>
      </c>
      <c r="M183" s="20" t="s">
        <v>1715</v>
      </c>
      <c r="N183" s="20" t="s">
        <v>1716</v>
      </c>
      <c r="O183" s="20" t="s">
        <v>1717</v>
      </c>
      <c r="P183" s="20" t="s">
        <v>1718</v>
      </c>
      <c r="Q183" s="20" t="s">
        <v>1719</v>
      </c>
      <c r="R183" s="20" t="s">
        <v>1720</v>
      </c>
      <c r="S183" s="20" t="s">
        <v>1721</v>
      </c>
      <c r="T183" s="20" t="s">
        <v>1722</v>
      </c>
      <c r="U183" s="20" t="s">
        <v>1723</v>
      </c>
      <c r="V183" s="20" t="s">
        <v>1724</v>
      </c>
    </row>
    <row r="184" spans="2:22" customFormat="1" ht="12" customHeight="1" thickTop="1">
      <c r="B184" s="506">
        <v>1</v>
      </c>
      <c r="C184" s="507"/>
      <c r="D184" s="508" t="s">
        <v>12560</v>
      </c>
      <c r="E184" s="508"/>
      <c r="F184" s="510"/>
      <c r="G184" s="511"/>
      <c r="H184" s="21"/>
      <c r="I184" s="22"/>
      <c r="J184" s="21"/>
      <c r="K184" s="291"/>
      <c r="L184" s="512"/>
      <c r="M184" s="21"/>
      <c r="N184" s="291"/>
      <c r="O184" s="512"/>
      <c r="P184" s="21"/>
      <c r="Q184" s="291"/>
      <c r="R184" s="512"/>
      <c r="S184" s="21"/>
      <c r="T184" s="291"/>
      <c r="U184" s="512"/>
      <c r="V184" s="21"/>
    </row>
    <row r="185" spans="2:22" customFormat="1" ht="11.25" customHeight="1" thickBot="1">
      <c r="B185" s="515"/>
      <c r="C185" s="516"/>
      <c r="D185" s="523" t="s">
        <v>1725</v>
      </c>
      <c r="E185" s="532"/>
      <c r="F185" s="519"/>
      <c r="G185" s="520"/>
      <c r="H185" s="21"/>
      <c r="I185" s="22"/>
      <c r="J185" s="21"/>
      <c r="K185" s="21"/>
      <c r="L185" s="23"/>
      <c r="M185" s="21"/>
      <c r="N185" s="21"/>
      <c r="O185" s="23"/>
      <c r="P185" s="21"/>
      <c r="Q185" s="21"/>
      <c r="R185" s="23"/>
      <c r="S185" s="21"/>
      <c r="T185" s="21"/>
      <c r="U185" s="23"/>
      <c r="V185" s="21"/>
    </row>
    <row r="186" spans="2:22" customFormat="1" ht="12" customHeight="1" thickTop="1">
      <c r="B186" s="527"/>
      <c r="C186" s="528"/>
      <c r="D186" s="529" t="s">
        <v>1141</v>
      </c>
      <c r="E186" s="530"/>
      <c r="F186" s="530"/>
      <c r="G186" s="530"/>
      <c r="H186" s="10"/>
      <c r="I186" s="27"/>
      <c r="J186" s="10"/>
      <c r="K186" s="10"/>
      <c r="L186" s="27"/>
      <c r="M186" s="10"/>
      <c r="N186" s="10"/>
      <c r="O186" s="27"/>
      <c r="P186" s="10"/>
      <c r="Q186" s="10"/>
      <c r="R186" s="27"/>
      <c r="S186" s="10"/>
      <c r="T186" s="10"/>
      <c r="U186" s="27"/>
      <c r="V186" s="10"/>
    </row>
    <row r="187" spans="2:22">
      <c r="B187" s="535"/>
      <c r="C187" s="535"/>
      <c r="D187" s="536"/>
      <c r="E187" s="535"/>
      <c r="F187" s="537"/>
      <c r="G187" s="537"/>
      <c r="H187" s="536"/>
      <c r="I187" s="536"/>
      <c r="J187" s="29"/>
      <c r="K187" s="536"/>
      <c r="L187" s="536"/>
      <c r="M187" s="29"/>
      <c r="N187" s="536"/>
      <c r="O187" s="536"/>
      <c r="P187" s="29"/>
      <c r="Q187" s="536"/>
      <c r="R187" s="536"/>
      <c r="S187" s="29"/>
      <c r="T187" s="536"/>
      <c r="U187" s="536"/>
      <c r="V187" s="29"/>
    </row>
    <row r="188" spans="2:22">
      <c r="B188" s="496">
        <v>21</v>
      </c>
      <c r="C188" s="496" t="s">
        <v>1726</v>
      </c>
      <c r="D188" s="494"/>
      <c r="E188" s="494"/>
      <c r="H188" s="310"/>
      <c r="I188" s="310"/>
      <c r="J188" s="310"/>
    </row>
    <row r="189" spans="2:22">
      <c r="B189" s="865" t="s">
        <v>1727</v>
      </c>
      <c r="C189" s="866"/>
      <c r="D189" s="799" t="s">
        <v>1728</v>
      </c>
      <c r="E189" s="799" t="s">
        <v>1729</v>
      </c>
      <c r="F189" s="799" t="s">
        <v>1730</v>
      </c>
      <c r="G189" s="870" t="s">
        <v>1731</v>
      </c>
      <c r="H189" s="19" t="s">
        <v>1732</v>
      </c>
      <c r="I189" s="19"/>
      <c r="J189" s="19"/>
      <c r="K189" s="15"/>
      <c r="L189" s="16" t="s">
        <v>1733</v>
      </c>
      <c r="M189" s="17" t="str">
        <f>通貨1</f>
        <v>JPY</v>
      </c>
      <c r="N189" s="15"/>
      <c r="O189" s="16" t="s">
        <v>1734</v>
      </c>
      <c r="P189" s="17" t="str">
        <f>IF(通貨2="","",IF(通貨2単位=1,通貨2,通貨2単位&amp;通貨2))</f>
        <v/>
      </c>
      <c r="Q189" s="15"/>
      <c r="R189" s="16" t="s">
        <v>1735</v>
      </c>
      <c r="S189" s="17" t="str">
        <f>IF(通貨3="","",IF(通貨3単位=1,通貨3,通貨3単位&amp;通貨3))</f>
        <v/>
      </c>
      <c r="T189" s="15"/>
      <c r="U189" s="16" t="s">
        <v>1736</v>
      </c>
      <c r="V189" s="17" t="str">
        <f>IF(通貨4="","",IF(通貨4単位=1,通貨4,通貨4単位&amp;通貨4))</f>
        <v/>
      </c>
    </row>
    <row r="190" spans="2:22" customFormat="1" ht="12" customHeight="1" thickBot="1">
      <c r="B190" s="872"/>
      <c r="C190" s="873"/>
      <c r="D190" s="874"/>
      <c r="E190" s="874"/>
      <c r="F190" s="874"/>
      <c r="G190" s="875"/>
      <c r="H190" s="20" t="s">
        <v>1737</v>
      </c>
      <c r="I190" s="20" t="s">
        <v>1738</v>
      </c>
      <c r="J190" s="20" t="s">
        <v>1739</v>
      </c>
      <c r="K190" s="20" t="s">
        <v>1740</v>
      </c>
      <c r="L190" s="20" t="s">
        <v>1741</v>
      </c>
      <c r="M190" s="20" t="s">
        <v>1742</v>
      </c>
      <c r="N190" s="20" t="s">
        <v>1743</v>
      </c>
      <c r="O190" s="20" t="s">
        <v>1744</v>
      </c>
      <c r="P190" s="20" t="s">
        <v>1745</v>
      </c>
      <c r="Q190" s="20" t="s">
        <v>1746</v>
      </c>
      <c r="R190" s="20" t="s">
        <v>1747</v>
      </c>
      <c r="S190" s="20" t="s">
        <v>1748</v>
      </c>
      <c r="T190" s="20" t="s">
        <v>1749</v>
      </c>
      <c r="U190" s="20" t="s">
        <v>1750</v>
      </c>
      <c r="V190" s="20" t="s">
        <v>1751</v>
      </c>
    </row>
    <row r="191" spans="2:22" customFormat="1" ht="12" customHeight="1" thickTop="1">
      <c r="B191" s="506">
        <v>1</v>
      </c>
      <c r="C191" s="507"/>
      <c r="D191" s="508"/>
      <c r="E191" s="514"/>
      <c r="F191" s="510"/>
      <c r="G191" s="511"/>
      <c r="H191" s="21"/>
      <c r="I191" s="22"/>
      <c r="J191" s="21"/>
      <c r="K191" s="291"/>
      <c r="L191" s="512"/>
      <c r="M191" s="21"/>
      <c r="N191" s="291"/>
      <c r="O191" s="512"/>
      <c r="P191" s="21"/>
      <c r="Q191" s="291"/>
      <c r="R191" s="512"/>
      <c r="S191" s="21"/>
      <c r="T191" s="291"/>
      <c r="U191" s="512"/>
      <c r="V191" s="21"/>
    </row>
    <row r="192" spans="2:22" customFormat="1" ht="11.25" customHeight="1" thickBot="1">
      <c r="B192" s="515"/>
      <c r="C192" s="516"/>
      <c r="D192" s="523" t="s">
        <v>1752</v>
      </c>
      <c r="E192" s="532"/>
      <c r="F192" s="519">
        <v>0</v>
      </c>
      <c r="G192" s="520"/>
      <c r="H192" s="21"/>
      <c r="I192" s="22"/>
      <c r="J192" s="21"/>
      <c r="K192" s="21"/>
      <c r="L192" s="23"/>
      <c r="M192" s="21"/>
      <c r="N192" s="21"/>
      <c r="O192" s="23"/>
      <c r="P192" s="21"/>
      <c r="Q192" s="21"/>
      <c r="R192" s="23"/>
      <c r="S192" s="21"/>
      <c r="T192" s="21"/>
      <c r="U192" s="23"/>
      <c r="V192" s="21"/>
    </row>
    <row r="193" spans="2:22" customFormat="1" ht="12" customHeight="1" thickTop="1">
      <c r="B193" s="527"/>
      <c r="C193" s="528"/>
      <c r="D193" s="529" t="s">
        <v>1141</v>
      </c>
      <c r="E193" s="530"/>
      <c r="F193" s="530">
        <v>0</v>
      </c>
      <c r="G193" s="530"/>
      <c r="H193" s="10"/>
      <c r="I193" s="27"/>
      <c r="J193" s="10"/>
      <c r="K193" s="10"/>
      <c r="L193" s="27"/>
      <c r="M193" s="10"/>
      <c r="N193" s="10"/>
      <c r="O193" s="27"/>
      <c r="P193" s="10"/>
      <c r="Q193" s="10"/>
      <c r="R193" s="27"/>
      <c r="S193" s="10"/>
      <c r="T193" s="10"/>
      <c r="U193" s="27"/>
      <c r="V193" s="10"/>
    </row>
    <row r="195" spans="2:22">
      <c r="B195" s="496">
        <v>22</v>
      </c>
      <c r="C195" s="496" t="s">
        <v>1753</v>
      </c>
      <c r="D195" s="494"/>
      <c r="E195" s="494"/>
      <c r="H195" s="310"/>
      <c r="I195" s="310"/>
      <c r="J195" s="310"/>
    </row>
    <row r="196" spans="2:22">
      <c r="B196" s="865" t="s">
        <v>1754</v>
      </c>
      <c r="C196" s="866"/>
      <c r="D196" s="799" t="s">
        <v>1755</v>
      </c>
      <c r="E196" s="799" t="s">
        <v>1756</v>
      </c>
      <c r="F196" s="799" t="s">
        <v>1757</v>
      </c>
      <c r="G196" s="870" t="s">
        <v>1758</v>
      </c>
      <c r="H196" s="19" t="s">
        <v>1759</v>
      </c>
      <c r="I196" s="19"/>
      <c r="J196" s="19"/>
      <c r="K196" s="15"/>
      <c r="L196" s="16" t="s">
        <v>1760</v>
      </c>
      <c r="M196" s="17" t="str">
        <f>通貨1</f>
        <v>JPY</v>
      </c>
      <c r="N196" s="15"/>
      <c r="O196" s="16" t="s">
        <v>1761</v>
      </c>
      <c r="P196" s="17" t="str">
        <f>IF(通貨2="","",IF(通貨2単位=1,通貨2,通貨2単位&amp;通貨2))</f>
        <v/>
      </c>
      <c r="Q196" s="15"/>
      <c r="R196" s="16" t="s">
        <v>1762</v>
      </c>
      <c r="S196" s="17" t="str">
        <f>IF(通貨3="","",IF(通貨3単位=1,通貨3,通貨3単位&amp;通貨3))</f>
        <v/>
      </c>
      <c r="T196" s="15"/>
      <c r="U196" s="16" t="s">
        <v>1763</v>
      </c>
      <c r="V196" s="17" t="str">
        <f>IF(通貨4="","",IF(通貨4単位=1,通貨4,通貨4単位&amp;通貨4))</f>
        <v/>
      </c>
    </row>
    <row r="197" spans="2:22" customFormat="1" ht="12" customHeight="1" thickBot="1">
      <c r="B197" s="872"/>
      <c r="C197" s="873"/>
      <c r="D197" s="874"/>
      <c r="E197" s="874"/>
      <c r="F197" s="874"/>
      <c r="G197" s="875"/>
      <c r="H197" s="20" t="s">
        <v>1764</v>
      </c>
      <c r="I197" s="20" t="s">
        <v>1765</v>
      </c>
      <c r="J197" s="20" t="s">
        <v>1766</v>
      </c>
      <c r="K197" s="20" t="s">
        <v>1767</v>
      </c>
      <c r="L197" s="20" t="s">
        <v>1768</v>
      </c>
      <c r="M197" s="20" t="s">
        <v>1769</v>
      </c>
      <c r="N197" s="20" t="s">
        <v>1770</v>
      </c>
      <c r="O197" s="20" t="s">
        <v>1771</v>
      </c>
      <c r="P197" s="20" t="s">
        <v>1772</v>
      </c>
      <c r="Q197" s="20" t="s">
        <v>1773</v>
      </c>
      <c r="R197" s="20" t="s">
        <v>1774</v>
      </c>
      <c r="S197" s="20" t="s">
        <v>1775</v>
      </c>
      <c r="T197" s="20" t="s">
        <v>1776</v>
      </c>
      <c r="U197" s="20" t="s">
        <v>1777</v>
      </c>
      <c r="V197" s="20" t="s">
        <v>1778</v>
      </c>
    </row>
    <row r="198" spans="2:22" customFormat="1" ht="12" customHeight="1" thickTop="1">
      <c r="B198" s="506">
        <v>1</v>
      </c>
      <c r="C198" s="507"/>
      <c r="D198" s="508" t="s">
        <v>12566</v>
      </c>
      <c r="E198" s="508"/>
      <c r="F198" s="510" t="s">
        <v>12550</v>
      </c>
      <c r="G198" s="511" t="s">
        <v>1144</v>
      </c>
      <c r="H198" s="21">
        <f t="shared" ref="H198" si="8">IF(I198=0,0,J198/I198)</f>
        <v>50000</v>
      </c>
      <c r="I198" s="22">
        <f t="shared" ref="I198" si="9">L198+O198+R198+U198</f>
        <v>1</v>
      </c>
      <c r="J198" s="21">
        <f t="shared" ref="J198" si="10">M$6*M$7*M198+P$6*P$7*P198+S$6*S$7*S198+V$6*V$7*V198</f>
        <v>50000</v>
      </c>
      <c r="K198" s="291">
        <v>50000</v>
      </c>
      <c r="L198" s="512">
        <v>1</v>
      </c>
      <c r="M198" s="21">
        <f t="shared" ref="M198" si="11">K198*L198</f>
        <v>50000</v>
      </c>
      <c r="N198" s="291"/>
      <c r="O198" s="512"/>
      <c r="P198" s="21"/>
      <c r="Q198" s="291"/>
      <c r="R198" s="512"/>
      <c r="S198" s="21"/>
      <c r="T198" s="291"/>
      <c r="U198" s="512"/>
      <c r="V198" s="21"/>
    </row>
    <row r="199" spans="2:22" customFormat="1" ht="12" customHeight="1" thickBot="1">
      <c r="B199" s="515"/>
      <c r="C199" s="516"/>
      <c r="D199" s="523" t="s">
        <v>1779</v>
      </c>
      <c r="E199" s="532"/>
      <c r="F199" s="519">
        <v>0</v>
      </c>
      <c r="G199" s="520"/>
      <c r="H199" s="21"/>
      <c r="I199" s="22"/>
      <c r="J199" s="21"/>
      <c r="K199" s="21"/>
      <c r="L199" s="23"/>
      <c r="M199" s="21"/>
      <c r="N199" s="21"/>
      <c r="O199" s="23"/>
      <c r="P199" s="21"/>
      <c r="Q199" s="21"/>
      <c r="R199" s="23"/>
      <c r="S199" s="21"/>
      <c r="T199" s="21"/>
      <c r="U199" s="23"/>
      <c r="V199" s="21"/>
    </row>
    <row r="200" spans="2:22" customFormat="1" ht="12" customHeight="1" thickTop="1">
      <c r="B200" s="527"/>
      <c r="C200" s="528"/>
      <c r="D200" s="529" t="s">
        <v>1141</v>
      </c>
      <c r="E200" s="530"/>
      <c r="F200" s="530">
        <v>0</v>
      </c>
      <c r="G200" s="530"/>
      <c r="H200" s="10"/>
      <c r="I200" s="27"/>
      <c r="J200" s="10">
        <f>SUBTOTAL(9,J198:J199)</f>
        <v>50000</v>
      </c>
      <c r="K200" s="10"/>
      <c r="L200" s="27"/>
      <c r="M200" s="10">
        <f>SUBTOTAL(9,M198:M199)</f>
        <v>50000</v>
      </c>
      <c r="N200" s="10"/>
      <c r="O200" s="27"/>
      <c r="P200" s="10"/>
      <c r="Q200" s="10"/>
      <c r="R200" s="27"/>
      <c r="S200" s="10"/>
      <c r="T200" s="10"/>
      <c r="U200" s="27"/>
      <c r="V200" s="10"/>
    </row>
    <row r="201" spans="2:22">
      <c r="B201" s="515"/>
      <c r="C201" s="516"/>
      <c r="D201" s="531"/>
      <c r="E201" s="532" t="s">
        <v>1780</v>
      </c>
      <c r="F201" s="519"/>
      <c r="G201" s="533" t="s">
        <v>1136</v>
      </c>
      <c r="H201" s="21"/>
      <c r="I201" s="22"/>
      <c r="J201" s="28">
        <f>SUMIFS(J198:J199,$G198:$G199,$G201)</f>
        <v>0</v>
      </c>
      <c r="K201" s="21"/>
      <c r="L201" s="22"/>
      <c r="M201" s="28">
        <f>SUMIFS(M198:M199,$G198:$G199,$G201)</f>
        <v>0</v>
      </c>
      <c r="N201" s="21"/>
      <c r="O201" s="22"/>
      <c r="P201" s="28"/>
      <c r="Q201" s="21"/>
      <c r="R201" s="22"/>
      <c r="S201" s="28"/>
      <c r="T201" s="21"/>
      <c r="U201" s="22"/>
      <c r="V201" s="28"/>
    </row>
    <row r="202" spans="2:22" customFormat="1" ht="12" customHeight="1">
      <c r="B202" s="515"/>
      <c r="C202" s="516"/>
      <c r="D202" s="226"/>
      <c r="E202" s="534" t="s">
        <v>1781</v>
      </c>
      <c r="F202" s="212"/>
      <c r="G202" s="533" t="s">
        <v>1144</v>
      </c>
      <c r="H202" s="226"/>
      <c r="I202" s="226"/>
      <c r="J202" s="28">
        <f>SUMIFS(J198:J199,$G198:$G199,$G202)</f>
        <v>50000</v>
      </c>
      <c r="K202" s="226"/>
      <c r="L202" s="226"/>
      <c r="M202" s="28">
        <f>SUMIFS(M198:M199,$G198:$G199,$G202)</f>
        <v>50000</v>
      </c>
      <c r="N202" s="226"/>
      <c r="O202" s="226"/>
      <c r="P202" s="28"/>
      <c r="Q202" s="226"/>
      <c r="R202" s="226"/>
      <c r="S202" s="28"/>
      <c r="T202" s="226"/>
      <c r="U202" s="226"/>
      <c r="V202" s="28"/>
    </row>
    <row r="203" spans="2:22">
      <c r="B203" s="535"/>
      <c r="C203" s="535"/>
      <c r="D203" s="536"/>
      <c r="E203" s="535" t="str">
        <f>IF(J203&lt;&gt;0,"未区分","")</f>
        <v/>
      </c>
      <c r="F203" s="537"/>
      <c r="G203" s="537"/>
      <c r="H203" s="536"/>
      <c r="I203" s="536"/>
      <c r="J203" s="29">
        <f>J200-J201-J202</f>
        <v>0</v>
      </c>
      <c r="K203" s="536"/>
      <c r="L203" s="536"/>
      <c r="M203" s="29">
        <f>M200-M201-M202</f>
        <v>0</v>
      </c>
      <c r="N203" s="536"/>
      <c r="O203" s="536"/>
      <c r="P203" s="29">
        <f>P200-P201-P202</f>
        <v>0</v>
      </c>
      <c r="Q203" s="536"/>
      <c r="R203" s="536"/>
      <c r="S203" s="29">
        <f>S200-S201-S202</f>
        <v>0</v>
      </c>
      <c r="T203" s="536"/>
      <c r="U203" s="536"/>
      <c r="V203" s="29">
        <f>V200-V201-V202</f>
        <v>0</v>
      </c>
    </row>
    <row r="206" spans="2:22">
      <c r="B206" s="865" t="s">
        <v>1782</v>
      </c>
      <c r="C206" s="866"/>
      <c r="D206" s="867" t="s">
        <v>1783</v>
      </c>
      <c r="E206" s="868"/>
      <c r="F206" s="865"/>
      <c r="G206" s="866"/>
      <c r="H206" s="867" t="s">
        <v>1784</v>
      </c>
      <c r="I206" s="868"/>
      <c r="J206" s="806" t="s">
        <v>1785</v>
      </c>
      <c r="K206" s="867" t="s">
        <v>1786</v>
      </c>
      <c r="L206" s="868"/>
      <c r="M206" s="17" t="str">
        <f>通貨1</f>
        <v>JPY</v>
      </c>
      <c r="N206" s="867" t="s">
        <v>1787</v>
      </c>
      <c r="O206" s="868"/>
      <c r="P206" s="17" t="str">
        <f>IF(通貨2="","",IF(通貨2単位=1,通貨2,通貨2単位&amp;通貨2))</f>
        <v/>
      </c>
      <c r="Q206" s="867" t="s">
        <v>1788</v>
      </c>
      <c r="R206" s="868"/>
      <c r="S206" s="17" t="str">
        <f>IF(通貨3="","",IF(通貨3単位=1,通貨3,通貨3単位&amp;通貨3))</f>
        <v/>
      </c>
      <c r="T206" s="867" t="s">
        <v>1789</v>
      </c>
      <c r="U206" s="868"/>
      <c r="V206" s="17" t="str">
        <f>IF(通貨4="","",IF(通貨4単位=1,通貨4,通貨4単位&amp;通貨4))</f>
        <v/>
      </c>
    </row>
    <row r="207" spans="2:22">
      <c r="B207" s="867"/>
      <c r="C207" s="868"/>
      <c r="D207" s="878"/>
      <c r="E207" s="879"/>
      <c r="F207" s="867"/>
      <c r="G207" s="868"/>
      <c r="H207" s="878"/>
      <c r="I207" s="879"/>
      <c r="J207" s="882"/>
      <c r="K207" s="878"/>
      <c r="L207" s="879"/>
      <c r="M207" s="31" t="s">
        <v>1790</v>
      </c>
      <c r="N207" s="878"/>
      <c r="O207" s="879"/>
      <c r="P207" s="31" t="s">
        <v>1791</v>
      </c>
      <c r="Q207" s="878"/>
      <c r="R207" s="879"/>
      <c r="S207" s="31" t="s">
        <v>1792</v>
      </c>
      <c r="T207" s="878"/>
      <c r="U207" s="879"/>
      <c r="V207" s="31" t="s">
        <v>1793</v>
      </c>
    </row>
    <row r="208" spans="2:22">
      <c r="B208" s="552">
        <f>B8</f>
        <v>3</v>
      </c>
      <c r="C208" s="553"/>
      <c r="D208" s="552" t="str">
        <f>C8</f>
        <v>材料費</v>
      </c>
      <c r="E208" s="554"/>
      <c r="F208" s="355"/>
      <c r="G208" s="360"/>
      <c r="H208" s="555"/>
      <c r="I208" s="556"/>
      <c r="J208" s="557">
        <f>材料費計</f>
        <v>0</v>
      </c>
      <c r="K208" s="555"/>
      <c r="L208" s="556"/>
      <c r="M208" s="557">
        <f>材料費_通貨1</f>
        <v>0</v>
      </c>
      <c r="N208" s="555"/>
      <c r="O208" s="556"/>
      <c r="P208" s="557">
        <f>材料費_通貨2</f>
        <v>0</v>
      </c>
      <c r="Q208" s="555"/>
      <c r="R208" s="556"/>
      <c r="S208" s="557">
        <f>材料費_通貨3</f>
        <v>0</v>
      </c>
      <c r="T208" s="555"/>
      <c r="U208" s="556"/>
      <c r="V208" s="557">
        <f>材料費_通貨4</f>
        <v>0</v>
      </c>
    </row>
    <row r="209" spans="2:22">
      <c r="B209" s="552">
        <f>B22</f>
        <v>4</v>
      </c>
      <c r="C209" s="553"/>
      <c r="D209" s="552" t="str">
        <f>C22</f>
        <v>外注費(借上費除)</v>
      </c>
      <c r="E209" s="554"/>
      <c r="F209" s="355"/>
      <c r="G209" s="360"/>
      <c r="H209" s="555"/>
      <c r="I209" s="556"/>
      <c r="J209" s="557">
        <f>外注委託費計</f>
        <v>0</v>
      </c>
      <c r="K209" s="555"/>
      <c r="L209" s="556"/>
      <c r="M209" s="557">
        <f>外注委託費_通貨1</f>
        <v>0</v>
      </c>
      <c r="N209" s="555"/>
      <c r="O209" s="556"/>
      <c r="P209" s="557">
        <f>外注委託費_通貨2</f>
        <v>0</v>
      </c>
      <c r="Q209" s="555"/>
      <c r="R209" s="556"/>
      <c r="S209" s="557">
        <f>外注委託費_通貨3</f>
        <v>0</v>
      </c>
      <c r="T209" s="555"/>
      <c r="U209" s="556"/>
      <c r="V209" s="557">
        <f>外注委託費_通貨4</f>
        <v>0</v>
      </c>
    </row>
    <row r="210" spans="2:22">
      <c r="B210" s="552">
        <f>B32</f>
        <v>5</v>
      </c>
      <c r="C210" s="553"/>
      <c r="D210" s="552" t="str">
        <f>C32</f>
        <v>労務費（ローカルスタッフ賃金・現地傭人費）</v>
      </c>
      <c r="E210" s="554"/>
      <c r="F210" s="355"/>
      <c r="G210" s="360"/>
      <c r="H210" s="555"/>
      <c r="I210" s="556"/>
      <c r="J210" s="557">
        <f>労務費計</f>
        <v>0</v>
      </c>
      <c r="K210" s="555"/>
      <c r="L210" s="556"/>
      <c r="M210" s="557">
        <f>労務費_通貨1</f>
        <v>0</v>
      </c>
      <c r="N210" s="555"/>
      <c r="O210" s="556"/>
      <c r="P210" s="557">
        <f>労務費_通貨2</f>
        <v>0</v>
      </c>
      <c r="Q210" s="555"/>
      <c r="R210" s="556"/>
      <c r="S210" s="557">
        <f>労務費_通貨3</f>
        <v>0</v>
      </c>
      <c r="T210" s="555"/>
      <c r="U210" s="556"/>
      <c r="V210" s="557">
        <f>労務費_通貨4</f>
        <v>0</v>
      </c>
    </row>
    <row r="211" spans="2:22">
      <c r="B211" s="552">
        <f>B42</f>
        <v>6</v>
      </c>
      <c r="C211" s="553"/>
      <c r="D211" s="552" t="str">
        <f>C42</f>
        <v>通信交通費(借上交通費含)</v>
      </c>
      <c r="E211" s="554"/>
      <c r="F211" s="355"/>
      <c r="G211" s="360"/>
      <c r="H211" s="555"/>
      <c r="I211" s="556"/>
      <c r="J211" s="557">
        <f>通信交通費計</f>
        <v>2188750</v>
      </c>
      <c r="K211" s="555"/>
      <c r="L211" s="556"/>
      <c r="M211" s="557">
        <f>通信交通費_通貨1</f>
        <v>2188750</v>
      </c>
      <c r="N211" s="555"/>
      <c r="O211" s="556"/>
      <c r="P211" s="557">
        <f>通信交通費_通貨2</f>
        <v>0</v>
      </c>
      <c r="Q211" s="555"/>
      <c r="R211" s="556"/>
      <c r="S211" s="557">
        <f>通信交通費_通貨3</f>
        <v>0</v>
      </c>
      <c r="T211" s="555"/>
      <c r="U211" s="556"/>
      <c r="V211" s="557">
        <f>通信交通費_通貨4</f>
        <v>0</v>
      </c>
    </row>
    <row r="212" spans="2:22">
      <c r="B212" s="552">
        <f>B60</f>
        <v>7</v>
      </c>
      <c r="C212" s="553"/>
      <c r="D212" s="552" t="str">
        <f>C60</f>
        <v>事務用品複写費</v>
      </c>
      <c r="E212" s="554"/>
      <c r="F212" s="355"/>
      <c r="G212" s="360"/>
      <c r="H212" s="555"/>
      <c r="I212" s="556"/>
      <c r="J212" s="557">
        <f>事務用品複写費計</f>
        <v>100000</v>
      </c>
      <c r="K212" s="555"/>
      <c r="L212" s="556"/>
      <c r="M212" s="557">
        <f>事務用品複写費_通貨1</f>
        <v>100000</v>
      </c>
      <c r="N212" s="555"/>
      <c r="O212" s="556"/>
      <c r="P212" s="557">
        <f>事務用品複写費_通貨2</f>
        <v>0</v>
      </c>
      <c r="Q212" s="555"/>
      <c r="R212" s="556"/>
      <c r="S212" s="557">
        <f>事務用品複写費_通貨3</f>
        <v>0</v>
      </c>
      <c r="T212" s="555"/>
      <c r="U212" s="556"/>
      <c r="V212" s="557">
        <f>事務用品複写費_通貨4</f>
        <v>0</v>
      </c>
    </row>
    <row r="213" spans="2:22">
      <c r="B213" s="552">
        <f>B70</f>
        <v>8</v>
      </c>
      <c r="C213" s="553"/>
      <c r="D213" s="552" t="str">
        <f>C70</f>
        <v>福利厚生費</v>
      </c>
      <c r="E213" s="554"/>
      <c r="F213" s="355"/>
      <c r="G213" s="360"/>
      <c r="H213" s="555"/>
      <c r="I213" s="556"/>
      <c r="J213" s="557">
        <f>福利厚生費計</f>
        <v>0</v>
      </c>
      <c r="K213" s="555"/>
      <c r="L213" s="556"/>
      <c r="M213" s="557">
        <f>福利厚生費_通貨1</f>
        <v>0</v>
      </c>
      <c r="N213" s="555"/>
      <c r="O213" s="556"/>
      <c r="P213" s="557">
        <f>福利厚生費_通貨2</f>
        <v>0</v>
      </c>
      <c r="Q213" s="555"/>
      <c r="R213" s="556"/>
      <c r="S213" s="557">
        <f>福利厚生費_通貨3</f>
        <v>0</v>
      </c>
      <c r="T213" s="555"/>
      <c r="U213" s="556"/>
      <c r="V213" s="557">
        <f>福利厚生費_通貨4</f>
        <v>0</v>
      </c>
    </row>
    <row r="214" spans="2:22">
      <c r="B214" s="552">
        <f>B79</f>
        <v>9</v>
      </c>
      <c r="C214" s="553"/>
      <c r="D214" s="552" t="str">
        <f>C79</f>
        <v>会議費</v>
      </c>
      <c r="E214" s="554"/>
      <c r="F214" s="355"/>
      <c r="G214" s="360"/>
      <c r="H214" s="555"/>
      <c r="I214" s="556"/>
      <c r="J214" s="557">
        <f>会議費計</f>
        <v>0</v>
      </c>
      <c r="K214" s="555"/>
      <c r="L214" s="556"/>
      <c r="M214" s="557">
        <f>会議費_通貨1</f>
        <v>0</v>
      </c>
      <c r="N214" s="555"/>
      <c r="O214" s="556"/>
      <c r="P214" s="557">
        <f>会議費_通貨2</f>
        <v>0</v>
      </c>
      <c r="Q214" s="555"/>
      <c r="R214" s="556"/>
      <c r="S214" s="557">
        <f>会議費_通貨3</f>
        <v>0</v>
      </c>
      <c r="T214" s="555"/>
      <c r="U214" s="556"/>
      <c r="V214" s="557">
        <f>会議費_通貨4</f>
        <v>0</v>
      </c>
    </row>
    <row r="215" spans="2:22">
      <c r="B215" s="552">
        <f>B88</f>
        <v>10</v>
      </c>
      <c r="C215" s="553"/>
      <c r="D215" s="552" t="str">
        <f>C88</f>
        <v>交際費</v>
      </c>
      <c r="E215" s="554"/>
      <c r="F215" s="355"/>
      <c r="G215" s="360"/>
      <c r="H215" s="555"/>
      <c r="I215" s="556"/>
      <c r="J215" s="557">
        <f>交際費計</f>
        <v>150000</v>
      </c>
      <c r="K215" s="555"/>
      <c r="L215" s="556"/>
      <c r="M215" s="557">
        <f>交際費_通貨1</f>
        <v>150000</v>
      </c>
      <c r="N215" s="555"/>
      <c r="O215" s="556"/>
      <c r="P215" s="557">
        <f>交際費_通貨2</f>
        <v>0</v>
      </c>
      <c r="Q215" s="555"/>
      <c r="R215" s="556"/>
      <c r="S215" s="557">
        <f>交際費_通貨3</f>
        <v>0</v>
      </c>
      <c r="T215" s="555"/>
      <c r="U215" s="556"/>
      <c r="V215" s="557">
        <f>交際費_通貨4</f>
        <v>0</v>
      </c>
    </row>
    <row r="216" spans="2:22">
      <c r="B216" s="552">
        <f>B98</f>
        <v>11</v>
      </c>
      <c r="C216" s="553"/>
      <c r="D216" s="552" t="str">
        <f>C98</f>
        <v>修繕維持費</v>
      </c>
      <c r="E216" s="554"/>
      <c r="F216" s="355"/>
      <c r="G216" s="360"/>
      <c r="H216" s="555"/>
      <c r="I216" s="556"/>
      <c r="J216" s="557">
        <f>修繕維持費計</f>
        <v>0</v>
      </c>
      <c r="K216" s="555"/>
      <c r="L216" s="556"/>
      <c r="M216" s="557">
        <f>修繕維持費_通貨1</f>
        <v>0</v>
      </c>
      <c r="N216" s="555"/>
      <c r="O216" s="556"/>
      <c r="P216" s="557">
        <f>修繕維持費_通貨2</f>
        <v>0</v>
      </c>
      <c r="Q216" s="555"/>
      <c r="R216" s="556"/>
      <c r="S216" s="557">
        <f>修繕維持費_通貨3</f>
        <v>0</v>
      </c>
      <c r="T216" s="555"/>
      <c r="U216" s="556"/>
      <c r="V216" s="557">
        <f>修繕維持費_通貨4</f>
        <v>0</v>
      </c>
    </row>
    <row r="217" spans="2:22">
      <c r="B217" s="552">
        <f>B107</f>
        <v>12</v>
      </c>
      <c r="C217" s="553"/>
      <c r="D217" s="552" t="str">
        <f>C107</f>
        <v>動力用水光熱費</v>
      </c>
      <c r="E217" s="554"/>
      <c r="F217" s="355"/>
      <c r="G217" s="360"/>
      <c r="H217" s="555"/>
      <c r="I217" s="556"/>
      <c r="J217" s="557">
        <f>動力用水光熱費計</f>
        <v>0</v>
      </c>
      <c r="K217" s="555"/>
      <c r="L217" s="556"/>
      <c r="M217" s="557">
        <f>動力用水光熱費_通貨1</f>
        <v>0</v>
      </c>
      <c r="N217" s="555"/>
      <c r="O217" s="556"/>
      <c r="P217" s="557">
        <f>動力用水光熱費_通貨2</f>
        <v>0</v>
      </c>
      <c r="Q217" s="555"/>
      <c r="R217" s="556"/>
      <c r="S217" s="557">
        <f>動力用水光熱費_通貨3</f>
        <v>0</v>
      </c>
      <c r="T217" s="555"/>
      <c r="U217" s="556"/>
      <c r="V217" s="557">
        <f>動力用水光熱費_通貨4</f>
        <v>0</v>
      </c>
    </row>
    <row r="218" spans="2:22">
      <c r="B218" s="552">
        <f>B116</f>
        <v>13</v>
      </c>
      <c r="C218" s="553"/>
      <c r="D218" s="552" t="str">
        <f>C116</f>
        <v>広告宣伝費</v>
      </c>
      <c r="E218" s="554"/>
      <c r="F218" s="355"/>
      <c r="G218" s="360"/>
      <c r="H218" s="555"/>
      <c r="I218" s="556"/>
      <c r="J218" s="557">
        <f>広告宣伝費計</f>
        <v>0</v>
      </c>
      <c r="K218" s="555"/>
      <c r="L218" s="556"/>
      <c r="M218" s="557">
        <f>広告宣伝費_通貨1</f>
        <v>0</v>
      </c>
      <c r="N218" s="555"/>
      <c r="O218" s="556"/>
      <c r="P218" s="557">
        <f>広告宣伝費_通貨2</f>
        <v>0</v>
      </c>
      <c r="Q218" s="555"/>
      <c r="R218" s="556"/>
      <c r="S218" s="557">
        <f>広告宣伝費_通貨3</f>
        <v>0</v>
      </c>
      <c r="T218" s="555"/>
      <c r="U218" s="556"/>
      <c r="V218" s="557">
        <f>広告宣伝費_通貨4</f>
        <v>0</v>
      </c>
    </row>
    <row r="219" spans="2:22">
      <c r="B219" s="552">
        <f>B125</f>
        <v>14</v>
      </c>
      <c r="C219" s="553"/>
      <c r="D219" s="552" t="str">
        <f>C125</f>
        <v>諸賃借料</v>
      </c>
      <c r="E219" s="554"/>
      <c r="F219" s="355"/>
      <c r="G219" s="360"/>
      <c r="H219" s="555"/>
      <c r="I219" s="556"/>
      <c r="J219" s="557">
        <f>諸賃借料計</f>
        <v>0</v>
      </c>
      <c r="K219" s="555"/>
      <c r="L219" s="556"/>
      <c r="M219" s="557">
        <f>諸賃借料_通貨1</f>
        <v>0</v>
      </c>
      <c r="N219" s="555"/>
      <c r="O219" s="556"/>
      <c r="P219" s="557">
        <f>諸賃借料_通貨2</f>
        <v>0</v>
      </c>
      <c r="Q219" s="555"/>
      <c r="R219" s="556"/>
      <c r="S219" s="557">
        <f>諸賃借料_通貨3</f>
        <v>0</v>
      </c>
      <c r="T219" s="555"/>
      <c r="U219" s="556"/>
      <c r="V219" s="557">
        <f>諸賃借料_通貨4</f>
        <v>0</v>
      </c>
    </row>
    <row r="220" spans="2:22">
      <c r="B220" s="552">
        <f>B134</f>
        <v>15</v>
      </c>
      <c r="C220" s="553"/>
      <c r="D220" s="552" t="str">
        <f>C134</f>
        <v>保険料</v>
      </c>
      <c r="E220" s="554"/>
      <c r="F220" s="355"/>
      <c r="G220" s="360"/>
      <c r="H220" s="555"/>
      <c r="I220" s="556"/>
      <c r="J220" s="557">
        <f>保険料計</f>
        <v>30000</v>
      </c>
      <c r="K220" s="555"/>
      <c r="L220" s="556"/>
      <c r="M220" s="557">
        <f>保険料_通貨1</f>
        <v>0</v>
      </c>
      <c r="N220" s="555"/>
      <c r="O220" s="556"/>
      <c r="P220" s="557">
        <f>保険料_通貨2</f>
        <v>0</v>
      </c>
      <c r="Q220" s="555"/>
      <c r="R220" s="556"/>
      <c r="S220" s="557">
        <f>保険料_通貨3</f>
        <v>0</v>
      </c>
      <c r="T220" s="555"/>
      <c r="U220" s="556"/>
      <c r="V220" s="557">
        <f>保険料_通貨4</f>
        <v>0</v>
      </c>
    </row>
    <row r="221" spans="2:22" customFormat="1" ht="12" customHeight="1">
      <c r="B221" s="552">
        <f>B143</f>
        <v>16</v>
      </c>
      <c r="C221" s="553"/>
      <c r="D221" s="552" t="str">
        <f>C143</f>
        <v>減価償却費</v>
      </c>
      <c r="E221" s="554"/>
      <c r="F221" s="355"/>
      <c r="G221" s="360"/>
      <c r="H221" s="555"/>
      <c r="I221" s="556"/>
      <c r="J221" s="557">
        <f>減価償却費計</f>
        <v>0</v>
      </c>
      <c r="K221" s="555"/>
      <c r="L221" s="556"/>
      <c r="M221" s="557">
        <f>減価償却費_通貨1</f>
        <v>0</v>
      </c>
      <c r="N221" s="555"/>
      <c r="O221" s="556"/>
      <c r="P221" s="557">
        <f>減価償却費_通貨2</f>
        <v>0</v>
      </c>
      <c r="Q221" s="555"/>
      <c r="R221" s="556"/>
      <c r="S221" s="557">
        <f>減価償却費_通貨3</f>
        <v>0</v>
      </c>
      <c r="T221" s="555"/>
      <c r="U221" s="556"/>
      <c r="V221" s="557">
        <f>減価償却費_通貨4</f>
        <v>0</v>
      </c>
    </row>
    <row r="222" spans="2:22">
      <c r="B222" s="552">
        <f>B156</f>
        <v>17</v>
      </c>
      <c r="C222" s="553"/>
      <c r="D222" s="552" t="str">
        <f>C156</f>
        <v>地代家賃</v>
      </c>
      <c r="E222" s="554"/>
      <c r="F222" s="355"/>
      <c r="G222" s="360"/>
      <c r="H222" s="555"/>
      <c r="I222" s="556"/>
      <c r="J222" s="557">
        <f>地代家賃計</f>
        <v>0</v>
      </c>
      <c r="K222" s="555"/>
      <c r="L222" s="556"/>
      <c r="M222" s="557">
        <f>地代家賃_通貨1</f>
        <v>0</v>
      </c>
      <c r="N222" s="555"/>
      <c r="O222" s="556"/>
      <c r="P222" s="557">
        <f>地代家賃_通貨2</f>
        <v>0</v>
      </c>
      <c r="Q222" s="555"/>
      <c r="R222" s="556"/>
      <c r="S222" s="557">
        <f>地代家賃_通貨3</f>
        <v>0</v>
      </c>
      <c r="T222" s="555"/>
      <c r="U222" s="556"/>
      <c r="V222" s="557">
        <f>地代家賃_通貨4</f>
        <v>0</v>
      </c>
    </row>
    <row r="223" spans="2:22">
      <c r="B223" s="552">
        <f>B165</f>
        <v>18</v>
      </c>
      <c r="C223" s="553"/>
      <c r="D223" s="552" t="str">
        <f>C165</f>
        <v>租税公課</v>
      </c>
      <c r="E223" s="554"/>
      <c r="F223" s="355"/>
      <c r="G223" s="360"/>
      <c r="H223" s="555"/>
      <c r="I223" s="556"/>
      <c r="J223" s="557">
        <f>租税公課計</f>
        <v>0</v>
      </c>
      <c r="K223" s="555"/>
      <c r="L223" s="556"/>
      <c r="M223" s="557">
        <f>租税公課_通貨1</f>
        <v>0</v>
      </c>
      <c r="N223" s="555"/>
      <c r="O223" s="556"/>
      <c r="P223" s="557">
        <f>租税公課_通貨2</f>
        <v>0</v>
      </c>
      <c r="Q223" s="555"/>
      <c r="R223" s="556"/>
      <c r="S223" s="557">
        <f>租税公課_通貨3</f>
        <v>0</v>
      </c>
      <c r="T223" s="555"/>
      <c r="U223" s="556"/>
      <c r="V223" s="557">
        <f>租税公課_通貨4</f>
        <v>0</v>
      </c>
    </row>
    <row r="224" spans="2:22">
      <c r="B224" s="552">
        <f>B195</f>
        <v>22</v>
      </c>
      <c r="C224" s="553"/>
      <c r="D224" s="552" t="str">
        <f>C195</f>
        <v>雑費(PIT,事手料除)</v>
      </c>
      <c r="E224" s="554"/>
      <c r="F224" s="355"/>
      <c r="G224" s="360"/>
      <c r="H224" s="555"/>
      <c r="I224" s="556"/>
      <c r="J224" s="557">
        <f>雑費計</f>
        <v>50000</v>
      </c>
      <c r="K224" s="555"/>
      <c r="L224" s="556"/>
      <c r="M224" s="557">
        <f>雑費_通貨1</f>
        <v>50000</v>
      </c>
      <c r="N224" s="555"/>
      <c r="O224" s="556"/>
      <c r="P224" s="557">
        <f>雑費_通貨2</f>
        <v>0</v>
      </c>
      <c r="Q224" s="555"/>
      <c r="R224" s="556"/>
      <c r="S224" s="557">
        <f>雑費_通貨3</f>
        <v>0</v>
      </c>
      <c r="T224" s="555"/>
      <c r="U224" s="556"/>
      <c r="V224" s="557">
        <f>雑費_通貨4</f>
        <v>0</v>
      </c>
    </row>
    <row r="225" spans="2:22">
      <c r="B225" s="558"/>
      <c r="C225" s="559"/>
      <c r="D225" s="865" t="s">
        <v>1794</v>
      </c>
      <c r="E225" s="866"/>
      <c r="F225" s="497"/>
      <c r="G225" s="498"/>
      <c r="H225" s="560"/>
      <c r="I225" s="561"/>
      <c r="J225" s="562">
        <f>SUM(J208:J224)</f>
        <v>2518750</v>
      </c>
      <c r="K225" s="560"/>
      <c r="L225" s="561"/>
      <c r="M225" s="562">
        <f>SUM(M208:M224)</f>
        <v>2488750</v>
      </c>
      <c r="N225" s="560"/>
      <c r="O225" s="561"/>
      <c r="P225" s="562">
        <f>SUM(P208:P224)</f>
        <v>0</v>
      </c>
      <c r="Q225" s="560"/>
      <c r="R225" s="561"/>
      <c r="S225" s="562">
        <f>SUM(S208:S224)</f>
        <v>0</v>
      </c>
      <c r="T225" s="560"/>
      <c r="U225" s="561"/>
      <c r="V225" s="562">
        <f>SUM(V208:V224)</f>
        <v>0</v>
      </c>
    </row>
    <row r="226" spans="2:22">
      <c r="B226" s="552"/>
      <c r="C226" s="553"/>
      <c r="D226" s="880" t="s">
        <v>1795</v>
      </c>
      <c r="E226" s="881"/>
      <c r="F226" s="355" t="s">
        <v>1796</v>
      </c>
      <c r="G226" s="360"/>
      <c r="H226" s="555"/>
      <c r="I226" s="556"/>
      <c r="J226" s="32">
        <f>J19+J29+J39+J57+J67+J76+J85+J95+J104+J113+J122+J131+J140+J153+J162+J171+J201</f>
        <v>1256450</v>
      </c>
      <c r="K226" s="555"/>
      <c r="L226" s="556"/>
      <c r="M226" s="32">
        <f>M19+M29+M39+M57+M67+M76+M85+M95+M104+M113+M122+M131+M140+M153+M162+M171+M201</f>
        <v>1256450</v>
      </c>
      <c r="N226" s="555"/>
      <c r="O226" s="556"/>
      <c r="P226" s="32">
        <f>P19+P29+P39+P57+P67+P76+P85+P95+P104+P113+P122+P131+P140+P153+P162+P171+P201</f>
        <v>0</v>
      </c>
      <c r="Q226" s="555"/>
      <c r="R226" s="556"/>
      <c r="S226" s="32">
        <f>S19+S29+S39+S57+S67+S76+S85+S95+S104+S113+S122+S131+S140+S153+S162+S171+S201</f>
        <v>0</v>
      </c>
      <c r="T226" s="555"/>
      <c r="U226" s="556"/>
      <c r="V226" s="32">
        <f>V19+V29+V39+V57+V67+V76+V85+V95+V104+V113+V122+V131+V140+V153+V162+V171+V201</f>
        <v>0</v>
      </c>
    </row>
    <row r="227" spans="2:22">
      <c r="B227" s="552"/>
      <c r="C227" s="553"/>
      <c r="D227" s="880" t="s">
        <v>1797</v>
      </c>
      <c r="E227" s="881"/>
      <c r="F227" s="355" t="s">
        <v>1798</v>
      </c>
      <c r="G227" s="360"/>
      <c r="H227" s="555"/>
      <c r="I227" s="556"/>
      <c r="J227" s="32">
        <f>J20+J30+J40+J58+J68+J77+J86+J96+J105+J114+J123+J132+J141+J154+J163+J172+J202</f>
        <v>1262300</v>
      </c>
      <c r="K227" s="555"/>
      <c r="L227" s="556"/>
      <c r="M227" s="32">
        <f>M20+M30+M40+M58+M68+M77+M86+M96+M105+M114+M123+M132+M141+M154+M163+M172+M202</f>
        <v>1262300</v>
      </c>
      <c r="N227" s="555"/>
      <c r="O227" s="556"/>
      <c r="P227" s="32">
        <f>P20+P30+P40+P58+P68+P77+P86+P96+P105+P114+P123+P132+P141+P154+P163+P172+P202</f>
        <v>0</v>
      </c>
      <c r="Q227" s="555"/>
      <c r="R227" s="556"/>
      <c r="S227" s="32">
        <f>S20+S30+S40+S58+S68+S77+S86+S96+S105+S114+S123+S132+S141+S154+S163+S172+S202</f>
        <v>0</v>
      </c>
      <c r="T227" s="555"/>
      <c r="U227" s="556"/>
      <c r="V227" s="32">
        <f>V20+V30+V40+V58+V68+V77+V86+V96+V105+V114+V123+V132+V141+V154+V163+V172+V202</f>
        <v>0</v>
      </c>
    </row>
    <row r="228" spans="2:22">
      <c r="B228" s="552"/>
      <c r="C228" s="553"/>
      <c r="D228" s="880" t="s">
        <v>1799</v>
      </c>
      <c r="E228" s="881"/>
      <c r="F228" s="355" t="s">
        <v>1800</v>
      </c>
      <c r="G228" s="360"/>
      <c r="H228" s="555"/>
      <c r="I228" s="556"/>
      <c r="J228" s="32">
        <f>J21+J31+J41+J59+J69+J78+J87+J97+J106+J115+J124+J133+J142+J155+J164+J173+J180+J187+J203</f>
        <v>0</v>
      </c>
      <c r="K228" s="555"/>
      <c r="L228" s="556"/>
      <c r="M228" s="32">
        <f>M21+M31+M41+M59+M69+M78+M87+M97+M106+M115+M124+M133+M142+M155+M164+M173+M180+M187+M203</f>
        <v>0</v>
      </c>
      <c r="N228" s="555"/>
      <c r="O228" s="556"/>
      <c r="P228" s="32">
        <f>P21+P31+P41+P59+P69+P78+P87+P97+P106+P115+P124+P133+P142+P155+P164+P173+P180+P187+P203</f>
        <v>0</v>
      </c>
      <c r="Q228" s="555"/>
      <c r="R228" s="556"/>
      <c r="S228" s="32">
        <f>S21+S31+S41+S59+S69+S78+S87+S97+S106+S115+S124+S133+S142+S155+S164+S173+S180+S187+S203</f>
        <v>0</v>
      </c>
      <c r="T228" s="555"/>
      <c r="U228" s="556"/>
      <c r="V228" s="32">
        <f>V21+V31+V41+V59+V69+V78+V87+V97+V106+V115+V124+V133+V142+V155+V164+V173+V180+V187+V203</f>
        <v>0</v>
      </c>
    </row>
    <row r="229" spans="2:22" customFormat="1" ht="12" customHeight="1">
      <c r="B229" s="552"/>
      <c r="C229" s="553"/>
      <c r="D229" s="563"/>
      <c r="E229" s="564"/>
      <c r="F229" s="355"/>
      <c r="G229" s="360"/>
      <c r="H229" s="555"/>
      <c r="I229" s="556"/>
      <c r="J229" s="557"/>
      <c r="K229" s="555"/>
      <c r="L229" s="556"/>
      <c r="M229" s="557"/>
      <c r="N229" s="555"/>
      <c r="O229" s="556"/>
      <c r="P229" s="557"/>
      <c r="Q229" s="555"/>
      <c r="R229" s="556"/>
      <c r="S229" s="557"/>
      <c r="T229" s="555"/>
      <c r="U229" s="556"/>
      <c r="V229" s="557"/>
    </row>
    <row r="230" spans="2:22" customFormat="1" ht="12" customHeight="1">
      <c r="B230" s="552">
        <f>B174</f>
        <v>19</v>
      </c>
      <c r="C230" s="553"/>
      <c r="D230" s="552" t="str">
        <f>C174</f>
        <v>社員分　個人所得税（社員分PIT）</v>
      </c>
      <c r="E230" s="360"/>
      <c r="F230" s="355"/>
      <c r="G230" s="360"/>
      <c r="H230" s="555"/>
      <c r="I230" s="556"/>
      <c r="J230" s="557">
        <f>J179</f>
        <v>0</v>
      </c>
      <c r="K230" s="555"/>
      <c r="L230" s="556"/>
      <c r="M230" s="557">
        <f>M179</f>
        <v>0</v>
      </c>
      <c r="N230" s="555"/>
      <c r="O230" s="556"/>
      <c r="P230" s="557">
        <f>P179</f>
        <v>0</v>
      </c>
      <c r="Q230" s="555"/>
      <c r="R230" s="556"/>
      <c r="S230" s="557">
        <f>S179</f>
        <v>0</v>
      </c>
      <c r="T230" s="555"/>
      <c r="U230" s="556"/>
      <c r="V230" s="557">
        <f>V179</f>
        <v>0</v>
      </c>
    </row>
    <row r="231" spans="2:22">
      <c r="B231" s="552">
        <f>B181</f>
        <v>20</v>
      </c>
      <c r="C231" s="553"/>
      <c r="D231" s="552" t="str">
        <f>C181</f>
        <v>借上要員分　個人所得税（借上分PIT）</v>
      </c>
      <c r="E231" s="360"/>
      <c r="F231" s="355"/>
      <c r="G231" s="360"/>
      <c r="H231" s="555"/>
      <c r="I231" s="556"/>
      <c r="J231" s="557">
        <f>J186</f>
        <v>0</v>
      </c>
      <c r="K231" s="555"/>
      <c r="L231" s="556"/>
      <c r="M231" s="557">
        <f>M186</f>
        <v>0</v>
      </c>
      <c r="N231" s="555"/>
      <c r="O231" s="556"/>
      <c r="P231" s="557">
        <f>P186</f>
        <v>0</v>
      </c>
      <c r="Q231" s="555"/>
      <c r="R231" s="556"/>
      <c r="S231" s="557">
        <f>S186</f>
        <v>0</v>
      </c>
      <c r="T231" s="555"/>
      <c r="U231" s="556"/>
      <c r="V231" s="557">
        <f>V186</f>
        <v>0</v>
      </c>
    </row>
    <row r="232" spans="2:22">
      <c r="B232" s="552">
        <f>B188</f>
        <v>21</v>
      </c>
      <c r="C232" s="553"/>
      <c r="D232" s="552" t="str">
        <f>C188</f>
        <v>事務手数料</v>
      </c>
      <c r="E232" s="360"/>
      <c r="F232" s="355"/>
      <c r="G232" s="360"/>
      <c r="H232" s="555"/>
      <c r="I232" s="556"/>
      <c r="J232" s="557">
        <f>J193</f>
        <v>0</v>
      </c>
      <c r="K232" s="555"/>
      <c r="L232" s="556"/>
      <c r="M232" s="557">
        <f>M193</f>
        <v>0</v>
      </c>
      <c r="N232" s="555"/>
      <c r="O232" s="556"/>
      <c r="P232" s="557">
        <f>P193</f>
        <v>0</v>
      </c>
      <c r="Q232" s="555"/>
      <c r="R232" s="556"/>
      <c r="S232" s="557">
        <f>S193</f>
        <v>0</v>
      </c>
      <c r="T232" s="555"/>
      <c r="U232" s="556"/>
      <c r="V232" s="557">
        <f>V193</f>
        <v>0</v>
      </c>
    </row>
    <row r="233" spans="2:22">
      <c r="B233" s="558"/>
      <c r="C233" s="559"/>
      <c r="D233" s="865" t="s">
        <v>1801</v>
      </c>
      <c r="E233" s="866"/>
      <c r="F233" s="497"/>
      <c r="G233" s="498"/>
      <c r="H233" s="560"/>
      <c r="I233" s="561"/>
      <c r="J233" s="562">
        <f>SUM(J230:J232)</f>
        <v>0</v>
      </c>
      <c r="K233" s="560"/>
      <c r="L233" s="561"/>
      <c r="M233" s="562">
        <f>SUM(M230:M232)</f>
        <v>0</v>
      </c>
      <c r="N233" s="560"/>
      <c r="O233" s="561"/>
      <c r="P233" s="562">
        <f>SUM(P230:P232)</f>
        <v>0</v>
      </c>
      <c r="Q233" s="560"/>
      <c r="R233" s="561"/>
      <c r="S233" s="562">
        <f>SUM(S230:S232)</f>
        <v>0</v>
      </c>
      <c r="T233" s="560"/>
      <c r="U233" s="561"/>
      <c r="V233" s="562">
        <f>SUM(V230:V232)</f>
        <v>0</v>
      </c>
    </row>
    <row r="234" spans="2:22">
      <c r="B234" s="558"/>
      <c r="C234" s="559"/>
      <c r="D234" s="865" t="s">
        <v>1802</v>
      </c>
      <c r="E234" s="866"/>
      <c r="F234" s="497"/>
      <c r="G234" s="498"/>
      <c r="H234" s="560"/>
      <c r="I234" s="561"/>
      <c r="J234" s="562">
        <f>J225+J233</f>
        <v>2518750</v>
      </c>
      <c r="K234" s="560"/>
      <c r="L234" s="561"/>
      <c r="M234" s="562">
        <f>M225+M233</f>
        <v>2488750</v>
      </c>
      <c r="N234" s="560"/>
      <c r="O234" s="561"/>
      <c r="P234" s="562">
        <f>P225+P233</f>
        <v>0</v>
      </c>
      <c r="Q234" s="560"/>
      <c r="R234" s="561"/>
      <c r="S234" s="562">
        <f>S225+S233</f>
        <v>0</v>
      </c>
      <c r="T234" s="560"/>
      <c r="U234" s="561"/>
      <c r="V234" s="562">
        <f>V225+V233</f>
        <v>0</v>
      </c>
    </row>
    <row r="235" spans="2:22">
      <c r="F235" s="494"/>
      <c r="G235" s="494"/>
    </row>
    <row r="236" spans="2:22">
      <c r="F236" s="494"/>
      <c r="G236" s="494"/>
    </row>
    <row r="237" spans="2:22">
      <c r="F237" s="494"/>
      <c r="G237" s="494"/>
    </row>
  </sheetData>
  <mergeCells count="123">
    <mergeCell ref="D227:E227"/>
    <mergeCell ref="D228:E228"/>
    <mergeCell ref="D233:E233"/>
    <mergeCell ref="D234:E234"/>
    <mergeCell ref="K206:L207"/>
    <mergeCell ref="N206:O207"/>
    <mergeCell ref="Q206:R207"/>
    <mergeCell ref="T206:U207"/>
    <mergeCell ref="D225:E225"/>
    <mergeCell ref="D226:E226"/>
    <mergeCell ref="H206:I207"/>
    <mergeCell ref="J206:J207"/>
    <mergeCell ref="B182:C183"/>
    <mergeCell ref="D182:D183"/>
    <mergeCell ref="E182:E183"/>
    <mergeCell ref="F182:F183"/>
    <mergeCell ref="G182:G183"/>
    <mergeCell ref="B206:C207"/>
    <mergeCell ref="D206:E207"/>
    <mergeCell ref="F206:F207"/>
    <mergeCell ref="G206:G207"/>
    <mergeCell ref="B189:C190"/>
    <mergeCell ref="D189:D190"/>
    <mergeCell ref="E189:E190"/>
    <mergeCell ref="F189:F190"/>
    <mergeCell ref="G189:G190"/>
    <mergeCell ref="B196:C197"/>
    <mergeCell ref="D196:D197"/>
    <mergeCell ref="E196:E197"/>
    <mergeCell ref="F196:F197"/>
    <mergeCell ref="G196:G197"/>
    <mergeCell ref="B166:C167"/>
    <mergeCell ref="D166:D167"/>
    <mergeCell ref="E166:E167"/>
    <mergeCell ref="F166:F167"/>
    <mergeCell ref="G166:G167"/>
    <mergeCell ref="B175:C176"/>
    <mergeCell ref="D175:D176"/>
    <mergeCell ref="E175:E176"/>
    <mergeCell ref="F175:F176"/>
    <mergeCell ref="G175:G176"/>
    <mergeCell ref="B144:C145"/>
    <mergeCell ref="D144:D145"/>
    <mergeCell ref="E144:E145"/>
    <mergeCell ref="F144:F145"/>
    <mergeCell ref="G144:G145"/>
    <mergeCell ref="B157:C158"/>
    <mergeCell ref="D157:D158"/>
    <mergeCell ref="E157:E158"/>
    <mergeCell ref="F157:F158"/>
    <mergeCell ref="G157:G158"/>
    <mergeCell ref="B126:C127"/>
    <mergeCell ref="D126:D127"/>
    <mergeCell ref="E126:E127"/>
    <mergeCell ref="F126:F127"/>
    <mergeCell ref="G126:G127"/>
    <mergeCell ref="B135:C136"/>
    <mergeCell ref="D135:D136"/>
    <mergeCell ref="E135:E136"/>
    <mergeCell ref="F135:F136"/>
    <mergeCell ref="G135:G136"/>
    <mergeCell ref="B108:C109"/>
    <mergeCell ref="D108:D109"/>
    <mergeCell ref="E108:E109"/>
    <mergeCell ref="F108:F109"/>
    <mergeCell ref="G108:G109"/>
    <mergeCell ref="B117:C118"/>
    <mergeCell ref="D117:D118"/>
    <mergeCell ref="E117:E118"/>
    <mergeCell ref="F117:F118"/>
    <mergeCell ref="G117:G118"/>
    <mergeCell ref="B89:C90"/>
    <mergeCell ref="D89:D90"/>
    <mergeCell ref="E89:E90"/>
    <mergeCell ref="F89:F90"/>
    <mergeCell ref="G89:G90"/>
    <mergeCell ref="B99:C100"/>
    <mergeCell ref="D99:D100"/>
    <mergeCell ref="E99:E100"/>
    <mergeCell ref="F99:F100"/>
    <mergeCell ref="G99:G100"/>
    <mergeCell ref="B71:C72"/>
    <mergeCell ref="D71:D72"/>
    <mergeCell ref="E71:E72"/>
    <mergeCell ref="F71:F72"/>
    <mergeCell ref="G71:G72"/>
    <mergeCell ref="B80:C81"/>
    <mergeCell ref="D80:D81"/>
    <mergeCell ref="E80:E81"/>
    <mergeCell ref="F80:F81"/>
    <mergeCell ref="G80:G81"/>
    <mergeCell ref="B43:C44"/>
    <mergeCell ref="D43:D44"/>
    <mergeCell ref="E43:E44"/>
    <mergeCell ref="F43:F44"/>
    <mergeCell ref="G43:G44"/>
    <mergeCell ref="B61:C62"/>
    <mergeCell ref="D61:D62"/>
    <mergeCell ref="E61:E62"/>
    <mergeCell ref="F61:F62"/>
    <mergeCell ref="G61:G62"/>
    <mergeCell ref="B23:C24"/>
    <mergeCell ref="D23:D24"/>
    <mergeCell ref="E23:E24"/>
    <mergeCell ref="F23:F24"/>
    <mergeCell ref="G23:G24"/>
    <mergeCell ref="B33:C34"/>
    <mergeCell ref="D33:D34"/>
    <mergeCell ref="E33:E34"/>
    <mergeCell ref="F33:F34"/>
    <mergeCell ref="G33:G34"/>
    <mergeCell ref="B2:E3"/>
    <mergeCell ref="K2:L2"/>
    <mergeCell ref="M2:N2"/>
    <mergeCell ref="O2:P2"/>
    <mergeCell ref="Q2:R2"/>
    <mergeCell ref="K3:L3"/>
    <mergeCell ref="M3:V3"/>
    <mergeCell ref="B9:C10"/>
    <mergeCell ref="D9:D10"/>
    <mergeCell ref="E9:E10"/>
    <mergeCell ref="F9:F10"/>
    <mergeCell ref="G9:G10"/>
  </mergeCells>
  <phoneticPr fontId="5"/>
  <dataValidations count="1">
    <dataValidation type="list" allowBlank="1" showInputMessage="1" showErrorMessage="1" sqref="G46:G55 G13:G14 G16:G17 G26:G27 G36:G37 G64:G65 G73:G74 G82:G83 G91:G93 G101:G102 G110:G111 G119:G120 G128:G129 G137:G138 G147:G148 G150:G151 G159:G160 G168:G169 G191:G192 G184:G185 G177:G178 G198:G199">
      <formula1>"請求,持出"</formula1>
    </dataValidation>
  </dataValidations>
  <printOptions horizontalCentered="1"/>
  <pageMargins left="0.39370078740157483" right="0.39370078740157483" top="0.78740157480314965" bottom="0.78740157480314965" header="0.39370078740157483" footer="0.19685039370078741"/>
  <pageSetup paperSize="9" scale="64" orientation="landscape" r:id="rId1"/>
  <rowBreaks count="6" manualBreakCount="6">
    <brk id="30" min="1" max="21" man="1"/>
    <brk id="41" min="1" max="21" man="1"/>
    <brk id="58" min="1" max="21" man="1"/>
    <brk id="86" min="1" max="21" man="1"/>
    <brk id="132" min="1" max="21" man="1"/>
    <brk id="172" min="1" max="21" man="1"/>
    <brk id="202" min="1" max="21" man="1"/>
    <brk id="85" max="1048576" man="1"/>
    <brk id="123" max="1048576" man="1"/>
    <brk id="176" max="1048576" man="1"/>
    <brk id="238" max="1048576" man="1"/>
    <brk id="301" max="1048576" man="1"/>
    <brk id="360" max="1048576" man="1"/>
  </rowBreaks>
  <ignoredErrors>
    <ignoredError sqref="M5:V9 S21:V23 M23:P23 M33:V34 M43:V43 M61:V61 M71:V71 M80:V81 L47 M87:V89 M99:V99 M108:V108 M117:V117 M126:V126 M135:V135 M144:V144 M157:V157 M166:V166 M175:V175 M182:V182 M189:V189 M196:V196 M206:V207" unlockedFormula="1"/>
    <ignoredError sqref="L52:L54 L49:L50 L51" calculatedColumn="1"/>
    <ignoredError sqref="L46 L48" unlockedFormula="1" calculatedColumn="1"/>
  </ignoredErrors>
  <drawing r:id="rId2"/>
  <tableParts count="5">
    <tablePart r:id="rId3"/>
    <tablePart r:id="rId4"/>
    <tablePart r:id="rId5"/>
    <tablePart r:id="rId6"/>
    <tablePart r:id="rId7"/>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47"/>
  <sheetViews>
    <sheetView zoomScaleNormal="100" zoomScaleSheetLayoutView="100" workbookViewId="0">
      <selection activeCell="K1" sqref="K1"/>
    </sheetView>
  </sheetViews>
  <sheetFormatPr defaultRowHeight="17.25"/>
  <cols>
    <col min="1" max="1" width="1.7109375" style="253" customWidth="1"/>
    <col min="2" max="2" width="4.28515625" style="490" bestFit="1" customWidth="1"/>
    <col min="3" max="3" width="24.7109375" style="129" customWidth="1"/>
    <col min="4" max="8" width="12.7109375" style="129" customWidth="1"/>
    <col min="9" max="10" width="9.140625" style="132" customWidth="1"/>
  </cols>
  <sheetData>
    <row r="1" spans="1:10" s="132" customFormat="1" ht="12" customHeight="1">
      <c r="B1" s="490"/>
    </row>
    <row r="2" spans="1:10" ht="13.5" customHeight="1">
      <c r="A2" s="196"/>
      <c r="B2" s="786" t="s">
        <v>1803</v>
      </c>
      <c r="C2" s="787"/>
      <c r="D2" s="6" t="s">
        <v>1804</v>
      </c>
      <c r="E2" s="128" t="str">
        <f>分担部</f>
        <v>道路橋梁部</v>
      </c>
      <c r="F2" s="565" t="s">
        <v>1805</v>
      </c>
      <c r="G2" s="788" t="str">
        <f>WBS</f>
        <v>JA15R1003</v>
      </c>
      <c r="H2" s="789"/>
      <c r="I2"/>
      <c r="J2"/>
    </row>
    <row r="3" spans="1:10" ht="26.1" customHeight="1">
      <c r="A3" s="196"/>
      <c r="B3" s="786"/>
      <c r="C3" s="787"/>
      <c r="D3" s="6" t="s">
        <v>1806</v>
      </c>
      <c r="E3" s="883" t="str">
        <f>プロジェクト件名</f>
        <v>ベトナム国ハノイ市環状３号線整備事業(マイジック-南タンロン区間)</v>
      </c>
      <c r="F3" s="884"/>
      <c r="G3" s="884"/>
      <c r="H3" s="885"/>
      <c r="I3"/>
      <c r="J3"/>
    </row>
    <row r="4" spans="1:10" s="213" customFormat="1" ht="6" customHeight="1">
      <c r="B4" s="259"/>
      <c r="G4" s="195"/>
    </row>
    <row r="5" spans="1:10" ht="13.5" customHeight="1">
      <c r="A5" s="196"/>
      <c r="B5" s="156"/>
      <c r="C5"/>
      <c r="D5" s="170"/>
      <c r="E5" s="79" t="s">
        <v>1807</v>
      </c>
      <c r="F5" s="79" t="s">
        <v>1808</v>
      </c>
      <c r="G5" s="79" t="s">
        <v>1809</v>
      </c>
      <c r="H5" s="79" t="s">
        <v>1810</v>
      </c>
      <c r="I5"/>
      <c r="J5"/>
    </row>
    <row r="6" spans="1:10" s="213" customFormat="1" ht="13.5" customHeight="1">
      <c r="A6" s="196"/>
      <c r="B6" s="259"/>
      <c r="D6" s="79" t="s">
        <v>1811</v>
      </c>
      <c r="E6" s="79" t="str">
        <f>通貨1</f>
        <v>JPY</v>
      </c>
      <c r="F6" s="79">
        <f>通貨2</f>
        <v>0</v>
      </c>
      <c r="G6" s="79">
        <f>通貨3</f>
        <v>0</v>
      </c>
      <c r="H6" s="79">
        <f>通貨4</f>
        <v>0</v>
      </c>
    </row>
    <row r="7" spans="1:10" ht="13.5" customHeight="1">
      <c r="A7" s="196"/>
      <c r="B7" s="566"/>
      <c r="C7" s="567"/>
      <c r="D7" s="79" t="s">
        <v>1812</v>
      </c>
      <c r="E7" s="6">
        <f>通貨1レート</f>
        <v>1</v>
      </c>
      <c r="F7" s="6">
        <f>通貨2レート</f>
        <v>0</v>
      </c>
      <c r="G7" s="6">
        <f>通貨3レート</f>
        <v>0</v>
      </c>
      <c r="H7" s="6">
        <f>通貨4レート</f>
        <v>0</v>
      </c>
      <c r="I7"/>
      <c r="J7"/>
    </row>
    <row r="8" spans="1:10" ht="13.5" customHeight="1">
      <c r="A8" s="196"/>
      <c r="B8" s="566"/>
      <c r="C8" s="567"/>
      <c r="D8" s="79" t="s">
        <v>1813</v>
      </c>
      <c r="E8" s="79">
        <f>通貨1単位</f>
        <v>1</v>
      </c>
      <c r="F8" s="79">
        <f>通貨2単位</f>
        <v>0</v>
      </c>
      <c r="G8" s="79">
        <f>通貨3単位</f>
        <v>0</v>
      </c>
      <c r="H8" s="79">
        <f>通貨4単位</f>
        <v>0</v>
      </c>
      <c r="I8"/>
      <c r="J8"/>
    </row>
    <row r="9" spans="1:10" s="213" customFormat="1" ht="6" customHeight="1">
      <c r="B9" s="568"/>
      <c r="C9" s="569"/>
      <c r="D9" s="570"/>
      <c r="E9" s="570"/>
      <c r="F9" s="570"/>
      <c r="G9" s="570"/>
      <c r="H9" s="570"/>
    </row>
    <row r="10" spans="1:10">
      <c r="B10" s="886" t="s">
        <v>351</v>
      </c>
      <c r="C10" s="886" t="s">
        <v>1814</v>
      </c>
      <c r="D10" s="886" t="s">
        <v>1815</v>
      </c>
      <c r="E10" s="79" t="s">
        <v>1816</v>
      </c>
      <c r="F10" s="79" t="s">
        <v>1817</v>
      </c>
      <c r="G10" s="79" t="s">
        <v>1818</v>
      </c>
      <c r="H10" s="79" t="s">
        <v>1819</v>
      </c>
    </row>
    <row r="11" spans="1:10">
      <c r="B11" s="887"/>
      <c r="C11" s="887"/>
      <c r="D11" s="887"/>
      <c r="E11" s="79" t="str">
        <f>通貨1</f>
        <v>JPY</v>
      </c>
      <c r="F11" s="79" t="str">
        <f>IF(通貨2="","",IF(通貨2単位=1,通貨2,通貨2単位&amp;通貨2))</f>
        <v/>
      </c>
      <c r="G11" s="79" t="str">
        <f>IF(通貨3="","",IF(通貨3単位=1,通貨3,通貨3単位&amp;通貨3))</f>
        <v/>
      </c>
      <c r="H11" s="79" t="str">
        <f>IF(通貨4="","",IF(通貨4単位=1,通貨4,通貨4単位&amp;通貨4))</f>
        <v/>
      </c>
    </row>
    <row r="12" spans="1:10">
      <c r="B12" s="571" t="s">
        <v>1820</v>
      </c>
      <c r="C12" s="79"/>
      <c r="D12" s="79"/>
      <c r="E12" s="91"/>
      <c r="F12" s="91"/>
      <c r="G12" s="91"/>
      <c r="H12" s="91"/>
    </row>
    <row r="13" spans="1:10">
      <c r="B13" s="79" t="s">
        <v>1821</v>
      </c>
      <c r="C13" s="91" t="s">
        <v>1822</v>
      </c>
      <c r="D13" s="91">
        <f>SUMPRODUCT(E13:H13,E$7:H$7,E$8:H$8)</f>
        <v>1917120</v>
      </c>
      <c r="E13" s="91">
        <f>人件費計_通貨1</f>
        <v>1917120</v>
      </c>
      <c r="F13" s="91">
        <f>人件費計_通貨2</f>
        <v>0</v>
      </c>
      <c r="G13" s="202"/>
      <c r="H13" s="202"/>
    </row>
    <row r="14" spans="1:10">
      <c r="B14" s="79">
        <v>19</v>
      </c>
      <c r="C14" s="91" t="s">
        <v>1823</v>
      </c>
      <c r="D14" s="91">
        <f>SUMPRODUCT(E14:H14,E$7:H$7,E$8:H$8)</f>
        <v>0</v>
      </c>
      <c r="E14" s="91">
        <f>PIT社員_通貨1</f>
        <v>0</v>
      </c>
      <c r="F14" s="91">
        <f>PIT社員_通貨2</f>
        <v>0</v>
      </c>
      <c r="G14" s="91">
        <f>PIT社員_通貨3</f>
        <v>0</v>
      </c>
      <c r="H14" s="91">
        <f>PIT社員_通貨4</f>
        <v>0</v>
      </c>
    </row>
    <row r="15" spans="1:10">
      <c r="B15" s="6"/>
      <c r="C15" s="572" t="s">
        <v>1824</v>
      </c>
      <c r="D15" s="91">
        <f>D13+D14</f>
        <v>1917120</v>
      </c>
      <c r="E15" s="91">
        <f>E13+E14</f>
        <v>1917120</v>
      </c>
      <c r="F15" s="91">
        <f>F13+F14</f>
        <v>0</v>
      </c>
      <c r="G15" s="91">
        <f>G13+G14</f>
        <v>0</v>
      </c>
      <c r="H15" s="91">
        <f>H13+H14</f>
        <v>0</v>
      </c>
    </row>
    <row r="16" spans="1:10" s="357" customFormat="1" ht="9" customHeight="1">
      <c r="B16" s="573"/>
      <c r="C16" s="574"/>
      <c r="D16" s="33"/>
      <c r="E16" s="33"/>
      <c r="F16" s="33"/>
      <c r="G16" s="33"/>
      <c r="H16" s="33"/>
    </row>
    <row r="17" spans="2:8">
      <c r="B17" s="575" t="s">
        <v>1825</v>
      </c>
      <c r="C17" s="5"/>
      <c r="D17" s="91"/>
      <c r="E17" s="91"/>
      <c r="F17" s="91"/>
      <c r="G17" s="91"/>
      <c r="H17" s="91"/>
    </row>
    <row r="18" spans="2:8">
      <c r="B18" s="79" t="s">
        <v>1826</v>
      </c>
      <c r="C18" s="91" t="s">
        <v>1827</v>
      </c>
      <c r="D18" s="91">
        <f>SUMPRODUCT(E18:H18,E$7:H$7,E$8:H$8)</f>
        <v>0</v>
      </c>
      <c r="E18" s="91">
        <f>借上費_通貨1</f>
        <v>0</v>
      </c>
      <c r="F18" s="91">
        <f>借上費_通貨2</f>
        <v>0</v>
      </c>
      <c r="G18" s="91">
        <f>借上費_通貨3</f>
        <v>0</v>
      </c>
      <c r="H18" s="91">
        <f>借上費_通貨4</f>
        <v>0</v>
      </c>
    </row>
    <row r="19" spans="2:8">
      <c r="B19" s="79">
        <v>20</v>
      </c>
      <c r="C19" s="91" t="s">
        <v>1828</v>
      </c>
      <c r="D19" s="91">
        <f>SUMPRODUCT(E19:H19,E$7:H$7,E$8:H$8)</f>
        <v>0</v>
      </c>
      <c r="E19" s="91">
        <f>PIT借上_通貨1</f>
        <v>0</v>
      </c>
      <c r="F19" s="91">
        <f>PIT借上_通貨2</f>
        <v>0</v>
      </c>
      <c r="G19" s="91">
        <f>PIT社員_通貨3</f>
        <v>0</v>
      </c>
      <c r="H19" s="91">
        <f>PIT借上_通貨4</f>
        <v>0</v>
      </c>
    </row>
    <row r="20" spans="2:8">
      <c r="B20" s="6"/>
      <c r="C20" s="572" t="s">
        <v>1829</v>
      </c>
      <c r="D20" s="91">
        <f>D18+D19</f>
        <v>0</v>
      </c>
      <c r="E20" s="91">
        <f>E18+E19</f>
        <v>0</v>
      </c>
      <c r="F20" s="91">
        <f>F18+F19</f>
        <v>0</v>
      </c>
      <c r="G20" s="91">
        <f>G18+G19</f>
        <v>0</v>
      </c>
      <c r="H20" s="91">
        <f>H18+H19</f>
        <v>0</v>
      </c>
    </row>
    <row r="21" spans="2:8" s="357" customFormat="1" ht="9" customHeight="1">
      <c r="B21" s="576"/>
      <c r="C21" s="577"/>
      <c r="D21" s="33"/>
      <c r="E21" s="33"/>
      <c r="F21" s="33"/>
      <c r="G21" s="33"/>
      <c r="H21" s="33"/>
    </row>
    <row r="22" spans="2:8">
      <c r="B22" s="571" t="s">
        <v>1830</v>
      </c>
      <c r="C22" s="578"/>
      <c r="D22" s="91"/>
      <c r="E22" s="91"/>
      <c r="F22" s="91"/>
      <c r="G22" s="91"/>
      <c r="H22" s="91"/>
    </row>
    <row r="23" spans="2:8">
      <c r="B23" s="79" t="s">
        <v>1831</v>
      </c>
      <c r="C23" s="91" t="str">
        <f>⑤経費!D208</f>
        <v>材料費</v>
      </c>
      <c r="D23" s="91">
        <f t="shared" ref="D23:D39" si="0">SUMPRODUCT(E23:H23,E$7:H$7,E$8:H$8)</f>
        <v>0</v>
      </c>
      <c r="E23" s="91">
        <f>材料費_通貨1</f>
        <v>0</v>
      </c>
      <c r="F23" s="91">
        <f>材料費_通貨2</f>
        <v>0</v>
      </c>
      <c r="G23" s="91">
        <f>材料費_通貨3</f>
        <v>0</v>
      </c>
      <c r="H23" s="91">
        <f>材料費_通貨4</f>
        <v>0</v>
      </c>
    </row>
    <row r="24" spans="2:8">
      <c r="B24" s="79" t="s">
        <v>363</v>
      </c>
      <c r="C24" s="91" t="str">
        <f>⑤経費!D209</f>
        <v>外注費(借上費除)</v>
      </c>
      <c r="D24" s="91">
        <f t="shared" si="0"/>
        <v>0</v>
      </c>
      <c r="E24" s="91">
        <f>外注委託費_通貨1</f>
        <v>0</v>
      </c>
      <c r="F24" s="91">
        <f>外注委託費_通貨2</f>
        <v>0</v>
      </c>
      <c r="G24" s="91">
        <f>外注委託費_通貨3</f>
        <v>0</v>
      </c>
      <c r="H24" s="91">
        <f>外注委託費_通貨4</f>
        <v>0</v>
      </c>
    </row>
    <row r="25" spans="2:8">
      <c r="B25" s="79" t="s">
        <v>367</v>
      </c>
      <c r="C25" s="91" t="str">
        <f>⑤経費!D210</f>
        <v>労務費（ローカルスタッフ賃金・現地傭人費）</v>
      </c>
      <c r="D25" s="91">
        <f t="shared" si="0"/>
        <v>0</v>
      </c>
      <c r="E25" s="91">
        <f>労務費_通貨1</f>
        <v>0</v>
      </c>
      <c r="F25" s="91">
        <f>労務費_通貨2</f>
        <v>0</v>
      </c>
      <c r="G25" s="91">
        <f>労務費_通貨3</f>
        <v>0</v>
      </c>
      <c r="H25" s="91">
        <f>労務費_通貨4</f>
        <v>0</v>
      </c>
    </row>
    <row r="26" spans="2:8">
      <c r="B26" s="79" t="s">
        <v>371</v>
      </c>
      <c r="C26" s="91" t="str">
        <f>⑤経費!D211</f>
        <v>通信交通費(借上交通費含)</v>
      </c>
      <c r="D26" s="91">
        <f t="shared" si="0"/>
        <v>2188750</v>
      </c>
      <c r="E26" s="91">
        <f>通信交通費_通貨1</f>
        <v>2188750</v>
      </c>
      <c r="F26" s="91">
        <f>通信交通費_通貨2</f>
        <v>0</v>
      </c>
      <c r="G26" s="91">
        <f>通信交通費_通貨3</f>
        <v>0</v>
      </c>
      <c r="H26" s="91">
        <f>通信交通費_通貨4</f>
        <v>0</v>
      </c>
    </row>
    <row r="27" spans="2:8">
      <c r="B27" s="79" t="s">
        <v>373</v>
      </c>
      <c r="C27" s="91" t="str">
        <f>⑤経費!D212</f>
        <v>事務用品複写費</v>
      </c>
      <c r="D27" s="91">
        <f t="shared" si="0"/>
        <v>100000</v>
      </c>
      <c r="E27" s="91">
        <f>事務用品複写費_通貨1</f>
        <v>100000</v>
      </c>
      <c r="F27" s="91">
        <f>事務用品複写費_通貨2</f>
        <v>0</v>
      </c>
      <c r="G27" s="91">
        <f>事務用品複写費_通貨3</f>
        <v>0</v>
      </c>
      <c r="H27" s="91">
        <f>事務用品複写費_通貨4</f>
        <v>0</v>
      </c>
    </row>
    <row r="28" spans="2:8">
      <c r="B28" s="79" t="s">
        <v>375</v>
      </c>
      <c r="C28" s="91" t="str">
        <f>⑤経費!D213&amp;"（※）"</f>
        <v>福利厚生費（※）</v>
      </c>
      <c r="D28" s="91">
        <f t="shared" si="0"/>
        <v>0</v>
      </c>
      <c r="E28" s="91">
        <f>福利厚生費_通貨1</f>
        <v>0</v>
      </c>
      <c r="F28" s="91">
        <f>福利厚生費_通貨2</f>
        <v>0</v>
      </c>
      <c r="G28" s="91">
        <f>福利厚生費_通貨3</f>
        <v>0</v>
      </c>
      <c r="H28" s="91">
        <f>福利厚生費_通貨4</f>
        <v>0</v>
      </c>
    </row>
    <row r="29" spans="2:8">
      <c r="B29" s="79" t="s">
        <v>400</v>
      </c>
      <c r="C29" s="91" t="str">
        <f>⑤経費!D214</f>
        <v>会議費</v>
      </c>
      <c r="D29" s="91">
        <f t="shared" si="0"/>
        <v>0</v>
      </c>
      <c r="E29" s="91">
        <f>会議費_通貨1</f>
        <v>0</v>
      </c>
      <c r="F29" s="91">
        <f>会議費_通貨2</f>
        <v>0</v>
      </c>
      <c r="G29" s="91">
        <f>会議費_通貨3</f>
        <v>0</v>
      </c>
      <c r="H29" s="91">
        <f>会議費_通貨4</f>
        <v>0</v>
      </c>
    </row>
    <row r="30" spans="2:8">
      <c r="B30" s="79" t="s">
        <v>401</v>
      </c>
      <c r="C30" s="91" t="str">
        <f>⑤経費!D215</f>
        <v>交際費</v>
      </c>
      <c r="D30" s="91">
        <f t="shared" si="0"/>
        <v>150000</v>
      </c>
      <c r="E30" s="91">
        <f>交際費_通貨1</f>
        <v>150000</v>
      </c>
      <c r="F30" s="91">
        <f>交際費_通貨2</f>
        <v>0</v>
      </c>
      <c r="G30" s="91">
        <f>交際費_通貨3</f>
        <v>0</v>
      </c>
      <c r="H30" s="91">
        <f>交際費_通貨4</f>
        <v>0</v>
      </c>
    </row>
    <row r="31" spans="2:8">
      <c r="B31" s="79" t="s">
        <v>402</v>
      </c>
      <c r="C31" s="91" t="str">
        <f>⑤経費!D216&amp;"（※）"</f>
        <v>修繕維持費（※）</v>
      </c>
      <c r="D31" s="91">
        <f t="shared" si="0"/>
        <v>0</v>
      </c>
      <c r="E31" s="91">
        <f>修繕維持費_通貨1</f>
        <v>0</v>
      </c>
      <c r="F31" s="91">
        <f>修繕維持費_通貨2</f>
        <v>0</v>
      </c>
      <c r="G31" s="91">
        <f>修繕維持費_通貨3</f>
        <v>0</v>
      </c>
      <c r="H31" s="91">
        <f>修繕維持費_通貨4</f>
        <v>0</v>
      </c>
    </row>
    <row r="32" spans="2:8">
      <c r="B32" s="79" t="s">
        <v>403</v>
      </c>
      <c r="C32" s="91" t="str">
        <f>⑤経費!D217&amp;"（※）"</f>
        <v>動力用水光熱費（※）</v>
      </c>
      <c r="D32" s="91">
        <f t="shared" si="0"/>
        <v>0</v>
      </c>
      <c r="E32" s="91">
        <f>動力用水光熱費_通貨1</f>
        <v>0</v>
      </c>
      <c r="F32" s="91">
        <f>動力用水光熱費_通貨2</f>
        <v>0</v>
      </c>
      <c r="G32" s="91">
        <f>動力用水光熱費_通貨3</f>
        <v>0</v>
      </c>
      <c r="H32" s="91">
        <f>動力用水光熱費_通貨4</f>
        <v>0</v>
      </c>
    </row>
    <row r="33" spans="2:8">
      <c r="B33" s="79" t="s">
        <v>1832</v>
      </c>
      <c r="C33" s="91" t="str">
        <f>⑤経費!D218&amp;"（※）"</f>
        <v>広告宣伝費（※）</v>
      </c>
      <c r="D33" s="91">
        <f t="shared" si="0"/>
        <v>0</v>
      </c>
      <c r="E33" s="91">
        <f>広告宣伝費_通貨1</f>
        <v>0</v>
      </c>
      <c r="F33" s="91">
        <f>広告宣伝費_通貨2</f>
        <v>0</v>
      </c>
      <c r="G33" s="91">
        <f>広告宣伝費_通貨3</f>
        <v>0</v>
      </c>
      <c r="H33" s="91">
        <f>広告宣伝費_通貨4</f>
        <v>0</v>
      </c>
    </row>
    <row r="34" spans="2:8">
      <c r="B34" s="79" t="s">
        <v>1833</v>
      </c>
      <c r="C34" s="91" t="str">
        <f>⑤経費!D219&amp;"（※）"</f>
        <v>諸賃借料（※）</v>
      </c>
      <c r="D34" s="91">
        <f t="shared" si="0"/>
        <v>0</v>
      </c>
      <c r="E34" s="91">
        <f>諸賃借料_通貨1</f>
        <v>0</v>
      </c>
      <c r="F34" s="91">
        <f>諸賃借料_通貨2</f>
        <v>0</v>
      </c>
      <c r="G34" s="91">
        <f>諸賃借料_通貨3</f>
        <v>0</v>
      </c>
      <c r="H34" s="91">
        <f>諸賃借料_通貨4</f>
        <v>0</v>
      </c>
    </row>
    <row r="35" spans="2:8">
      <c r="B35" s="79" t="s">
        <v>1834</v>
      </c>
      <c r="C35" s="91" t="str">
        <f>⑤経費!D220&amp;"（※）"</f>
        <v>保険料（※）</v>
      </c>
      <c r="D35" s="91">
        <f t="shared" si="0"/>
        <v>0</v>
      </c>
      <c r="E35" s="91">
        <f>保険料_通貨1</f>
        <v>0</v>
      </c>
      <c r="F35" s="91">
        <f>保険料_通貨2</f>
        <v>0</v>
      </c>
      <c r="G35" s="91">
        <f>保険料_通貨3</f>
        <v>0</v>
      </c>
      <c r="H35" s="91">
        <f>保険料_通貨4</f>
        <v>0</v>
      </c>
    </row>
    <row r="36" spans="2:8">
      <c r="B36" s="79" t="s">
        <v>1835</v>
      </c>
      <c r="C36" s="91" t="str">
        <f>⑤経費!D221&amp;"（※）"</f>
        <v>減価償却費（※）</v>
      </c>
      <c r="D36" s="91">
        <f t="shared" si="0"/>
        <v>0</v>
      </c>
      <c r="E36" s="91">
        <f>減価償却費_通貨1</f>
        <v>0</v>
      </c>
      <c r="F36" s="91">
        <f>減価償却費_通貨2</f>
        <v>0</v>
      </c>
      <c r="G36" s="91">
        <f>減価償却費_通貨3</f>
        <v>0</v>
      </c>
      <c r="H36" s="91">
        <f>減価償却費_通貨4</f>
        <v>0</v>
      </c>
    </row>
    <row r="37" spans="2:8">
      <c r="B37" s="79" t="s">
        <v>1836</v>
      </c>
      <c r="C37" s="91" t="str">
        <f>⑤経費!D222</f>
        <v>地代家賃</v>
      </c>
      <c r="D37" s="91">
        <f t="shared" si="0"/>
        <v>0</v>
      </c>
      <c r="E37" s="91">
        <f>地代家賃_通貨1</f>
        <v>0</v>
      </c>
      <c r="F37" s="91">
        <f>地代家賃_通貨2</f>
        <v>0</v>
      </c>
      <c r="G37" s="91">
        <f>地代家賃_通貨3</f>
        <v>0</v>
      </c>
      <c r="H37" s="91">
        <f>地代家賃_通貨4</f>
        <v>0</v>
      </c>
    </row>
    <row r="38" spans="2:8">
      <c r="B38" s="79" t="s">
        <v>1837</v>
      </c>
      <c r="C38" s="91" t="str">
        <f>⑤経費!D223&amp;"（※）"</f>
        <v>租税公課（※）</v>
      </c>
      <c r="D38" s="91">
        <f t="shared" si="0"/>
        <v>0</v>
      </c>
      <c r="E38" s="91">
        <f>租税公課_通貨1</f>
        <v>0</v>
      </c>
      <c r="F38" s="91">
        <f>租税公課_通貨2</f>
        <v>0</v>
      </c>
      <c r="G38" s="91">
        <f>租税公課_通貨3</f>
        <v>0</v>
      </c>
      <c r="H38" s="91">
        <f>租税公課_通貨4</f>
        <v>0</v>
      </c>
    </row>
    <row r="39" spans="2:8">
      <c r="B39" s="79" t="s">
        <v>1838</v>
      </c>
      <c r="C39" s="91" t="str">
        <f>⑤経費!D224&amp;"（※）"</f>
        <v>雑費(PIT,事手料除)（※）</v>
      </c>
      <c r="D39" s="91">
        <f t="shared" si="0"/>
        <v>50000</v>
      </c>
      <c r="E39" s="91">
        <f>雑費_通貨1</f>
        <v>50000</v>
      </c>
      <c r="F39" s="91">
        <f>雑費_通貨2</f>
        <v>0</v>
      </c>
      <c r="G39" s="91">
        <f>雑費_通貨3</f>
        <v>0</v>
      </c>
      <c r="H39" s="91">
        <f>雑費_通貨4</f>
        <v>0</v>
      </c>
    </row>
    <row r="40" spans="2:8">
      <c r="B40" s="79"/>
      <c r="C40" s="578" t="s">
        <v>1839</v>
      </c>
      <c r="D40" s="91">
        <f>SUBTOTAL(9,D23:D39)</f>
        <v>2488750</v>
      </c>
      <c r="E40" s="91">
        <f>SUBTOTAL(9,E23:E39)</f>
        <v>2488750</v>
      </c>
      <c r="F40" s="91">
        <f>SUBTOTAL(9,F23:F39)</f>
        <v>0</v>
      </c>
      <c r="G40" s="91">
        <f>SUBTOTAL(9,G23:G39)</f>
        <v>0</v>
      </c>
      <c r="H40" s="91">
        <f>SUBTOTAL(9,H23:H39)</f>
        <v>0</v>
      </c>
    </row>
    <row r="41" spans="2:8">
      <c r="B41" s="79"/>
      <c r="C41" s="578" t="s">
        <v>1840</v>
      </c>
      <c r="D41" s="91">
        <f>SUBTOTAL(9,D31:D39)+D28-D37</f>
        <v>50000</v>
      </c>
      <c r="E41" s="91">
        <f>SUBTOTAL(9,E31:E39)+E28-E37</f>
        <v>50000</v>
      </c>
      <c r="F41" s="91">
        <f>SUBTOTAL(9,F31:F39)+F28-F37</f>
        <v>0</v>
      </c>
      <c r="G41" s="91">
        <f>SUBTOTAL(9,G31:G39)+G28-G37</f>
        <v>0</v>
      </c>
      <c r="H41" s="91">
        <f>SUBTOTAL(9,H31:H39)+H28-H37</f>
        <v>0</v>
      </c>
    </row>
    <row r="42" spans="2:8" s="357" customFormat="1" ht="9" customHeight="1">
      <c r="B42" s="576"/>
      <c r="C42" s="577"/>
      <c r="D42" s="33"/>
      <c r="E42" s="33"/>
      <c r="F42" s="33"/>
      <c r="G42" s="33"/>
      <c r="H42" s="33"/>
    </row>
    <row r="43" spans="2:8">
      <c r="B43" s="79" t="s">
        <v>1841</v>
      </c>
      <c r="C43" s="91" t="str">
        <f>⑤経費!D232</f>
        <v>事務手数料</v>
      </c>
      <c r="D43" s="91">
        <f>SUMPRODUCT(E43:H43,E$7:H$7,E$8:H$8)</f>
        <v>0</v>
      </c>
      <c r="E43" s="91">
        <f>事務手数料_通貨1</f>
        <v>0</v>
      </c>
      <c r="F43" s="91">
        <f>事務手数料_通貨2</f>
        <v>0</v>
      </c>
      <c r="G43" s="91">
        <f>事務手数料_通貨3</f>
        <v>0</v>
      </c>
      <c r="H43" s="91">
        <f>事務手数料_通貨4</f>
        <v>0</v>
      </c>
    </row>
    <row r="44" spans="2:8">
      <c r="B44" s="79"/>
      <c r="C44" s="578" t="s">
        <v>1842</v>
      </c>
      <c r="D44" s="91">
        <f>SUBTOTAL(9,D23:D43)</f>
        <v>2488750</v>
      </c>
      <c r="E44" s="91">
        <f>SUBTOTAL(9,E23:E43)</f>
        <v>2488750</v>
      </c>
      <c r="F44" s="91">
        <f>SUBTOTAL(9,F23:F43)</f>
        <v>0</v>
      </c>
      <c r="G44" s="91">
        <f>SUBTOTAL(9,G23:G43)</f>
        <v>0</v>
      </c>
      <c r="H44" s="91">
        <f>SUBTOTAL(9,H23:H43)</f>
        <v>0</v>
      </c>
    </row>
    <row r="45" spans="2:8" s="357" customFormat="1" ht="9" customHeight="1">
      <c r="B45" s="573"/>
      <c r="C45" s="574"/>
      <c r="D45" s="574"/>
      <c r="E45" s="574"/>
      <c r="F45" s="574"/>
      <c r="G45" s="574"/>
      <c r="H45" s="574"/>
    </row>
    <row r="46" spans="2:8">
      <c r="B46" s="6"/>
      <c r="C46" s="572" t="s">
        <v>1843</v>
      </c>
      <c r="D46" s="91">
        <f>経費_人件費及びPIT+経費_借上外注費及びPIT+D40</f>
        <v>4405870</v>
      </c>
      <c r="E46" s="91">
        <f>E15+E20+E40</f>
        <v>4405870</v>
      </c>
      <c r="F46" s="91">
        <f>F15+F20+F40</f>
        <v>0</v>
      </c>
      <c r="G46" s="91">
        <f>G15+G20+G40</f>
        <v>0</v>
      </c>
      <c r="H46" s="91">
        <f>H15+H20+H40</f>
        <v>0</v>
      </c>
    </row>
    <row r="47" spans="2:8">
      <c r="B47" s="6"/>
      <c r="C47" s="572" t="s">
        <v>1844</v>
      </c>
      <c r="D47" s="91">
        <f>D46+D43</f>
        <v>4405870</v>
      </c>
      <c r="E47" s="91">
        <f>E46+E43</f>
        <v>4405870</v>
      </c>
      <c r="F47" s="91">
        <f>F46+F43</f>
        <v>0</v>
      </c>
      <c r="G47" s="91">
        <f>G46+G43</f>
        <v>0</v>
      </c>
      <c r="H47" s="91">
        <f>H46+H43</f>
        <v>0</v>
      </c>
    </row>
  </sheetData>
  <sheetProtection sheet="1"/>
  <mergeCells count="6">
    <mergeCell ref="B2:C3"/>
    <mergeCell ref="G2:H2"/>
    <mergeCell ref="E3:H3"/>
    <mergeCell ref="B10:B11"/>
    <mergeCell ref="C10:C11"/>
    <mergeCell ref="D10:D11"/>
  </mergeCells>
  <phoneticPr fontId="3"/>
  <pageMargins left="0.79" right="0.8" top="0.41" bottom="0.39"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V65"/>
  <sheetViews>
    <sheetView zoomScaleNormal="100" zoomScaleSheetLayoutView="100" workbookViewId="0">
      <selection activeCell="Q1" sqref="Q1"/>
    </sheetView>
  </sheetViews>
  <sheetFormatPr defaultColWidth="9.140625" defaultRowHeight="17.25"/>
  <cols>
    <col min="1" max="1" width="1.7109375" style="666" customWidth="1"/>
    <col min="2" max="2" width="4.7109375" style="579" customWidth="1"/>
    <col min="3" max="4" width="12.7109375" style="579" customWidth="1"/>
    <col min="5" max="5" width="9.7109375" style="579" customWidth="1"/>
    <col min="6" max="6" width="6.7109375" style="579" customWidth="1"/>
    <col min="7" max="7" width="9.7109375" style="579" customWidth="1"/>
    <col min="8" max="8" width="6.7109375" style="579" customWidth="1"/>
    <col min="9" max="9" width="2.7109375" style="579" customWidth="1"/>
    <col min="10" max="10" width="4.7109375" style="579" customWidth="1"/>
    <col min="11" max="11" width="12.7109375" style="579" customWidth="1"/>
    <col min="12" max="12" width="17.7109375" style="579" customWidth="1"/>
    <col min="13" max="13" width="9.7109375" style="614" customWidth="1"/>
    <col min="14" max="14" width="6.7109375" style="644" customWidth="1"/>
    <col min="15" max="15" width="9.7109375" style="579" customWidth="1"/>
    <col min="16" max="16" width="6.7109375" style="579" customWidth="1"/>
    <col min="17" max="23" width="8.7109375" style="579" customWidth="1"/>
    <col min="24" max="24" width="9.140625" style="579" customWidth="1"/>
    <col min="25" max="16384" width="9.140625" style="579"/>
  </cols>
  <sheetData>
    <row r="1" spans="1:22" s="580" customFormat="1" ht="12" customHeight="1">
      <c r="M1" s="581"/>
      <c r="N1" s="582"/>
    </row>
    <row r="2" spans="1:22" customFormat="1" ht="21" customHeight="1">
      <c r="A2" s="583"/>
      <c r="B2" s="584" t="s">
        <v>1845</v>
      </c>
      <c r="D2" s="585"/>
      <c r="E2" s="586" t="str">
        <f>IF(予算種類=F2,"☑","□")</f>
        <v>☑</v>
      </c>
      <c r="F2" s="587" t="s">
        <v>1846</v>
      </c>
      <c r="H2" s="586" t="str">
        <f>IF(予算種類=I2,"☑","□")</f>
        <v>□</v>
      </c>
      <c r="I2" s="587" t="s">
        <v>1847</v>
      </c>
      <c r="L2" s="916" t="s">
        <v>1848</v>
      </c>
      <c r="M2" s="917"/>
      <c r="N2" s="903"/>
      <c r="O2" s="904"/>
      <c r="P2" s="904"/>
    </row>
    <row r="3" spans="1:22" s="589" customFormat="1" ht="6" customHeight="1">
      <c r="B3" s="588"/>
      <c r="D3" s="588"/>
      <c r="M3" s="590"/>
      <c r="N3" s="591"/>
    </row>
    <row r="4" spans="1:22">
      <c r="B4" s="900" t="s">
        <v>1849</v>
      </c>
      <c r="C4" s="901"/>
      <c r="D4" s="34" t="str">
        <f>プロジェクトコード</f>
        <v>JA15R1003P</v>
      </c>
      <c r="E4" s="900" t="s">
        <v>1850</v>
      </c>
      <c r="F4" s="901"/>
      <c r="G4" s="902" t="str">
        <f>WBS</f>
        <v>JA15R1003</v>
      </c>
      <c r="H4" s="902"/>
      <c r="J4" s="888" t="s">
        <v>1851</v>
      </c>
      <c r="K4" s="889"/>
      <c r="L4" s="891" t="str">
        <f>プロジェクト件名</f>
        <v>ベトナム国ハノイ市環状３号線整備事業(マイジック-南タンロン区間)</v>
      </c>
      <c r="M4" s="892"/>
      <c r="N4" s="892"/>
      <c r="O4" s="892"/>
      <c r="P4" s="893"/>
    </row>
    <row r="5" spans="1:22">
      <c r="B5" s="900" t="s">
        <v>1852</v>
      </c>
      <c r="C5" s="901"/>
      <c r="D5" s="34" t="str">
        <f>主管部</f>
        <v>道路橋梁部</v>
      </c>
      <c r="E5" s="888" t="s">
        <v>1853</v>
      </c>
      <c r="F5" s="896"/>
      <c r="G5" s="897">
        <f>工期開始日</f>
        <v>42200</v>
      </c>
      <c r="H5" s="898"/>
      <c r="J5" s="888" t="s">
        <v>1854</v>
      </c>
      <c r="K5" s="890"/>
      <c r="L5" s="891" t="str">
        <f>顧客名</f>
        <v>ベトナム政府</v>
      </c>
      <c r="M5" s="894"/>
      <c r="N5" s="894"/>
      <c r="O5" s="894"/>
      <c r="P5" s="895"/>
    </row>
    <row r="6" spans="1:22">
      <c r="B6" s="900" t="s">
        <v>1855</v>
      </c>
      <c r="C6" s="901"/>
      <c r="D6" s="34" t="str">
        <f>分担部</f>
        <v>道路橋梁部</v>
      </c>
      <c r="E6" s="888" t="s">
        <v>1856</v>
      </c>
      <c r="F6" s="896"/>
      <c r="G6" s="897">
        <f>工期終了日</f>
        <v>42627</v>
      </c>
      <c r="H6" s="898"/>
      <c r="J6" s="888" t="s">
        <v>1857</v>
      </c>
      <c r="K6" s="896"/>
      <c r="L6" s="891" t="str">
        <f>資金源</f>
        <v>(独)国際協力機構　円借款</v>
      </c>
      <c r="M6" s="892"/>
      <c r="N6" s="892"/>
      <c r="O6" s="892"/>
      <c r="P6" s="893"/>
    </row>
    <row r="7" spans="1:22">
      <c r="B7" s="888" t="s">
        <v>1858</v>
      </c>
      <c r="C7" s="896"/>
      <c r="D7" s="34">
        <f>完成年度</f>
        <v>2017</v>
      </c>
      <c r="E7" s="888" t="s">
        <v>1859</v>
      </c>
      <c r="F7" s="896"/>
      <c r="G7" s="897">
        <f>完成予定日</f>
        <v>42735</v>
      </c>
      <c r="H7" s="898"/>
      <c r="J7" s="888" t="s">
        <v>1860</v>
      </c>
      <c r="K7" s="896"/>
      <c r="L7" s="34" t="str">
        <f>TL</f>
        <v>石本　一鶴</v>
      </c>
      <c r="M7" s="899" t="s">
        <v>1861</v>
      </c>
      <c r="N7" s="899"/>
      <c r="O7" s="902" t="str">
        <f>課長</f>
        <v>佐野　祐一</v>
      </c>
      <c r="P7" s="902"/>
    </row>
    <row r="8" spans="1:22">
      <c r="B8" s="888" t="s">
        <v>1862</v>
      </c>
      <c r="C8" s="896"/>
      <c r="D8" s="35" t="str">
        <f>完成基準</f>
        <v>出来高基準</v>
      </c>
      <c r="E8" s="888" t="s">
        <v>1863</v>
      </c>
      <c r="F8" s="896"/>
      <c r="G8" s="888" t="str">
        <f>請負形態</f>
        <v>ＪＶメイン</v>
      </c>
      <c r="H8" s="896"/>
      <c r="J8" s="888" t="s">
        <v>1864</v>
      </c>
      <c r="K8" s="896"/>
      <c r="L8" s="34" t="str">
        <f>所長</f>
        <v>前田　哲哉</v>
      </c>
      <c r="M8" s="899" t="s">
        <v>1865</v>
      </c>
      <c r="N8" s="899"/>
      <c r="O8" s="902" t="str">
        <f>担当者</f>
        <v>徳丸　祥一郎</v>
      </c>
      <c r="P8" s="902"/>
    </row>
    <row r="9" spans="1:22" s="589" customFormat="1" ht="6" customHeight="1"/>
    <row r="10" spans="1:22">
      <c r="B10" s="592" t="s">
        <v>1866</v>
      </c>
      <c r="F10" s="593"/>
      <c r="H10" s="593"/>
      <c r="I10" s="593"/>
      <c r="J10" s="592" t="s">
        <v>1867</v>
      </c>
      <c r="P10" s="593" t="s">
        <v>1868</v>
      </c>
    </row>
    <row r="11" spans="1:22" customFormat="1" ht="21" customHeight="1">
      <c r="B11" s="594" t="s">
        <v>1869</v>
      </c>
      <c r="C11" s="595" t="s">
        <v>1870</v>
      </c>
      <c r="D11" s="595"/>
      <c r="E11" s="596" t="s">
        <v>1871</v>
      </c>
      <c r="F11" s="597" t="s">
        <v>1872</v>
      </c>
      <c r="G11" s="596" t="s">
        <v>1873</v>
      </c>
      <c r="H11" s="597" t="s">
        <v>1874</v>
      </c>
      <c r="I11" s="593"/>
      <c r="J11" s="594" t="s">
        <v>1875</v>
      </c>
      <c r="K11" s="36" t="s">
        <v>1876</v>
      </c>
      <c r="L11" s="37"/>
      <c r="M11" s="598" t="s">
        <v>1877</v>
      </c>
      <c r="N11" s="599" t="s">
        <v>1878</v>
      </c>
      <c r="O11" s="598" t="s">
        <v>1879</v>
      </c>
      <c r="P11" s="599" t="s">
        <v>1880</v>
      </c>
    </row>
    <row r="12" spans="1:22">
      <c r="B12" s="600" t="s">
        <v>1881</v>
      </c>
      <c r="C12" s="601" t="s">
        <v>1882</v>
      </c>
      <c r="D12" s="602"/>
      <c r="E12" s="603">
        <f>SUM(E13:E14)</f>
        <v>2.23</v>
      </c>
      <c r="F12" s="604"/>
      <c r="G12" s="603">
        <f>SUM(G13:G14)</f>
        <v>0</v>
      </c>
      <c r="H12" s="604"/>
      <c r="I12" s="593"/>
      <c r="J12" s="600" t="s">
        <v>1883</v>
      </c>
      <c r="K12" s="39" t="s">
        <v>1884</v>
      </c>
      <c r="L12" s="40"/>
      <c r="M12" s="605">
        <f>SUBTOTAL(9,M13:M18)</f>
        <v>1917120</v>
      </c>
      <c r="N12" s="606">
        <f t="shared" ref="N12:N38" si="0">IF(M$38=0,0,M12/M$38)</f>
        <v>0.43512858981313568</v>
      </c>
      <c r="O12" s="605">
        <f>SUBTOTAL(9,O13:O18)</f>
        <v>0</v>
      </c>
      <c r="P12" s="606">
        <f t="shared" ref="P12:P38" si="1">IF(O$38=0,0,O12/O$38)</f>
        <v>0</v>
      </c>
    </row>
    <row r="13" spans="1:22">
      <c r="B13" s="600"/>
      <c r="C13" s="601" t="s">
        <v>1885</v>
      </c>
      <c r="D13" s="602"/>
      <c r="E13" s="38">
        <f>社員分_契約MM</f>
        <v>2.23</v>
      </c>
      <c r="F13" s="604"/>
      <c r="G13" s="38">
        <v>0</v>
      </c>
      <c r="H13" s="604"/>
      <c r="I13" s="593"/>
      <c r="J13" s="600" t="s">
        <v>1886</v>
      </c>
      <c r="K13" s="39" t="s">
        <v>1887</v>
      </c>
      <c r="L13" s="40"/>
      <c r="M13" s="605">
        <f>SUBTOTAL(9,M14:M15)</f>
        <v>1917120</v>
      </c>
      <c r="N13" s="606">
        <f t="shared" si="0"/>
        <v>0.43512858981313568</v>
      </c>
      <c r="O13" s="605">
        <f>SUBTOTAL(9,O14:O15)</f>
        <v>0</v>
      </c>
      <c r="P13" s="606">
        <f t="shared" si="1"/>
        <v>0</v>
      </c>
    </row>
    <row r="14" spans="1:22" customFormat="1" ht="18" customHeight="1" thickBot="1">
      <c r="B14" s="600"/>
      <c r="C14" s="601" t="s">
        <v>1888</v>
      </c>
      <c r="D14" s="602"/>
      <c r="E14" s="38">
        <f>借上分_契約MM</f>
        <v>0</v>
      </c>
      <c r="F14" s="607">
        <f>IF(E12=0,0,E14/E12)</f>
        <v>0</v>
      </c>
      <c r="G14" s="38">
        <v>0</v>
      </c>
      <c r="H14" s="607">
        <f>IF(G12=0,0,G14/G12)</f>
        <v>0</v>
      </c>
      <c r="I14" s="593"/>
      <c r="J14" s="608" t="s">
        <v>1889</v>
      </c>
      <c r="K14" s="39" t="s">
        <v>1890</v>
      </c>
      <c r="L14" s="40"/>
      <c r="M14" s="605">
        <f>⑥経費一覧表!D13</f>
        <v>1917120</v>
      </c>
      <c r="N14" s="606">
        <f t="shared" si="0"/>
        <v>0.43512858981313568</v>
      </c>
      <c r="O14" s="605">
        <v>0</v>
      </c>
      <c r="P14" s="606">
        <f t="shared" si="1"/>
        <v>0</v>
      </c>
      <c r="T14" s="609"/>
      <c r="U14" s="610"/>
      <c r="V14" s="610"/>
    </row>
    <row r="15" spans="1:22" customFormat="1" ht="18" customHeight="1" thickBot="1">
      <c r="B15" s="600" t="s">
        <v>1891</v>
      </c>
      <c r="C15" s="601" t="s">
        <v>1892</v>
      </c>
      <c r="D15" s="602"/>
      <c r="E15" s="611">
        <f>SUM(E16:E17)</f>
        <v>1</v>
      </c>
      <c r="F15" s="612">
        <f>IF(E12=0,0,E15/E12)</f>
        <v>0.44843049327354262</v>
      </c>
      <c r="G15" s="611">
        <f>SUM(G16:G17)</f>
        <v>0</v>
      </c>
      <c r="H15" s="612">
        <f>IF(G12=0,0,G15/G12)</f>
        <v>0</v>
      </c>
      <c r="I15" s="593"/>
      <c r="J15" s="608" t="s">
        <v>1893</v>
      </c>
      <c r="K15" s="39" t="s">
        <v>1894</v>
      </c>
      <c r="L15" s="40"/>
      <c r="M15" s="605">
        <f>⑥経費一覧表!D14</f>
        <v>0</v>
      </c>
      <c r="N15" s="606">
        <f t="shared" si="0"/>
        <v>0</v>
      </c>
      <c r="O15" s="605">
        <v>0</v>
      </c>
      <c r="P15" s="606">
        <f t="shared" si="1"/>
        <v>0</v>
      </c>
    </row>
    <row r="16" spans="1:22">
      <c r="B16" s="600"/>
      <c r="C16" s="601" t="s">
        <v>1895</v>
      </c>
      <c r="D16" s="602"/>
      <c r="E16" s="38">
        <f>社員分_非契約MM</f>
        <v>1</v>
      </c>
      <c r="F16" s="613"/>
      <c r="G16" s="38">
        <v>0</v>
      </c>
      <c r="H16" s="613"/>
      <c r="I16" s="593"/>
      <c r="J16" s="600" t="s">
        <v>1896</v>
      </c>
      <c r="K16" s="39" t="s">
        <v>1897</v>
      </c>
      <c r="L16" s="40"/>
      <c r="M16" s="605">
        <f>SUBTOTAL(9,M17:M18)</f>
        <v>0</v>
      </c>
      <c r="N16" s="606">
        <f t="shared" si="0"/>
        <v>0</v>
      </c>
      <c r="O16" s="605">
        <f>SUBTOTAL(9,O17:O18)</f>
        <v>0</v>
      </c>
      <c r="P16" s="606">
        <f t="shared" si="1"/>
        <v>0</v>
      </c>
    </row>
    <row r="17" spans="2:20" customFormat="1" ht="18" customHeight="1" thickBot="1">
      <c r="B17" s="600"/>
      <c r="C17" s="601" t="s">
        <v>1898</v>
      </c>
      <c r="D17" s="602"/>
      <c r="E17" s="38">
        <f>借上分_非契約MM</f>
        <v>0</v>
      </c>
      <c r="F17" s="607"/>
      <c r="G17" s="38">
        <v>0</v>
      </c>
      <c r="H17" s="607"/>
      <c r="I17" s="593"/>
      <c r="J17" s="608" t="s">
        <v>1899</v>
      </c>
      <c r="K17" s="39" t="s">
        <v>1900</v>
      </c>
      <c r="L17" s="40"/>
      <c r="M17" s="605">
        <f>⑥経費一覧表!D18</f>
        <v>0</v>
      </c>
      <c r="N17" s="606">
        <f t="shared" si="0"/>
        <v>0</v>
      </c>
      <c r="O17" s="605">
        <v>0</v>
      </c>
      <c r="P17" s="606">
        <f t="shared" si="1"/>
        <v>0</v>
      </c>
    </row>
    <row r="18" spans="2:20" customFormat="1" ht="18" customHeight="1" thickBot="1">
      <c r="B18" s="600" t="s">
        <v>1901</v>
      </c>
      <c r="C18" s="601" t="s">
        <v>1902</v>
      </c>
      <c r="D18" s="602"/>
      <c r="E18" s="611">
        <f>SUM(E19:E20)</f>
        <v>3.23</v>
      </c>
      <c r="F18" s="612">
        <f>IF(E12=0,0,E18/E12)</f>
        <v>1.4484304932735426</v>
      </c>
      <c r="G18" s="611">
        <f>SUM(G19:G20)</f>
        <v>0</v>
      </c>
      <c r="H18" s="612">
        <f>IF(G12=0,0,G18/G12)</f>
        <v>0</v>
      </c>
      <c r="I18" s="593"/>
      <c r="J18" s="608" t="s">
        <v>1903</v>
      </c>
      <c r="K18" s="39" t="s">
        <v>1904</v>
      </c>
      <c r="L18" s="40"/>
      <c r="M18" s="605">
        <f>⑥経費一覧表!D19</f>
        <v>0</v>
      </c>
      <c r="N18" s="606">
        <f t="shared" si="0"/>
        <v>0</v>
      </c>
      <c r="O18" s="605">
        <v>0</v>
      </c>
      <c r="P18" s="606">
        <f t="shared" si="1"/>
        <v>0</v>
      </c>
      <c r="T18" s="614"/>
    </row>
    <row r="19" spans="2:20">
      <c r="B19" s="600"/>
      <c r="C19" s="601" t="s">
        <v>1905</v>
      </c>
      <c r="D19" s="602"/>
      <c r="E19" s="38">
        <f>E13+E16</f>
        <v>3.23</v>
      </c>
      <c r="F19" s="613"/>
      <c r="G19" s="38">
        <f>G13+G16</f>
        <v>0</v>
      </c>
      <c r="H19" s="613"/>
      <c r="I19" s="593"/>
      <c r="J19" s="600" t="s">
        <v>1906</v>
      </c>
      <c r="K19" s="39" t="s">
        <v>1907</v>
      </c>
      <c r="L19" s="40"/>
      <c r="M19" s="605">
        <f>SUBTOTAL(9,M20:M37)</f>
        <v>2488750</v>
      </c>
      <c r="N19" s="606">
        <f t="shared" si="0"/>
        <v>0.56487141018686438</v>
      </c>
      <c r="O19" s="605">
        <f>SUBTOTAL(9,O20:O37)</f>
        <v>0</v>
      </c>
      <c r="P19" s="606">
        <f t="shared" si="1"/>
        <v>0</v>
      </c>
    </row>
    <row r="20" spans="2:20">
      <c r="B20" s="600"/>
      <c r="C20" s="601" t="s">
        <v>1908</v>
      </c>
      <c r="D20" s="602"/>
      <c r="E20" s="38">
        <f>E14+E17</f>
        <v>0</v>
      </c>
      <c r="F20" s="604"/>
      <c r="G20" s="38">
        <f>G14+G17</f>
        <v>0</v>
      </c>
      <c r="H20" s="604"/>
      <c r="I20" s="593"/>
      <c r="J20" s="615" t="s">
        <v>1909</v>
      </c>
      <c r="K20" s="616" t="s">
        <v>1910</v>
      </c>
      <c r="L20" s="617"/>
      <c r="M20" s="605">
        <f>材料費_円換算値</f>
        <v>0</v>
      </c>
      <c r="N20" s="606">
        <f t="shared" si="0"/>
        <v>0</v>
      </c>
      <c r="O20" s="605">
        <v>0</v>
      </c>
      <c r="P20" s="606">
        <f t="shared" si="1"/>
        <v>0</v>
      </c>
    </row>
    <row r="21" spans="2:20">
      <c r="C21" s="618"/>
      <c r="D21" s="618"/>
      <c r="E21" s="619"/>
      <c r="F21" s="620"/>
      <c r="G21" s="619"/>
      <c r="H21" s="620"/>
      <c r="I21" s="593"/>
      <c r="J21" s="615" t="s">
        <v>363</v>
      </c>
      <c r="K21" s="616" t="s">
        <v>1911</v>
      </c>
      <c r="L21" s="617"/>
      <c r="M21" s="605">
        <f>外注委託費_円換算値</f>
        <v>0</v>
      </c>
      <c r="N21" s="606">
        <f t="shared" si="0"/>
        <v>0</v>
      </c>
      <c r="O21" s="605">
        <v>0</v>
      </c>
      <c r="P21" s="606">
        <f t="shared" si="1"/>
        <v>0</v>
      </c>
    </row>
    <row r="22" spans="2:20">
      <c r="B22" s="592" t="s">
        <v>1912</v>
      </c>
      <c r="E22" s="621"/>
      <c r="F22" s="622"/>
      <c r="G22" s="621"/>
      <c r="H22" s="622"/>
      <c r="I22" s="593"/>
      <c r="J22" s="615" t="s">
        <v>367</v>
      </c>
      <c r="K22" s="616" t="s">
        <v>1913</v>
      </c>
      <c r="L22" s="617"/>
      <c r="M22" s="605">
        <f>労務費_円換算値</f>
        <v>0</v>
      </c>
      <c r="N22" s="606">
        <f t="shared" si="0"/>
        <v>0</v>
      </c>
      <c r="O22" s="605">
        <v>0</v>
      </c>
      <c r="P22" s="606">
        <f t="shared" si="1"/>
        <v>0</v>
      </c>
    </row>
    <row r="23" spans="2:20" customFormat="1" ht="19.5" customHeight="1">
      <c r="B23" s="594" t="s">
        <v>1914</v>
      </c>
      <c r="C23" s="595" t="s">
        <v>1915</v>
      </c>
      <c r="D23" s="595"/>
      <c r="E23" s="598" t="s">
        <v>1916</v>
      </c>
      <c r="F23" s="623" t="s">
        <v>1917</v>
      </c>
      <c r="G23" s="598" t="s">
        <v>1918</v>
      </c>
      <c r="H23" s="623" t="s">
        <v>1919</v>
      </c>
      <c r="I23" s="593"/>
      <c r="J23" s="615" t="s">
        <v>371</v>
      </c>
      <c r="K23" s="616" t="s">
        <v>1920</v>
      </c>
      <c r="L23" s="617"/>
      <c r="M23" s="605">
        <f>通信交通費_円換算値</f>
        <v>2188750</v>
      </c>
      <c r="N23" s="606">
        <f t="shared" si="0"/>
        <v>0.49678043156062252</v>
      </c>
      <c r="O23" s="605">
        <v>0</v>
      </c>
      <c r="P23" s="606">
        <f t="shared" si="1"/>
        <v>0</v>
      </c>
    </row>
    <row r="24" spans="2:20">
      <c r="B24" s="624"/>
      <c r="C24" s="625" t="s">
        <v>1921</v>
      </c>
      <c r="D24" s="626"/>
      <c r="E24" s="627"/>
      <c r="F24" s="628"/>
      <c r="G24" s="627"/>
      <c r="H24" s="628"/>
      <c r="I24" s="593"/>
      <c r="J24" s="615" t="s">
        <v>373</v>
      </c>
      <c r="K24" s="616" t="s">
        <v>1922</v>
      </c>
      <c r="L24" s="617"/>
      <c r="M24" s="605">
        <f>事務用品複写費_円換算値</f>
        <v>100000</v>
      </c>
      <c r="N24" s="606">
        <f t="shared" si="0"/>
        <v>2.2696992875413935E-2</v>
      </c>
      <c r="O24" s="605">
        <v>0</v>
      </c>
      <c r="P24" s="606">
        <f t="shared" si="1"/>
        <v>0</v>
      </c>
    </row>
    <row r="25" spans="2:20">
      <c r="B25" s="600" t="s">
        <v>1923</v>
      </c>
      <c r="C25" s="39" t="s">
        <v>1924</v>
      </c>
      <c r="D25" s="40"/>
      <c r="E25" s="605">
        <f>SUBTOTAL(9,E26:E27)</f>
        <v>3902500</v>
      </c>
      <c r="F25" s="604">
        <f t="shared" ref="F25:F30" si="2">IF(E$29=0,0,E25/E$29)</f>
        <v>0.71015231197568829</v>
      </c>
      <c r="G25" s="605">
        <f>SUBTOTAL(9,G26:G27)</f>
        <v>0</v>
      </c>
      <c r="H25" s="604">
        <f t="shared" ref="H25:H30" si="3">IF(G$29=0,0,G25/G$29)</f>
        <v>0</v>
      </c>
      <c r="I25" s="593"/>
      <c r="J25" s="615" t="s">
        <v>400</v>
      </c>
      <c r="K25" s="616" t="s">
        <v>1925</v>
      </c>
      <c r="L25" s="617"/>
      <c r="M25" s="605">
        <f>会議費_円換算値</f>
        <v>0</v>
      </c>
      <c r="N25" s="606">
        <f t="shared" si="0"/>
        <v>0</v>
      </c>
      <c r="O25" s="605">
        <v>0</v>
      </c>
      <c r="P25" s="606">
        <f t="shared" si="1"/>
        <v>0</v>
      </c>
    </row>
    <row r="26" spans="2:20">
      <c r="B26" s="600" t="s">
        <v>1926</v>
      </c>
      <c r="C26" s="39" t="s">
        <v>1927</v>
      </c>
      <c r="D26" s="40"/>
      <c r="E26" s="605">
        <f>社員報酬額</f>
        <v>3902500</v>
      </c>
      <c r="F26" s="604">
        <f t="shared" si="2"/>
        <v>0.71015231197568829</v>
      </c>
      <c r="G26" s="605">
        <v>0</v>
      </c>
      <c r="H26" s="604">
        <f t="shared" si="3"/>
        <v>0</v>
      </c>
      <c r="I26" s="593"/>
      <c r="J26" s="615" t="s">
        <v>401</v>
      </c>
      <c r="K26" s="616" t="s">
        <v>1928</v>
      </c>
      <c r="L26" s="617"/>
      <c r="M26" s="605">
        <f>交際費_円換算値</f>
        <v>150000</v>
      </c>
      <c r="N26" s="606">
        <f t="shared" si="0"/>
        <v>3.4045489313120902E-2</v>
      </c>
      <c r="O26" s="605">
        <v>0</v>
      </c>
      <c r="P26" s="606">
        <f t="shared" si="1"/>
        <v>0</v>
      </c>
    </row>
    <row r="27" spans="2:20">
      <c r="B27" s="600" t="s">
        <v>1929</v>
      </c>
      <c r="C27" s="39" t="s">
        <v>1930</v>
      </c>
      <c r="D27" s="40"/>
      <c r="E27" s="605">
        <f>借上報酬額</f>
        <v>0</v>
      </c>
      <c r="F27" s="604">
        <f t="shared" si="2"/>
        <v>0</v>
      </c>
      <c r="G27" s="605">
        <v>0</v>
      </c>
      <c r="H27" s="604">
        <f t="shared" si="3"/>
        <v>0</v>
      </c>
      <c r="I27" s="593"/>
      <c r="J27" s="615" t="s">
        <v>1931</v>
      </c>
      <c r="K27" s="616" t="s">
        <v>1932</v>
      </c>
      <c r="L27" s="617"/>
      <c r="M27" s="605">
        <f>地代家賃_円換算値</f>
        <v>0</v>
      </c>
      <c r="N27" s="606">
        <f t="shared" si="0"/>
        <v>0</v>
      </c>
      <c r="O27" s="605">
        <v>0</v>
      </c>
      <c r="P27" s="606">
        <f t="shared" si="1"/>
        <v>0</v>
      </c>
    </row>
    <row r="28" spans="2:20">
      <c r="B28" s="600" t="s">
        <v>1933</v>
      </c>
      <c r="C28" s="39" t="s">
        <v>1934</v>
      </c>
      <c r="D28" s="40"/>
      <c r="E28" s="605">
        <f>経費売上額</f>
        <v>1592800</v>
      </c>
      <c r="F28" s="604">
        <f t="shared" si="2"/>
        <v>0.28984768802431171</v>
      </c>
      <c r="G28" s="605">
        <v>0</v>
      </c>
      <c r="H28" s="604">
        <f t="shared" si="3"/>
        <v>0</v>
      </c>
      <c r="I28" s="593"/>
      <c r="J28" s="629"/>
      <c r="K28" s="905" t="s">
        <v>1935</v>
      </c>
      <c r="L28" s="906"/>
      <c r="M28" s="630">
        <f>SUBTOTAL(9,M29:M37)</f>
        <v>50000</v>
      </c>
      <c r="N28" s="631">
        <f t="shared" si="0"/>
        <v>1.1348496437706967E-2</v>
      </c>
      <c r="O28" s="630">
        <f>SUBTOTAL(9,O29:O37)</f>
        <v>0</v>
      </c>
      <c r="P28" s="631">
        <f t="shared" si="1"/>
        <v>0</v>
      </c>
    </row>
    <row r="29" spans="2:20">
      <c r="B29" s="600" t="s">
        <v>1936</v>
      </c>
      <c r="C29" s="39" t="s">
        <v>1937</v>
      </c>
      <c r="D29" s="40"/>
      <c r="E29" s="605">
        <f>SUBTOTAL(9,E25:E28)</f>
        <v>5495300</v>
      </c>
      <c r="F29" s="604">
        <f t="shared" si="2"/>
        <v>1</v>
      </c>
      <c r="G29" s="605">
        <f>SUBTOTAL(9,G25:G28)</f>
        <v>0</v>
      </c>
      <c r="H29" s="604">
        <f t="shared" si="3"/>
        <v>0</v>
      </c>
      <c r="I29" s="593"/>
      <c r="J29" s="615" t="s">
        <v>375</v>
      </c>
      <c r="K29" s="616" t="s">
        <v>1938</v>
      </c>
      <c r="L29" s="617"/>
      <c r="M29" s="605">
        <f>福利厚生費_円換算値</f>
        <v>0</v>
      </c>
      <c r="N29" s="606">
        <f t="shared" si="0"/>
        <v>0</v>
      </c>
      <c r="O29" s="605">
        <v>0</v>
      </c>
      <c r="P29" s="606">
        <f t="shared" si="1"/>
        <v>0</v>
      </c>
    </row>
    <row r="30" spans="2:20">
      <c r="B30" s="600" t="s">
        <v>1939</v>
      </c>
      <c r="C30" s="39" t="s">
        <v>1940</v>
      </c>
      <c r="D30" s="40"/>
      <c r="E30" s="605">
        <f>CIT見込額</f>
        <v>250000</v>
      </c>
      <c r="F30" s="604">
        <f t="shared" si="2"/>
        <v>4.5493421651229229E-2</v>
      </c>
      <c r="G30" s="605">
        <v>0</v>
      </c>
      <c r="H30" s="604">
        <f t="shared" si="3"/>
        <v>0</v>
      </c>
      <c r="I30" s="593"/>
      <c r="J30" s="615" t="s">
        <v>402</v>
      </c>
      <c r="K30" s="616" t="s">
        <v>1941</v>
      </c>
      <c r="L30" s="617"/>
      <c r="M30" s="605">
        <f>修繕維持費_円換算値</f>
        <v>0</v>
      </c>
      <c r="N30" s="606">
        <f t="shared" si="0"/>
        <v>0</v>
      </c>
      <c r="O30" s="605">
        <v>0</v>
      </c>
      <c r="P30" s="606">
        <f t="shared" si="1"/>
        <v>0</v>
      </c>
    </row>
    <row r="31" spans="2:20">
      <c r="B31" s="600"/>
      <c r="C31" s="39"/>
      <c r="D31" s="40"/>
      <c r="E31" s="627"/>
      <c r="F31" s="604"/>
      <c r="G31" s="627"/>
      <c r="H31" s="604"/>
      <c r="I31" s="593"/>
      <c r="J31" s="615" t="s">
        <v>403</v>
      </c>
      <c r="K31" s="616" t="s">
        <v>1942</v>
      </c>
      <c r="L31" s="617"/>
      <c r="M31" s="605">
        <f>動力用水光熱費_円換算値</f>
        <v>0</v>
      </c>
      <c r="N31" s="606">
        <f t="shared" si="0"/>
        <v>0</v>
      </c>
      <c r="O31" s="605">
        <v>0</v>
      </c>
      <c r="P31" s="606">
        <f t="shared" si="1"/>
        <v>0</v>
      </c>
    </row>
    <row r="32" spans="2:20" customFormat="1" ht="19.5" customHeight="1">
      <c r="B32" s="632"/>
      <c r="C32" s="633" t="s">
        <v>1943</v>
      </c>
      <c r="D32" s="634"/>
      <c r="E32" s="635"/>
      <c r="F32" s="623" t="s">
        <v>1944</v>
      </c>
      <c r="G32" s="635"/>
      <c r="H32" s="623" t="s">
        <v>1945</v>
      </c>
      <c r="I32" s="593"/>
      <c r="J32" s="615" t="s">
        <v>1946</v>
      </c>
      <c r="K32" s="616" t="s">
        <v>1947</v>
      </c>
      <c r="L32" s="617"/>
      <c r="M32" s="605">
        <f>広告宣伝費_円換算値</f>
        <v>0</v>
      </c>
      <c r="N32" s="606">
        <f t="shared" si="0"/>
        <v>0</v>
      </c>
      <c r="O32" s="605">
        <v>0</v>
      </c>
      <c r="P32" s="606">
        <f t="shared" si="1"/>
        <v>0</v>
      </c>
    </row>
    <row r="33" spans="2:16">
      <c r="B33" s="600" t="s">
        <v>1948</v>
      </c>
      <c r="C33" s="39" t="s">
        <v>1949</v>
      </c>
      <c r="D33" s="40"/>
      <c r="E33" s="605">
        <f>SUBTOTAL(9,E34:E35)</f>
        <v>1917120</v>
      </c>
      <c r="F33" s="604">
        <f>IF(E$29=0,0,E33/E$29)</f>
        <v>0.34886539406401834</v>
      </c>
      <c r="G33" s="605">
        <f>SUBTOTAL(9,G34:G35)</f>
        <v>0</v>
      </c>
      <c r="H33" s="604">
        <f>IF(G$29=0,0,G33/G$29)</f>
        <v>0</v>
      </c>
      <c r="I33" s="593"/>
      <c r="J33" s="615" t="s">
        <v>1950</v>
      </c>
      <c r="K33" s="616" t="s">
        <v>1951</v>
      </c>
      <c r="L33" s="617"/>
      <c r="M33" s="605">
        <f>諸賃借料_円換算値</f>
        <v>0</v>
      </c>
      <c r="N33" s="606">
        <f t="shared" si="0"/>
        <v>0</v>
      </c>
      <c r="O33" s="605">
        <v>0</v>
      </c>
      <c r="P33" s="606">
        <f t="shared" si="1"/>
        <v>0</v>
      </c>
    </row>
    <row r="34" spans="2:16">
      <c r="B34" s="600" t="s">
        <v>1952</v>
      </c>
      <c r="C34" s="39" t="s">
        <v>1953</v>
      </c>
      <c r="D34" s="40"/>
      <c r="E34" s="605">
        <f>M13</f>
        <v>1917120</v>
      </c>
      <c r="F34" s="604">
        <f>IF(E$29=0,0,E34/E$29)</f>
        <v>0.34886539406401834</v>
      </c>
      <c r="G34" s="605">
        <f>O13</f>
        <v>0</v>
      </c>
      <c r="H34" s="604">
        <f>IF(G$29=0,0,G34/G$29)</f>
        <v>0</v>
      </c>
      <c r="I34" s="593"/>
      <c r="J34" s="615" t="s">
        <v>1954</v>
      </c>
      <c r="K34" s="616" t="s">
        <v>1955</v>
      </c>
      <c r="L34" s="617"/>
      <c r="M34" s="605">
        <f>保険料_円換算値</f>
        <v>0</v>
      </c>
      <c r="N34" s="606">
        <f t="shared" si="0"/>
        <v>0</v>
      </c>
      <c r="O34" s="605">
        <v>0</v>
      </c>
      <c r="P34" s="606">
        <f t="shared" si="1"/>
        <v>0</v>
      </c>
    </row>
    <row r="35" spans="2:16">
      <c r="B35" s="600" t="s">
        <v>1956</v>
      </c>
      <c r="C35" s="39" t="s">
        <v>1957</v>
      </c>
      <c r="D35" s="40"/>
      <c r="E35" s="605">
        <f>M16</f>
        <v>0</v>
      </c>
      <c r="F35" s="604">
        <f>IF(E$29=0,0,E35/E$29)</f>
        <v>0</v>
      </c>
      <c r="G35" s="605">
        <f>O16</f>
        <v>0</v>
      </c>
      <c r="H35" s="604">
        <f>IF(G$29=0,0,G35/G$29)</f>
        <v>0</v>
      </c>
      <c r="I35" s="593"/>
      <c r="J35" s="615" t="s">
        <v>1958</v>
      </c>
      <c r="K35" s="616" t="s">
        <v>1959</v>
      </c>
      <c r="L35" s="617"/>
      <c r="M35" s="605">
        <f>減価償却費_円換算値</f>
        <v>0</v>
      </c>
      <c r="N35" s="606">
        <f t="shared" si="0"/>
        <v>0</v>
      </c>
      <c r="O35" s="605">
        <v>0</v>
      </c>
      <c r="P35" s="606">
        <f t="shared" si="1"/>
        <v>0</v>
      </c>
    </row>
    <row r="36" spans="2:16">
      <c r="B36" s="600" t="s">
        <v>1960</v>
      </c>
      <c r="C36" s="39" t="s">
        <v>1961</v>
      </c>
      <c r="D36" s="40"/>
      <c r="E36" s="605">
        <f>M19</f>
        <v>2488750</v>
      </c>
      <c r="F36" s="604">
        <f>IF(E$29=0,0,E36/E$29)</f>
        <v>0.45288701253798702</v>
      </c>
      <c r="G36" s="605">
        <f>O19</f>
        <v>0</v>
      </c>
      <c r="H36" s="604">
        <f>IF(G$29=0,0,G36/G$29)</f>
        <v>0</v>
      </c>
      <c r="I36" s="593"/>
      <c r="J36" s="615" t="s">
        <v>1962</v>
      </c>
      <c r="K36" s="616" t="s">
        <v>1963</v>
      </c>
      <c r="L36" s="617"/>
      <c r="M36" s="605">
        <f>租税公課_円換算値</f>
        <v>0</v>
      </c>
      <c r="N36" s="606">
        <f t="shared" si="0"/>
        <v>0</v>
      </c>
      <c r="O36" s="605">
        <v>0</v>
      </c>
      <c r="P36" s="606">
        <f t="shared" si="1"/>
        <v>0</v>
      </c>
    </row>
    <row r="37" spans="2:16">
      <c r="B37" s="600" t="s">
        <v>1964</v>
      </c>
      <c r="C37" s="39" t="s">
        <v>1965</v>
      </c>
      <c r="D37" s="40"/>
      <c r="E37" s="605">
        <f>SUBTOTAL(9,E33:E36)</f>
        <v>4405870</v>
      </c>
      <c r="F37" s="604">
        <f>IF(E$29=0,0,E37/E$29)</f>
        <v>0.80175240660200531</v>
      </c>
      <c r="G37" s="605">
        <f>SUBTOTAL(9,G33:G36)</f>
        <v>0</v>
      </c>
      <c r="H37" s="604">
        <f>IF(G$29=0,0,G37/G$29)</f>
        <v>0</v>
      </c>
      <c r="I37" s="593"/>
      <c r="J37" s="615" t="s">
        <v>1966</v>
      </c>
      <c r="K37" s="636" t="s">
        <v>1967</v>
      </c>
      <c r="L37" s="637"/>
      <c r="M37" s="605">
        <f>雑費_円換算値</f>
        <v>50000</v>
      </c>
      <c r="N37" s="606">
        <f t="shared" si="0"/>
        <v>1.1348496437706967E-2</v>
      </c>
      <c r="O37" s="605">
        <v>0</v>
      </c>
      <c r="P37" s="606">
        <f t="shared" si="1"/>
        <v>0</v>
      </c>
    </row>
    <row r="38" spans="2:16">
      <c r="B38" s="600"/>
      <c r="C38" s="39"/>
      <c r="D38" s="40"/>
      <c r="E38" s="627"/>
      <c r="F38" s="604"/>
      <c r="G38" s="627"/>
      <c r="H38" s="604"/>
      <c r="I38" s="593"/>
      <c r="J38" s="600" t="s">
        <v>1968</v>
      </c>
      <c r="K38" s="39" t="s">
        <v>1969</v>
      </c>
      <c r="L38" s="40"/>
      <c r="M38" s="605">
        <f>SUBTOTAL(9,M12:M37)</f>
        <v>4405870</v>
      </c>
      <c r="N38" s="606">
        <f t="shared" si="0"/>
        <v>1</v>
      </c>
      <c r="O38" s="605">
        <f>SUBTOTAL(9,O12:O37)</f>
        <v>0</v>
      </c>
      <c r="P38" s="606">
        <f t="shared" si="1"/>
        <v>0</v>
      </c>
    </row>
    <row r="39" spans="2:16" customFormat="1" ht="20.25" customHeight="1" thickBot="1">
      <c r="B39" s="632"/>
      <c r="C39" s="633" t="s">
        <v>1970</v>
      </c>
      <c r="D39" s="40"/>
      <c r="E39" s="635"/>
      <c r="F39" s="623" t="s">
        <v>1971</v>
      </c>
      <c r="G39" s="638"/>
      <c r="H39" s="623" t="s">
        <v>1972</v>
      </c>
      <c r="I39" s="593"/>
      <c r="J39" s="600" t="s">
        <v>1973</v>
      </c>
      <c r="K39" s="39" t="s">
        <v>1974</v>
      </c>
      <c r="L39" s="40"/>
      <c r="M39" s="605">
        <f>SUBTOTAL(9,M12:M37)-M15-M18</f>
        <v>4405870</v>
      </c>
      <c r="N39" s="606"/>
      <c r="O39" s="605">
        <f>SUBTOTAL(9,O12:O37)-O15-O18</f>
        <v>0</v>
      </c>
      <c r="P39" s="606"/>
    </row>
    <row r="40" spans="2:16" customFormat="1" ht="18" customHeight="1" thickBot="1">
      <c r="B40" s="600" t="s">
        <v>1975</v>
      </c>
      <c r="C40" s="39" t="s">
        <v>1976</v>
      </c>
      <c r="D40" s="40"/>
      <c r="E40" s="639">
        <f>SUBTOTAL(9,E41:E42)</f>
        <v>1985380</v>
      </c>
      <c r="F40" s="640">
        <f>IF(E25=0,0,E40/E25)</f>
        <v>0.50874567584881492</v>
      </c>
      <c r="G40" s="641">
        <f>SUBTOTAL(9,G41:G42)</f>
        <v>0</v>
      </c>
      <c r="H40" s="642">
        <f>IF(G25=0,0,G40/G25)</f>
        <v>0</v>
      </c>
      <c r="I40" s="593"/>
      <c r="J40" s="615" t="s">
        <v>1977</v>
      </c>
      <c r="K40" s="39" t="s">
        <v>1978</v>
      </c>
      <c r="L40" s="40"/>
      <c r="M40" s="605">
        <f>事務手数料_円換算値</f>
        <v>0</v>
      </c>
      <c r="N40" s="606"/>
      <c r="O40" s="605">
        <v>0</v>
      </c>
      <c r="P40" s="606"/>
    </row>
    <row r="41" spans="2:16" customFormat="1" ht="18" customHeight="1" thickBot="1">
      <c r="B41" s="600" t="s">
        <v>1979</v>
      </c>
      <c r="C41" s="39" t="s">
        <v>1980</v>
      </c>
      <c r="D41" s="40"/>
      <c r="E41" s="605">
        <f>E26-E34</f>
        <v>1985380</v>
      </c>
      <c r="F41" s="640">
        <f>IF(E26=0,0,E41/E26)</f>
        <v>0.50874567584881492</v>
      </c>
      <c r="G41" s="641">
        <f>G26-G34</f>
        <v>0</v>
      </c>
      <c r="H41" s="642">
        <f>IF(G26=0,0,G41/G26)</f>
        <v>0</v>
      </c>
      <c r="I41" s="593"/>
      <c r="J41" s="600" t="s">
        <v>1981</v>
      </c>
      <c r="K41" s="39" t="s">
        <v>1982</v>
      </c>
      <c r="L41" s="40"/>
      <c r="M41" s="605">
        <f>SUBTOTAL(9,M12:M40)</f>
        <v>4405870</v>
      </c>
      <c r="N41" s="606"/>
      <c r="O41" s="605">
        <f>SUBTOTAL(9,O12:O40)</f>
        <v>0</v>
      </c>
      <c r="P41" s="606"/>
    </row>
    <row r="42" spans="2:16" customFormat="1" ht="18" customHeight="1" thickBot="1">
      <c r="B42" s="600" t="s">
        <v>1983</v>
      </c>
      <c r="C42" s="39" t="s">
        <v>1984</v>
      </c>
      <c r="D42" s="40"/>
      <c r="E42" s="605">
        <f>E27-E35</f>
        <v>0</v>
      </c>
      <c r="F42" s="640">
        <f>IF(E27=0,0,E42/E27)</f>
        <v>0</v>
      </c>
      <c r="G42" s="641">
        <f>G27-G35</f>
        <v>0</v>
      </c>
      <c r="H42" s="642">
        <f>IF(G27=0,0,G42/G27)</f>
        <v>0</v>
      </c>
      <c r="I42" s="593"/>
      <c r="M42" s="643" t="s">
        <v>1985</v>
      </c>
    </row>
    <row r="43" spans="2:16" customFormat="1" ht="18" customHeight="1" thickBot="1">
      <c r="B43" s="600" t="s">
        <v>1986</v>
      </c>
      <c r="C43" s="39" t="s">
        <v>1987</v>
      </c>
      <c r="D43" s="40"/>
      <c r="E43" s="605">
        <f>E28-E36</f>
        <v>-895950</v>
      </c>
      <c r="F43" s="640">
        <f>IF(E28=0,0,E43/E28)</f>
        <v>-0.5625</v>
      </c>
      <c r="G43" s="641">
        <f>G28-G36</f>
        <v>0</v>
      </c>
      <c r="H43" s="642">
        <f>IF(G28=0,0,G43/G28)</f>
        <v>0</v>
      </c>
      <c r="I43" s="593"/>
      <c r="J43" s="585" t="s">
        <v>1988</v>
      </c>
      <c r="K43" s="585"/>
      <c r="L43" s="585"/>
      <c r="O43" s="614"/>
      <c r="P43" s="644"/>
    </row>
    <row r="44" spans="2:16" customFormat="1" ht="18" customHeight="1" thickBot="1">
      <c r="B44" s="600" t="s">
        <v>1989</v>
      </c>
      <c r="C44" s="39" t="s">
        <v>1990</v>
      </c>
      <c r="D44" s="645"/>
      <c r="E44" s="646">
        <f>SUBTOTAL(9,E40:E43)</f>
        <v>1089430</v>
      </c>
      <c r="F44" s="612">
        <f>IF(E$29=0,0,E44/E$29)</f>
        <v>0.19824759339799464</v>
      </c>
      <c r="G44" s="641">
        <f>SUBTOTAL(9,G40:G43)</f>
        <v>0</v>
      </c>
      <c r="H44" s="604">
        <f>IF(G$29=0,0,G44/G$29)</f>
        <v>0</v>
      </c>
      <c r="I44" s="593"/>
      <c r="J44" s="594" t="s">
        <v>1991</v>
      </c>
      <c r="K44" s="36" t="s">
        <v>1992</v>
      </c>
      <c r="L44" s="37"/>
      <c r="M44" s="598" t="s">
        <v>1993</v>
      </c>
      <c r="N44" s="647"/>
      <c r="O44" s="598" t="s">
        <v>1994</v>
      </c>
      <c r="P44" s="647"/>
    </row>
    <row r="45" spans="2:16" customFormat="1" ht="18" customHeight="1" thickBot="1">
      <c r="B45" s="600" t="s">
        <v>1995</v>
      </c>
      <c r="C45" s="39" t="s">
        <v>1996</v>
      </c>
      <c r="D45" s="40"/>
      <c r="E45" s="648">
        <f>M40</f>
        <v>0</v>
      </c>
      <c r="F45" s="649">
        <f>IF(E$29=0,0,E45/E$29)</f>
        <v>0</v>
      </c>
      <c r="G45" s="605">
        <f>O40</f>
        <v>0</v>
      </c>
      <c r="H45" s="604">
        <f>IF(G$29=0,0,G45/G$29)</f>
        <v>0</v>
      </c>
      <c r="I45" s="593"/>
      <c r="J45" s="600" t="s">
        <v>1997</v>
      </c>
      <c r="K45" s="650" t="s">
        <v>1998</v>
      </c>
      <c r="L45" s="651"/>
      <c r="M45" s="605">
        <f>IF(E12=0,0,E25/E12)</f>
        <v>1750000</v>
      </c>
      <c r="N45" s="652" t="s">
        <v>1999</v>
      </c>
      <c r="O45" s="605">
        <f>IF(G12=0,0,G25/G12)</f>
        <v>0</v>
      </c>
      <c r="P45" s="652" t="s">
        <v>2000</v>
      </c>
    </row>
    <row r="46" spans="2:16" customFormat="1" ht="18" customHeight="1" thickBot="1">
      <c r="B46" s="600" t="s">
        <v>2001</v>
      </c>
      <c r="C46" s="650" t="s">
        <v>2002</v>
      </c>
      <c r="D46" s="645"/>
      <c r="E46" s="646">
        <f>E44-E45</f>
        <v>1089430</v>
      </c>
      <c r="F46" s="612">
        <f>IF(E$29=0,0,E46/E$29)</f>
        <v>0.19824759339799464</v>
      </c>
      <c r="G46" s="641">
        <f>G44-G45</f>
        <v>0</v>
      </c>
      <c r="H46" s="604">
        <f>IF(G$29=0,0,G46/G$29)</f>
        <v>0</v>
      </c>
      <c r="I46" s="593"/>
      <c r="J46" s="608" t="s">
        <v>2003</v>
      </c>
      <c r="K46" s="39" t="s">
        <v>2004</v>
      </c>
      <c r="L46" s="40"/>
      <c r="M46" s="605">
        <f>IF(E13=0,0,E26/E13)</f>
        <v>1750000</v>
      </c>
      <c r="N46" s="652" t="s">
        <v>2005</v>
      </c>
      <c r="O46" s="605">
        <f>IF(G13=0,0,G26/G13)</f>
        <v>0</v>
      </c>
      <c r="P46" s="652" t="s">
        <v>2006</v>
      </c>
    </row>
    <row r="47" spans="2:16">
      <c r="H47" s="653" t="s">
        <v>2007</v>
      </c>
      <c r="I47" s="593"/>
      <c r="J47" s="608" t="s">
        <v>359</v>
      </c>
      <c r="K47" s="39" t="s">
        <v>2008</v>
      </c>
      <c r="L47" s="40"/>
      <c r="M47" s="605">
        <f>IF(E14=0,0,E27/E14)</f>
        <v>0</v>
      </c>
      <c r="N47" s="652" t="s">
        <v>2009</v>
      </c>
      <c r="O47" s="605">
        <f>IF(G14=0,0,G27/G14)</f>
        <v>0</v>
      </c>
      <c r="P47" s="652" t="s">
        <v>2010</v>
      </c>
    </row>
    <row r="48" spans="2:16">
      <c r="B48" s="592" t="s">
        <v>2011</v>
      </c>
      <c r="C48" s="585"/>
      <c r="D48" s="585"/>
      <c r="I48" s="593"/>
      <c r="J48" s="600" t="s">
        <v>2012</v>
      </c>
      <c r="K48" s="650" t="s">
        <v>2013</v>
      </c>
      <c r="L48" s="651"/>
      <c r="M48" s="605">
        <f>IF(E12=0,0,E40/E12)</f>
        <v>890304.932735426</v>
      </c>
      <c r="N48" s="652"/>
      <c r="O48" s="605">
        <f>IF(G12=0,0,G40/G12)</f>
        <v>0</v>
      </c>
      <c r="P48" s="652"/>
    </row>
    <row r="49" spans="2:16" customFormat="1" ht="19.5" customHeight="1">
      <c r="B49" s="594" t="s">
        <v>2014</v>
      </c>
      <c r="C49" s="36" t="s">
        <v>2015</v>
      </c>
      <c r="D49" s="37"/>
      <c r="E49" s="598" t="s">
        <v>2016</v>
      </c>
      <c r="F49" s="623" t="s">
        <v>2017</v>
      </c>
      <c r="G49" s="598" t="s">
        <v>2018</v>
      </c>
      <c r="H49" s="623" t="s">
        <v>2019</v>
      </c>
      <c r="J49" s="608" t="s">
        <v>2020</v>
      </c>
      <c r="K49" s="39" t="s">
        <v>2021</v>
      </c>
      <c r="L49" s="40"/>
      <c r="M49" s="605">
        <f>IF(E13=0,0,E41/E13)</f>
        <v>890304.932735426</v>
      </c>
      <c r="N49" s="652"/>
      <c r="O49" s="605">
        <f>IF(G13=0,0,G41/G13)</f>
        <v>0</v>
      </c>
      <c r="P49" s="652"/>
    </row>
    <row r="50" spans="2:16">
      <c r="B50" s="600" t="s">
        <v>2022</v>
      </c>
      <c r="C50" s="39" t="s">
        <v>2023</v>
      </c>
      <c r="D50" s="645"/>
      <c r="E50" s="605">
        <f>E29</f>
        <v>5495300</v>
      </c>
      <c r="F50" s="654"/>
      <c r="G50" s="605">
        <f>G29</f>
        <v>0</v>
      </c>
      <c r="H50" s="604"/>
      <c r="J50" s="608" t="s">
        <v>359</v>
      </c>
      <c r="K50" s="39" t="s">
        <v>2024</v>
      </c>
      <c r="L50" s="40"/>
      <c r="M50" s="605">
        <f>IF(E14=0,0,E42/E14)</f>
        <v>0</v>
      </c>
      <c r="N50" s="652"/>
      <c r="O50" s="605">
        <f>IF(G14=0,0,G42/G14)</f>
        <v>0</v>
      </c>
      <c r="P50" s="652"/>
    </row>
    <row r="51" spans="2:16" customFormat="1" ht="18" customHeight="1" thickBot="1">
      <c r="B51" s="600" t="s">
        <v>2025</v>
      </c>
      <c r="C51" s="39" t="s">
        <v>2026</v>
      </c>
      <c r="D51" s="645"/>
      <c r="E51" s="648">
        <f>M41-M14</f>
        <v>2488750</v>
      </c>
      <c r="F51" s="655">
        <f t="shared" ref="F51:F57" si="4">IF(E$50=0,0,E51/E$50)</f>
        <v>0.45288701253798702</v>
      </c>
      <c r="G51" s="605">
        <f>O41-O14</f>
        <v>0</v>
      </c>
      <c r="H51" s="604">
        <f t="shared" ref="H51:H57" si="5">IF(G$50=0,0,G51/G$50)</f>
        <v>0</v>
      </c>
      <c r="J51" s="600" t="s">
        <v>2027</v>
      </c>
      <c r="K51" s="650" t="s">
        <v>2028</v>
      </c>
      <c r="L51" s="651"/>
      <c r="M51" s="656">
        <f>F40</f>
        <v>0.50874567584881492</v>
      </c>
      <c r="N51" s="652"/>
      <c r="O51" s="656">
        <f>H40</f>
        <v>0</v>
      </c>
      <c r="P51" s="652"/>
    </row>
    <row r="52" spans="2:16" customFormat="1" ht="18" customHeight="1" thickBot="1">
      <c r="B52" s="600" t="s">
        <v>2029</v>
      </c>
      <c r="C52" s="39" t="s">
        <v>2030</v>
      </c>
      <c r="D52" s="645"/>
      <c r="E52" s="646">
        <f>E50-E51</f>
        <v>3006550</v>
      </c>
      <c r="F52" s="612">
        <f t="shared" si="4"/>
        <v>0.54711298746201298</v>
      </c>
      <c r="G52" s="641">
        <f>G50-G51</f>
        <v>0</v>
      </c>
      <c r="H52" s="604">
        <f t="shared" si="5"/>
        <v>0</v>
      </c>
      <c r="J52" s="608" t="s">
        <v>2031</v>
      </c>
      <c r="K52" s="39" t="s">
        <v>2032</v>
      </c>
      <c r="L52" s="40"/>
      <c r="M52" s="656">
        <f>F41</f>
        <v>0.50874567584881492</v>
      </c>
      <c r="N52" s="652"/>
      <c r="O52" s="656">
        <f>H41</f>
        <v>0</v>
      </c>
      <c r="P52" s="652"/>
    </row>
    <row r="53" spans="2:16">
      <c r="B53" s="600" t="s">
        <v>2033</v>
      </c>
      <c r="C53" s="39" t="s">
        <v>2034</v>
      </c>
      <c r="D53" s="645"/>
      <c r="E53" s="639">
        <f>M14</f>
        <v>1917120</v>
      </c>
      <c r="F53" s="649">
        <f t="shared" si="4"/>
        <v>0.34886539406401834</v>
      </c>
      <c r="G53" s="605">
        <f>O14</f>
        <v>0</v>
      </c>
      <c r="H53" s="604">
        <f t="shared" si="5"/>
        <v>0</v>
      </c>
      <c r="J53" s="608" t="s">
        <v>359</v>
      </c>
      <c r="K53" s="39" t="s">
        <v>2035</v>
      </c>
      <c r="L53" s="40"/>
      <c r="M53" s="656">
        <f>F42</f>
        <v>0</v>
      </c>
      <c r="N53" s="652"/>
      <c r="O53" s="656">
        <f>H42</f>
        <v>0</v>
      </c>
      <c r="P53" s="652"/>
    </row>
    <row r="54" spans="2:16" customFormat="1" ht="18" customHeight="1" thickBot="1">
      <c r="B54" s="600" t="s">
        <v>2036</v>
      </c>
      <c r="C54" s="39" t="s">
        <v>2037</v>
      </c>
      <c r="D54" s="645"/>
      <c r="E54" s="648">
        <f>E51+E53</f>
        <v>4405870</v>
      </c>
      <c r="F54" s="655">
        <f t="shared" si="4"/>
        <v>0.80175240660200531</v>
      </c>
      <c r="G54" s="605">
        <f>G51+G53</f>
        <v>0</v>
      </c>
      <c r="H54" s="604">
        <f t="shared" si="5"/>
        <v>0</v>
      </c>
      <c r="J54" s="600" t="s">
        <v>2038</v>
      </c>
      <c r="K54" s="650" t="s">
        <v>2039</v>
      </c>
      <c r="L54" s="651"/>
      <c r="M54" s="656">
        <f>F43</f>
        <v>-0.5625</v>
      </c>
      <c r="N54" s="652"/>
      <c r="O54" s="656">
        <f>H43</f>
        <v>0</v>
      </c>
      <c r="P54" s="652"/>
    </row>
    <row r="55" spans="2:16" customFormat="1" ht="18" customHeight="1" thickBot="1">
      <c r="B55" s="600" t="s">
        <v>2040</v>
      </c>
      <c r="C55" s="39" t="s">
        <v>2041</v>
      </c>
      <c r="D55" s="645"/>
      <c r="E55" s="646">
        <f>E50-E54</f>
        <v>1089430</v>
      </c>
      <c r="F55" s="612">
        <f t="shared" si="4"/>
        <v>0.19824759339799464</v>
      </c>
      <c r="G55" s="641">
        <f>G50-G54</f>
        <v>0</v>
      </c>
      <c r="H55" s="604">
        <f t="shared" si="5"/>
        <v>0</v>
      </c>
      <c r="J55" s="600" t="s">
        <v>2042</v>
      </c>
      <c r="K55" s="650" t="s">
        <v>2043</v>
      </c>
      <c r="L55" s="651"/>
      <c r="M55" s="605">
        <f>IF(E12=0,0,E44/E12)</f>
        <v>488533.63228699553</v>
      </c>
      <c r="N55" s="652"/>
      <c r="O55" s="605">
        <f>IF(G12=0,0,G44/G12)</f>
        <v>0</v>
      </c>
      <c r="P55" s="652"/>
    </row>
    <row r="56" spans="2:16" customFormat="1" ht="18" customHeight="1" thickBot="1">
      <c r="B56" s="600" t="s">
        <v>2044</v>
      </c>
      <c r="C56" s="39" t="s">
        <v>2045</v>
      </c>
      <c r="D56" s="645"/>
      <c r="E56" s="657">
        <f>E30</f>
        <v>250000</v>
      </c>
      <c r="F56" s="649">
        <f t="shared" si="4"/>
        <v>4.5493421651229229E-2</v>
      </c>
      <c r="G56" s="605">
        <f>G30</f>
        <v>0</v>
      </c>
      <c r="H56" s="604">
        <f t="shared" si="5"/>
        <v>0</v>
      </c>
      <c r="J56" s="600" t="s">
        <v>2046</v>
      </c>
      <c r="K56" s="650" t="s">
        <v>2047</v>
      </c>
      <c r="L56" s="651"/>
      <c r="M56" s="605">
        <f>IF(E12=0,0,E46/E12)</f>
        <v>488533.63228699553</v>
      </c>
      <c r="N56" s="652"/>
      <c r="O56" s="605">
        <f>IF(G12=0,0,G46/G12)</f>
        <v>0</v>
      </c>
      <c r="P56" s="652"/>
    </row>
    <row r="57" spans="2:16" customFormat="1" ht="18" customHeight="1" thickBot="1">
      <c r="B57" s="600" t="s">
        <v>2048</v>
      </c>
      <c r="C57" s="39" t="s">
        <v>2049</v>
      </c>
      <c r="D57" s="645"/>
      <c r="E57" s="646">
        <f>E55-E56</f>
        <v>839430</v>
      </c>
      <c r="F57" s="658">
        <f t="shared" si="4"/>
        <v>0.15275417174676542</v>
      </c>
      <c r="G57" s="605">
        <f>G55-G56</f>
        <v>0</v>
      </c>
      <c r="H57" s="604">
        <f t="shared" si="5"/>
        <v>0</v>
      </c>
      <c r="J57" s="600" t="s">
        <v>2050</v>
      </c>
      <c r="K57" s="650" t="s">
        <v>2051</v>
      </c>
      <c r="L57" s="651"/>
      <c r="M57" s="605">
        <f>IF(E12=0,0,M26/E12)</f>
        <v>67264.573991031386</v>
      </c>
      <c r="N57" s="652"/>
      <c r="O57" s="605">
        <f>IF(G12=0,0,O26/G12)</f>
        <v>0</v>
      </c>
      <c r="P57" s="652"/>
    </row>
    <row r="58" spans="2:16">
      <c r="B58" s="600" t="s">
        <v>2052</v>
      </c>
      <c r="C58" s="39" t="s">
        <v>2053</v>
      </c>
      <c r="D58" s="645"/>
      <c r="E58" s="659">
        <f>IF(F53=0,0,E52/E53*1000)</f>
        <v>1568.2638541145052</v>
      </c>
      <c r="F58" s="660"/>
      <c r="G58" s="661">
        <f>IF(H53=0,0,G52/G53*1000)</f>
        <v>0</v>
      </c>
      <c r="H58" s="604"/>
      <c r="J58" s="600" t="s">
        <v>2054</v>
      </c>
      <c r="K58" s="650" t="s">
        <v>2055</v>
      </c>
      <c r="L58" s="651"/>
      <c r="M58" s="662">
        <f>IF(E27=0,0,M17/E27)</f>
        <v>0</v>
      </c>
      <c r="N58" s="652"/>
      <c r="O58" s="662">
        <f>IF(G27=0,0,O17/G27)</f>
        <v>0</v>
      </c>
      <c r="P58" s="652"/>
    </row>
    <row r="59" spans="2:16">
      <c r="J59" s="663"/>
    </row>
    <row r="60" spans="2:16">
      <c r="B60" s="585" t="s">
        <v>2056</v>
      </c>
      <c r="J60" s="585" t="s">
        <v>2057</v>
      </c>
    </row>
    <row r="61" spans="2:16">
      <c r="B61" s="907" t="s">
        <v>12565</v>
      </c>
      <c r="C61" s="908"/>
      <c r="D61" s="908"/>
      <c r="E61" s="908"/>
      <c r="F61" s="908"/>
      <c r="G61" s="908"/>
      <c r="H61" s="909"/>
      <c r="I61" s="664"/>
      <c r="J61" s="907"/>
      <c r="K61" s="908"/>
      <c r="L61" s="908"/>
      <c r="M61" s="908"/>
      <c r="N61" s="908"/>
      <c r="O61" s="908"/>
      <c r="P61" s="909"/>
    </row>
    <row r="62" spans="2:16">
      <c r="B62" s="910"/>
      <c r="C62" s="911"/>
      <c r="D62" s="911"/>
      <c r="E62" s="911"/>
      <c r="F62" s="911"/>
      <c r="G62" s="911"/>
      <c r="H62" s="912"/>
      <c r="I62" s="664"/>
      <c r="J62" s="910"/>
      <c r="K62" s="911"/>
      <c r="L62" s="911"/>
      <c r="M62" s="911"/>
      <c r="N62" s="911"/>
      <c r="O62" s="911"/>
      <c r="P62" s="912"/>
    </row>
    <row r="63" spans="2:16">
      <c r="B63" s="910"/>
      <c r="C63" s="911"/>
      <c r="D63" s="911"/>
      <c r="E63" s="911"/>
      <c r="F63" s="911"/>
      <c r="G63" s="911"/>
      <c r="H63" s="912"/>
      <c r="I63" s="664"/>
      <c r="J63" s="910"/>
      <c r="K63" s="911"/>
      <c r="L63" s="911"/>
      <c r="M63" s="911"/>
      <c r="N63" s="911"/>
      <c r="O63" s="911"/>
      <c r="P63" s="912"/>
    </row>
    <row r="64" spans="2:16">
      <c r="B64" s="913"/>
      <c r="C64" s="914"/>
      <c r="D64" s="914"/>
      <c r="E64" s="914"/>
      <c r="F64" s="914"/>
      <c r="G64" s="914"/>
      <c r="H64" s="915"/>
      <c r="I64" s="664"/>
      <c r="J64" s="913"/>
      <c r="K64" s="914"/>
      <c r="L64" s="914"/>
      <c r="M64" s="914"/>
      <c r="N64" s="914"/>
      <c r="O64" s="914"/>
      <c r="P64" s="915"/>
    </row>
    <row r="65" spans="10:16">
      <c r="J65" s="665"/>
      <c r="K65" s="665"/>
      <c r="L65" s="665"/>
      <c r="M65" s="665"/>
      <c r="N65" s="665"/>
      <c r="O65" s="620"/>
      <c r="P65" s="620"/>
    </row>
  </sheetData>
  <sheetProtection password="DBAF" sheet="1"/>
  <mergeCells count="32">
    <mergeCell ref="N2:P2"/>
    <mergeCell ref="K28:L28"/>
    <mergeCell ref="B61:H64"/>
    <mergeCell ref="J61:P64"/>
    <mergeCell ref="B8:C8"/>
    <mergeCell ref="E8:F8"/>
    <mergeCell ref="G8:H8"/>
    <mergeCell ref="J8:K8"/>
    <mergeCell ref="M8:N8"/>
    <mergeCell ref="O8:P8"/>
    <mergeCell ref="O7:P7"/>
    <mergeCell ref="B6:C6"/>
    <mergeCell ref="E6:F6"/>
    <mergeCell ref="G6:H6"/>
    <mergeCell ref="J6:K6"/>
    <mergeCell ref="L2:M2"/>
    <mergeCell ref="J4:K4"/>
    <mergeCell ref="J5:K5"/>
    <mergeCell ref="L4:P4"/>
    <mergeCell ref="L5:P5"/>
    <mergeCell ref="B7:C7"/>
    <mergeCell ref="E7:F7"/>
    <mergeCell ref="G7:H7"/>
    <mergeCell ref="J7:K7"/>
    <mergeCell ref="M7:N7"/>
    <mergeCell ref="L6:P6"/>
    <mergeCell ref="B4:C4"/>
    <mergeCell ref="E4:F4"/>
    <mergeCell ref="G4:H4"/>
    <mergeCell ref="B5:C5"/>
    <mergeCell ref="E5:F5"/>
    <mergeCell ref="G5:H5"/>
  </mergeCells>
  <phoneticPr fontId="3"/>
  <pageMargins left="0.78740157480314965" right="0.78740157480314965" top="0.59055118110236227" bottom="0.59055118110236227" header="0.39370078740157483" footer="0.39370078740157483"/>
  <pageSetup paperSize="9" scale="71"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B1:AE70"/>
  <sheetViews>
    <sheetView showGridLines="0" tabSelected="1" zoomScaleNormal="100" zoomScaleSheetLayoutView="100" workbookViewId="0">
      <selection activeCell="AJ22" sqref="AJ22"/>
    </sheetView>
  </sheetViews>
  <sheetFormatPr defaultColWidth="6.42578125" defaultRowHeight="14.25"/>
  <cols>
    <col min="1" max="1" width="1.7109375" style="132" customWidth="1"/>
    <col min="2" max="2" width="4.7109375" style="154" customWidth="1"/>
    <col min="3" max="29" width="4.7109375" style="132" customWidth="1"/>
    <col min="30" max="30" width="6.42578125" style="132" customWidth="1"/>
    <col min="31" max="16384" width="6.42578125" style="132"/>
  </cols>
  <sheetData>
    <row r="1" spans="2:31" s="129" customFormat="1" ht="12" customHeight="1"/>
    <row r="2" spans="2:31" s="129" customFormat="1" ht="17.25" customHeight="1">
      <c r="B2" s="253"/>
    </row>
    <row r="3" spans="2:31" s="129" customFormat="1" ht="18.75" customHeight="1">
      <c r="B3" s="253"/>
      <c r="I3" s="1092" t="s">
        <v>2058</v>
      </c>
      <c r="J3" s="1092"/>
      <c r="K3" s="1092"/>
      <c r="L3" s="1092"/>
      <c r="M3" s="1092"/>
      <c r="N3" s="1092"/>
      <c r="O3" s="1092"/>
      <c r="P3" s="1092"/>
      <c r="Q3" s="1092"/>
      <c r="R3" s="1092"/>
      <c r="S3" s="1092"/>
      <c r="U3" s="130" t="s">
        <v>2059</v>
      </c>
      <c r="Y3" s="130" t="s">
        <v>2060</v>
      </c>
      <c r="AE3" s="130"/>
    </row>
    <row r="4" spans="2:31" s="129" customFormat="1" ht="17.25" customHeight="1">
      <c r="B4" s="253"/>
      <c r="U4" s="667">
        <v>1</v>
      </c>
      <c r="V4" s="47" t="s">
        <v>2062</v>
      </c>
      <c r="W4" s="48"/>
      <c r="Y4" s="49" t="str">
        <f>IF(予算種類=Z4,"☑","□")</f>
        <v>□</v>
      </c>
      <c r="Z4" s="46" t="s">
        <v>2063</v>
      </c>
      <c r="AA4" s="50"/>
      <c r="AB4" s="50"/>
      <c r="AC4" s="48"/>
    </row>
    <row r="5" spans="2:31" s="129" customFormat="1" ht="18" customHeight="1" thickBot="1">
      <c r="B5" s="253"/>
      <c r="C5" s="580" t="s">
        <v>2064</v>
      </c>
      <c r="G5" s="1093" t="str">
        <f>プロジェクトコード</f>
        <v>JA15R1003P</v>
      </c>
      <c r="H5" s="1093"/>
      <c r="I5" s="1093"/>
      <c r="J5" s="1093"/>
      <c r="K5" s="1093"/>
      <c r="U5" s="668" t="s">
        <v>2061</v>
      </c>
      <c r="V5" s="51" t="s">
        <v>2065</v>
      </c>
      <c r="W5" s="52"/>
      <c r="Y5" s="53" t="str">
        <f>IF(予算種類=Z5,"☑","□")</f>
        <v>☑</v>
      </c>
      <c r="Z5" s="41" t="s">
        <v>2066</v>
      </c>
      <c r="AA5" s="54"/>
      <c r="AB5" s="54"/>
      <c r="AC5" s="55"/>
    </row>
    <row r="6" spans="2:31" s="129" customFormat="1" ht="18" customHeight="1" thickBot="1">
      <c r="B6" s="253"/>
      <c r="C6" s="580" t="s">
        <v>2067</v>
      </c>
      <c r="G6" s="1093" t="str">
        <f>WBS</f>
        <v>JA15R1003</v>
      </c>
      <c r="H6" s="1093"/>
      <c r="I6" s="1093"/>
      <c r="J6" s="1093"/>
      <c r="K6" s="1093"/>
      <c r="U6" s="669"/>
      <c r="V6" s="489"/>
      <c r="Y6" s="56" t="s">
        <v>2068</v>
      </c>
      <c r="Z6" s="1094">
        <f>完成年度</f>
        <v>2017</v>
      </c>
      <c r="AA6" s="1094"/>
      <c r="AB6" s="1095" t="s">
        <v>2069</v>
      </c>
      <c r="AC6" s="1096"/>
    </row>
    <row r="7" spans="2:31" s="129" customFormat="1" ht="30" customHeight="1" thickBot="1">
      <c r="C7" s="580" t="s">
        <v>2070</v>
      </c>
      <c r="G7" s="1097" t="str">
        <f>プロジェクト件名</f>
        <v>ベトナム国ハノイ市環状３号線整備事業(マイジック-南タンロン区間)</v>
      </c>
      <c r="H7" s="1097"/>
      <c r="I7" s="1097"/>
      <c r="J7" s="1097"/>
      <c r="K7" s="1097"/>
      <c r="L7" s="1097"/>
      <c r="M7" s="1097"/>
      <c r="N7" s="1097"/>
      <c r="O7" s="1097"/>
      <c r="P7" s="1097"/>
      <c r="Q7" s="1097"/>
      <c r="R7" s="1097"/>
      <c r="S7" s="1097"/>
      <c r="T7" s="1097"/>
      <c r="U7" s="1097"/>
      <c r="V7" s="1097"/>
      <c r="W7" s="1097"/>
    </row>
    <row r="8" spans="2:31" s="213" customFormat="1" ht="6" customHeight="1"/>
    <row r="9" spans="2:31" s="129" customFormat="1" ht="17.25" customHeight="1">
      <c r="B9" s="253"/>
      <c r="C9" s="130" t="s">
        <v>2071</v>
      </c>
      <c r="O9" s="130" t="s">
        <v>2072</v>
      </c>
      <c r="Y9" s="132" t="s">
        <v>2073</v>
      </c>
      <c r="AE9" s="130"/>
    </row>
    <row r="10" spans="2:31" s="129" customFormat="1" ht="17.25" customHeight="1">
      <c r="B10" s="253"/>
      <c r="C10" s="1088" t="s">
        <v>2074</v>
      </c>
      <c r="D10" s="1089"/>
      <c r="E10" s="1090" t="s">
        <v>2075</v>
      </c>
      <c r="F10" s="1089"/>
      <c r="G10" s="1090" t="s">
        <v>2076</v>
      </c>
      <c r="H10" s="1089"/>
      <c r="I10" s="1090"/>
      <c r="J10" s="1089"/>
      <c r="K10" s="1090"/>
      <c r="L10" s="1089"/>
      <c r="O10" s="667" t="s">
        <v>2061</v>
      </c>
      <c r="P10" s="1091" t="s">
        <v>2077</v>
      </c>
      <c r="Q10" s="1091"/>
      <c r="R10" s="667" t="s">
        <v>2061</v>
      </c>
      <c r="S10" s="1091"/>
      <c r="T10" s="1091"/>
      <c r="U10" s="1098"/>
      <c r="Y10" s="49" t="str">
        <f>IF(完成基準=Z10,"☑","□")</f>
        <v>□</v>
      </c>
      <c r="Z10" s="1011" t="s">
        <v>2078</v>
      </c>
      <c r="AA10" s="1011"/>
      <c r="AB10" s="1011"/>
      <c r="AC10" s="1099"/>
    </row>
    <row r="11" spans="2:31" s="129" customFormat="1" ht="17.25" customHeight="1">
      <c r="B11" s="253"/>
      <c r="C11" s="670" t="s">
        <v>2079</v>
      </c>
      <c r="D11" s="57" t="s">
        <v>2080</v>
      </c>
      <c r="E11" s="670">
        <v>1</v>
      </c>
      <c r="F11" s="57" t="s">
        <v>2081</v>
      </c>
      <c r="G11" s="670" t="s">
        <v>2061</v>
      </c>
      <c r="H11" s="57" t="s">
        <v>2082</v>
      </c>
      <c r="I11" s="670" t="s">
        <v>2061</v>
      </c>
      <c r="J11" s="57"/>
      <c r="K11" s="670" t="s">
        <v>2061</v>
      </c>
      <c r="L11" s="57"/>
      <c r="O11" s="670">
        <v>1</v>
      </c>
      <c r="P11" s="1083" t="s">
        <v>2083</v>
      </c>
      <c r="Q11" s="1083"/>
      <c r="R11" s="670" t="s">
        <v>2061</v>
      </c>
      <c r="S11" s="1081"/>
      <c r="T11" s="1081"/>
      <c r="U11" s="1082"/>
      <c r="Y11" s="58" t="str">
        <f>IF(完成基準=Z11,"☑","□")</f>
        <v>□</v>
      </c>
      <c r="Z11" s="994" t="s">
        <v>2084</v>
      </c>
      <c r="AA11" s="994"/>
      <c r="AB11" s="994"/>
      <c r="AC11" s="1100"/>
    </row>
    <row r="12" spans="2:31" s="129" customFormat="1" ht="17.25" customHeight="1">
      <c r="B12" s="253"/>
      <c r="C12" s="670" t="s">
        <v>2061</v>
      </c>
      <c r="D12" s="59" t="s">
        <v>2085</v>
      </c>
      <c r="E12" s="670" t="s">
        <v>2061</v>
      </c>
      <c r="F12" s="59" t="s">
        <v>2086</v>
      </c>
      <c r="G12" s="670" t="s">
        <v>2061</v>
      </c>
      <c r="H12" s="59" t="s">
        <v>2087</v>
      </c>
      <c r="I12" s="670" t="s">
        <v>2061</v>
      </c>
      <c r="J12" s="59"/>
      <c r="K12" s="670" t="s">
        <v>2061</v>
      </c>
      <c r="L12" s="60"/>
      <c r="O12" s="670" t="s">
        <v>2061</v>
      </c>
      <c r="P12" s="1083" t="s">
        <v>2088</v>
      </c>
      <c r="Q12" s="1083"/>
      <c r="R12" s="670" t="s">
        <v>2061</v>
      </c>
      <c r="S12" s="1083"/>
      <c r="T12" s="1083"/>
      <c r="U12" s="1084"/>
      <c r="Y12" s="61" t="str">
        <f>IF(完成基準=Z12,"☑","□")</f>
        <v>☑</v>
      </c>
      <c r="Z12" s="1086" t="s">
        <v>2089</v>
      </c>
      <c r="AA12" s="1086"/>
      <c r="AB12" s="1086"/>
      <c r="AC12" s="1087"/>
    </row>
    <row r="13" spans="2:31" s="129" customFormat="1" ht="17.25" customHeight="1">
      <c r="B13" s="253"/>
      <c r="C13" s="670" t="s">
        <v>2061</v>
      </c>
      <c r="D13" s="60" t="s">
        <v>2090</v>
      </c>
      <c r="E13" s="670" t="s">
        <v>2061</v>
      </c>
      <c r="F13" s="59" t="s">
        <v>2091</v>
      </c>
      <c r="G13" s="670" t="s">
        <v>2061</v>
      </c>
      <c r="H13" s="60"/>
      <c r="I13" s="670" t="s">
        <v>2061</v>
      </c>
      <c r="J13" s="59"/>
      <c r="K13" s="670" t="s">
        <v>2061</v>
      </c>
      <c r="L13" s="60"/>
      <c r="O13" s="670" t="s">
        <v>2061</v>
      </c>
      <c r="P13" s="1081" t="s">
        <v>2092</v>
      </c>
      <c r="Q13" s="1082"/>
      <c r="R13" s="670" t="s">
        <v>2061</v>
      </c>
      <c r="S13" s="1083"/>
      <c r="T13" s="1083"/>
      <c r="U13" s="1084"/>
      <c r="W13" s="1085" t="s">
        <v>2093</v>
      </c>
      <c r="X13" s="1085"/>
      <c r="Y13" s="1085"/>
      <c r="Z13" s="1085"/>
      <c r="AA13" s="1085"/>
      <c r="AB13" s="1085"/>
      <c r="AC13" s="1085"/>
    </row>
    <row r="14" spans="2:31" s="129" customFormat="1" ht="17.25" customHeight="1">
      <c r="B14" s="253"/>
      <c r="C14" s="671" t="s">
        <v>2094</v>
      </c>
      <c r="D14" s="62" t="s">
        <v>2095</v>
      </c>
      <c r="E14" s="671" t="s">
        <v>2096</v>
      </c>
      <c r="F14" s="63" t="s">
        <v>2097</v>
      </c>
      <c r="G14" s="671" t="s">
        <v>2061</v>
      </c>
      <c r="H14" s="62"/>
      <c r="I14" s="671" t="s">
        <v>2061</v>
      </c>
      <c r="J14" s="63"/>
      <c r="K14" s="671" t="s">
        <v>2061</v>
      </c>
      <c r="L14" s="62"/>
      <c r="O14" s="670" t="s">
        <v>2061</v>
      </c>
      <c r="P14" s="1083" t="s">
        <v>2098</v>
      </c>
      <c r="Q14" s="1083"/>
      <c r="R14" s="670" t="s">
        <v>2061</v>
      </c>
      <c r="S14" s="1083"/>
      <c r="T14" s="1083"/>
      <c r="U14" s="1084"/>
      <c r="W14" s="1085"/>
      <c r="X14" s="1085"/>
      <c r="Y14" s="1085"/>
      <c r="Z14" s="1085"/>
      <c r="AA14" s="1085"/>
      <c r="AB14" s="1085"/>
      <c r="AC14" s="1085"/>
    </row>
    <row r="15" spans="2:31" s="129" customFormat="1" ht="17.25" customHeight="1">
      <c r="B15" s="253"/>
      <c r="C15" s="668" t="s">
        <v>2061</v>
      </c>
      <c r="D15" s="64"/>
      <c r="E15" s="668" t="s">
        <v>2061</v>
      </c>
      <c r="F15" s="64" t="s">
        <v>2099</v>
      </c>
      <c r="G15" s="668" t="s">
        <v>2061</v>
      </c>
      <c r="H15" s="64"/>
      <c r="I15" s="668" t="s">
        <v>2061</v>
      </c>
      <c r="J15" s="64"/>
      <c r="K15" s="668" t="s">
        <v>2061</v>
      </c>
      <c r="L15" s="64"/>
      <c r="O15" s="61" t="s">
        <v>2100</v>
      </c>
      <c r="P15" s="1006"/>
      <c r="Q15" s="1006"/>
      <c r="R15" s="1006"/>
      <c r="S15" s="1006"/>
      <c r="T15" s="1006"/>
      <c r="U15" s="65" t="s">
        <v>2101</v>
      </c>
      <c r="V15" s="139"/>
      <c r="W15" s="1085"/>
      <c r="X15" s="1085"/>
      <c r="Y15" s="1085"/>
      <c r="Z15" s="1085"/>
      <c r="AA15" s="1085"/>
      <c r="AB15" s="1085"/>
      <c r="AC15" s="1085"/>
      <c r="AE15" s="139"/>
    </row>
    <row r="16" spans="2:31" s="213" customFormat="1" ht="6" customHeight="1">
      <c r="U16" s="672"/>
      <c r="AE16" s="672"/>
    </row>
    <row r="17" spans="2:31" s="129" customFormat="1" ht="18" customHeight="1" thickBot="1">
      <c r="B17" s="253"/>
      <c r="C17" s="673" t="s">
        <v>2102</v>
      </c>
      <c r="J17" s="132" t="s">
        <v>2103</v>
      </c>
      <c r="U17" s="139"/>
      <c r="AE17" s="139"/>
    </row>
    <row r="18" spans="2:31" s="129" customFormat="1" ht="17.25" customHeight="1">
      <c r="B18" s="253"/>
      <c r="C18" s="1042" t="s">
        <v>2104</v>
      </c>
      <c r="D18" s="1063"/>
      <c r="E18" s="1063"/>
      <c r="F18" s="1063"/>
      <c r="G18" s="1064"/>
      <c r="H18" s="1066" t="s">
        <v>2105</v>
      </c>
      <c r="I18" s="1067"/>
      <c r="J18" s="1070" t="s">
        <v>2106</v>
      </c>
      <c r="K18" s="1071"/>
      <c r="L18" s="1071"/>
      <c r="M18" s="1071"/>
      <c r="N18" s="1071"/>
      <c r="O18" s="1072"/>
      <c r="P18" s="1066" t="s">
        <v>2107</v>
      </c>
      <c r="Q18" s="1063"/>
      <c r="R18" s="1064"/>
      <c r="S18" s="1073" t="s">
        <v>2108</v>
      </c>
      <c r="T18" s="1074"/>
      <c r="U18" s="1074"/>
      <c r="V18" s="1074"/>
      <c r="W18" s="1074"/>
      <c r="X18" s="1074"/>
      <c r="Y18" s="1074"/>
      <c r="Z18" s="1074"/>
      <c r="AA18" s="1074"/>
      <c r="AB18" s="1074"/>
      <c r="AC18" s="1075"/>
    </row>
    <row r="19" spans="2:31" s="129" customFormat="1" ht="18" customHeight="1" thickBot="1">
      <c r="B19" s="253"/>
      <c r="C19" s="937"/>
      <c r="D19" s="1065"/>
      <c r="E19" s="1065"/>
      <c r="F19" s="1065"/>
      <c r="G19" s="939"/>
      <c r="H19" s="1068"/>
      <c r="I19" s="1069"/>
      <c r="J19" s="937" t="s">
        <v>2109</v>
      </c>
      <c r="K19" s="1065"/>
      <c r="L19" s="1079"/>
      <c r="M19" s="1080" t="s">
        <v>2110</v>
      </c>
      <c r="N19" s="1065"/>
      <c r="O19" s="939"/>
      <c r="P19" s="937"/>
      <c r="Q19" s="1065"/>
      <c r="R19" s="939"/>
      <c r="S19" s="1076"/>
      <c r="T19" s="1077"/>
      <c r="U19" s="1077"/>
      <c r="V19" s="1077"/>
      <c r="W19" s="1077"/>
      <c r="X19" s="1077"/>
      <c r="Y19" s="1077"/>
      <c r="Z19" s="1077"/>
      <c r="AA19" s="1077"/>
      <c r="AB19" s="1077"/>
      <c r="AC19" s="1078"/>
    </row>
    <row r="20" spans="2:31" s="129" customFormat="1" ht="17.25" customHeight="1" thickBot="1">
      <c r="B20" s="253"/>
      <c r="C20" s="674" t="s">
        <v>2111</v>
      </c>
      <c r="D20" s="675"/>
      <c r="E20" s="676" t="s">
        <v>2112</v>
      </c>
      <c r="F20" s="675"/>
      <c r="G20" s="675"/>
      <c r="H20" s="677"/>
      <c r="I20" s="675"/>
      <c r="J20" s="675"/>
      <c r="K20" s="675"/>
      <c r="L20" s="675"/>
      <c r="M20" s="675"/>
      <c r="N20" s="675"/>
      <c r="O20" s="675"/>
      <c r="P20" s="675"/>
      <c r="Q20" s="675"/>
      <c r="R20" s="675"/>
      <c r="S20" s="675"/>
      <c r="T20" s="675"/>
      <c r="U20" s="675"/>
      <c r="V20" s="675"/>
      <c r="W20" s="675"/>
      <c r="X20" s="675"/>
      <c r="Y20" s="675"/>
      <c r="Z20" s="675"/>
      <c r="AA20" s="675"/>
      <c r="AB20" s="675"/>
      <c r="AC20" s="678"/>
    </row>
    <row r="21" spans="2:31" s="129" customFormat="1" ht="17.25" customHeight="1">
      <c r="B21" s="253"/>
      <c r="C21" s="66"/>
      <c r="D21" s="1062" t="s">
        <v>2113</v>
      </c>
      <c r="E21" s="1029"/>
      <c r="F21" s="1029"/>
      <c r="G21" s="1030"/>
      <c r="H21" s="1042" t="s">
        <v>2114</v>
      </c>
      <c r="I21" s="1043" t="s">
        <v>2115</v>
      </c>
      <c r="J21" s="679" t="s">
        <v>2116</v>
      </c>
      <c r="K21" s="1035" t="s">
        <v>2117</v>
      </c>
      <c r="L21" s="1035"/>
      <c r="M21" s="680" t="s">
        <v>2061</v>
      </c>
      <c r="N21" s="1037" t="s">
        <v>2118</v>
      </c>
      <c r="O21" s="1038"/>
      <c r="P21" s="1039" t="s">
        <v>2119</v>
      </c>
      <c r="Q21" s="1040"/>
      <c r="R21" s="1041"/>
      <c r="S21" s="1016"/>
      <c r="T21" s="1017"/>
      <c r="U21" s="1017"/>
      <c r="V21" s="1017"/>
      <c r="W21" s="1017"/>
      <c r="X21" s="1017"/>
      <c r="Y21" s="1017"/>
      <c r="Z21" s="1017"/>
      <c r="AA21" s="1017"/>
      <c r="AB21" s="1017"/>
      <c r="AC21" s="1018"/>
    </row>
    <row r="22" spans="2:31" s="129" customFormat="1" ht="18" customHeight="1" thickBot="1">
      <c r="B22" s="253"/>
      <c r="C22" s="67"/>
      <c r="D22" s="934"/>
      <c r="E22" s="934"/>
      <c r="F22" s="934"/>
      <c r="G22" s="935"/>
      <c r="H22" s="937"/>
      <c r="I22" s="1044"/>
      <c r="J22" s="924"/>
      <c r="K22" s="925"/>
      <c r="L22" s="1019"/>
      <c r="M22" s="1020"/>
      <c r="N22" s="925"/>
      <c r="O22" s="1021"/>
      <c r="P22" s="961"/>
      <c r="Q22" s="946"/>
      <c r="R22" s="947"/>
      <c r="S22" s="965"/>
      <c r="T22" s="966"/>
      <c r="U22" s="966"/>
      <c r="V22" s="966"/>
      <c r="W22" s="966"/>
      <c r="X22" s="966"/>
      <c r="Y22" s="966"/>
      <c r="Z22" s="966"/>
      <c r="AA22" s="966"/>
      <c r="AB22" s="966"/>
      <c r="AC22" s="967"/>
    </row>
    <row r="23" spans="2:31" s="129" customFormat="1" ht="17.25" customHeight="1" thickBot="1">
      <c r="B23" s="253"/>
      <c r="C23" s="674" t="s">
        <v>2120</v>
      </c>
      <c r="D23" s="675"/>
      <c r="E23" s="676" t="s">
        <v>2121</v>
      </c>
      <c r="F23" s="675"/>
      <c r="G23" s="675"/>
      <c r="H23" s="677"/>
      <c r="I23" s="677"/>
      <c r="J23" s="675"/>
      <c r="K23" s="675"/>
      <c r="L23" s="675"/>
      <c r="M23" s="675"/>
      <c r="N23" s="675"/>
      <c r="O23" s="675"/>
      <c r="P23" s="675"/>
      <c r="Q23" s="675"/>
      <c r="R23" s="675"/>
      <c r="S23" s="675"/>
      <c r="T23" s="675"/>
      <c r="U23" s="675"/>
      <c r="V23" s="675"/>
      <c r="W23" s="675"/>
      <c r="X23" s="675"/>
      <c r="Y23" s="675"/>
      <c r="Z23" s="675"/>
      <c r="AA23" s="675"/>
      <c r="AB23" s="675"/>
      <c r="AC23" s="678"/>
    </row>
    <row r="24" spans="2:31" s="129" customFormat="1" ht="17.25" customHeight="1">
      <c r="B24" s="253"/>
      <c r="C24" s="66"/>
      <c r="D24" s="1029" t="s">
        <v>2122</v>
      </c>
      <c r="E24" s="1029"/>
      <c r="F24" s="1029"/>
      <c r="G24" s="1029"/>
      <c r="H24" s="1042" t="s">
        <v>2123</v>
      </c>
      <c r="I24" s="1043" t="s">
        <v>2124</v>
      </c>
      <c r="J24" s="679" t="s">
        <v>2125</v>
      </c>
      <c r="K24" s="1035" t="s">
        <v>2126</v>
      </c>
      <c r="L24" s="1036"/>
      <c r="M24" s="680" t="s">
        <v>2061</v>
      </c>
      <c r="N24" s="1037" t="s">
        <v>2127</v>
      </c>
      <c r="O24" s="1038"/>
      <c r="P24" s="1059" t="s">
        <v>2128</v>
      </c>
      <c r="Q24" s="1060"/>
      <c r="R24" s="1061"/>
      <c r="S24" s="1016"/>
      <c r="T24" s="1017"/>
      <c r="U24" s="1017"/>
      <c r="V24" s="1017"/>
      <c r="W24" s="1017"/>
      <c r="X24" s="1017"/>
      <c r="Y24" s="1017"/>
      <c r="Z24" s="1017"/>
      <c r="AA24" s="1017"/>
      <c r="AB24" s="1017"/>
      <c r="AC24" s="1018"/>
    </row>
    <row r="25" spans="2:31" s="129" customFormat="1" ht="17.25" customHeight="1">
      <c r="B25" s="253"/>
      <c r="C25" s="68"/>
      <c r="D25" s="1010"/>
      <c r="E25" s="1010"/>
      <c r="F25" s="1010"/>
      <c r="G25" s="1010"/>
      <c r="H25" s="973"/>
      <c r="I25" s="1058"/>
      <c r="J25" s="1048"/>
      <c r="K25" s="1014"/>
      <c r="L25" s="1049"/>
      <c r="M25" s="1013"/>
      <c r="N25" s="1014"/>
      <c r="O25" s="1015"/>
      <c r="P25" s="1045"/>
      <c r="Q25" s="1046"/>
      <c r="R25" s="1047"/>
      <c r="S25" s="987"/>
      <c r="T25" s="988"/>
      <c r="U25" s="988"/>
      <c r="V25" s="988"/>
      <c r="W25" s="988"/>
      <c r="X25" s="988"/>
      <c r="Y25" s="988"/>
      <c r="Z25" s="988"/>
      <c r="AA25" s="988"/>
      <c r="AB25" s="988"/>
      <c r="AC25" s="989"/>
    </row>
    <row r="26" spans="2:31" s="129" customFormat="1" ht="17.25" customHeight="1">
      <c r="B26" s="253"/>
      <c r="C26" s="69"/>
      <c r="D26" s="948" t="s">
        <v>2129</v>
      </c>
      <c r="E26" s="948"/>
      <c r="F26" s="948"/>
      <c r="G26" s="948"/>
      <c r="H26" s="950" t="s">
        <v>2130</v>
      </c>
      <c r="I26" s="1057" t="s">
        <v>2131</v>
      </c>
      <c r="J26" s="670" t="s">
        <v>2132</v>
      </c>
      <c r="K26" s="1051" t="s">
        <v>2133</v>
      </c>
      <c r="L26" s="1052"/>
      <c r="M26" s="681" t="s">
        <v>2061</v>
      </c>
      <c r="N26" s="994" t="s">
        <v>2134</v>
      </c>
      <c r="O26" s="995"/>
      <c r="P26" s="1045" t="s">
        <v>2135</v>
      </c>
      <c r="Q26" s="1046"/>
      <c r="R26" s="1047"/>
      <c r="S26" s="962"/>
      <c r="T26" s="963"/>
      <c r="U26" s="963"/>
      <c r="V26" s="963"/>
      <c r="W26" s="963"/>
      <c r="X26" s="963"/>
      <c r="Y26" s="963"/>
      <c r="Z26" s="963"/>
      <c r="AA26" s="963"/>
      <c r="AB26" s="963"/>
      <c r="AC26" s="964"/>
    </row>
    <row r="27" spans="2:31" s="129" customFormat="1" ht="17.25" customHeight="1">
      <c r="B27" s="253"/>
      <c r="C27" s="68"/>
      <c r="D27" s="1010"/>
      <c r="E27" s="1010"/>
      <c r="F27" s="1010"/>
      <c r="G27" s="1010"/>
      <c r="H27" s="1056"/>
      <c r="I27" s="1058"/>
      <c r="J27" s="1048"/>
      <c r="K27" s="1014"/>
      <c r="L27" s="1049"/>
      <c r="M27" s="1050"/>
      <c r="N27" s="1014"/>
      <c r="O27" s="1015"/>
      <c r="P27" s="1045"/>
      <c r="Q27" s="1046"/>
      <c r="R27" s="1047"/>
      <c r="S27" s="987"/>
      <c r="T27" s="988"/>
      <c r="U27" s="988"/>
      <c r="V27" s="988"/>
      <c r="W27" s="988"/>
      <c r="X27" s="988"/>
      <c r="Y27" s="988"/>
      <c r="Z27" s="988"/>
      <c r="AA27" s="988"/>
      <c r="AB27" s="988"/>
      <c r="AC27" s="989"/>
    </row>
    <row r="28" spans="2:31" s="129" customFormat="1" ht="17.25" customHeight="1">
      <c r="B28" s="253"/>
      <c r="C28" s="69"/>
      <c r="D28" s="948" t="s">
        <v>2136</v>
      </c>
      <c r="E28" s="948"/>
      <c r="F28" s="948"/>
      <c r="G28" s="948"/>
      <c r="H28" s="1056"/>
      <c r="I28" s="1058"/>
      <c r="J28" s="670" t="s">
        <v>2061</v>
      </c>
      <c r="K28" s="1051" t="s">
        <v>2137</v>
      </c>
      <c r="L28" s="1052"/>
      <c r="M28" s="681" t="s">
        <v>2061</v>
      </c>
      <c r="N28" s="994" t="s">
        <v>2138</v>
      </c>
      <c r="O28" s="995"/>
      <c r="P28" s="1045" t="s">
        <v>2139</v>
      </c>
      <c r="Q28" s="1046"/>
      <c r="R28" s="1047"/>
      <c r="S28" s="962"/>
      <c r="T28" s="963"/>
      <c r="U28" s="963"/>
      <c r="V28" s="963"/>
      <c r="W28" s="963"/>
      <c r="X28" s="963"/>
      <c r="Y28" s="963"/>
      <c r="Z28" s="963"/>
      <c r="AA28" s="963"/>
      <c r="AB28" s="963"/>
      <c r="AC28" s="964"/>
    </row>
    <row r="29" spans="2:31" s="129" customFormat="1" ht="18" customHeight="1" thickBot="1">
      <c r="B29" s="253"/>
      <c r="C29" s="67"/>
      <c r="D29" s="934"/>
      <c r="E29" s="934"/>
      <c r="F29" s="934"/>
      <c r="G29" s="934"/>
      <c r="H29" s="937"/>
      <c r="I29" s="1044"/>
      <c r="J29" s="924"/>
      <c r="K29" s="925"/>
      <c r="L29" s="1019"/>
      <c r="M29" s="1020"/>
      <c r="N29" s="925"/>
      <c r="O29" s="1021"/>
      <c r="P29" s="1053"/>
      <c r="Q29" s="1054"/>
      <c r="R29" s="1055"/>
      <c r="S29" s="965"/>
      <c r="T29" s="966"/>
      <c r="U29" s="966"/>
      <c r="V29" s="966"/>
      <c r="W29" s="966"/>
      <c r="X29" s="966"/>
      <c r="Y29" s="966"/>
      <c r="Z29" s="966"/>
      <c r="AA29" s="966"/>
      <c r="AB29" s="966"/>
      <c r="AC29" s="967"/>
    </row>
    <row r="30" spans="2:31" s="129" customFormat="1" ht="17.25" customHeight="1" thickBot="1">
      <c r="B30" s="253"/>
      <c r="C30" s="682" t="s">
        <v>2140</v>
      </c>
      <c r="D30" s="683"/>
      <c r="E30" s="676" t="s">
        <v>2141</v>
      </c>
      <c r="F30" s="683"/>
      <c r="G30" s="683"/>
      <c r="H30" s="684"/>
      <c r="I30" s="685"/>
      <c r="J30" s="683"/>
      <c r="K30" s="683"/>
      <c r="L30" s="683"/>
      <c r="M30" s="683"/>
      <c r="N30" s="683"/>
      <c r="O30" s="683"/>
      <c r="P30" s="683"/>
      <c r="Q30" s="683"/>
      <c r="R30" s="683"/>
      <c r="S30" s="683"/>
      <c r="T30" s="683"/>
      <c r="U30" s="683"/>
      <c r="V30" s="683"/>
      <c r="W30" s="683"/>
      <c r="X30" s="683"/>
      <c r="Y30" s="683"/>
      <c r="Z30" s="683"/>
      <c r="AA30" s="683"/>
      <c r="AB30" s="683"/>
      <c r="AC30" s="686"/>
    </row>
    <row r="31" spans="2:31" s="129" customFormat="1" ht="17.25" customHeight="1">
      <c r="B31" s="253"/>
      <c r="C31" s="66"/>
      <c r="D31" s="1029" t="s">
        <v>2142</v>
      </c>
      <c r="E31" s="1029"/>
      <c r="F31" s="1029"/>
      <c r="G31" s="1030"/>
      <c r="H31" s="1042" t="s">
        <v>2143</v>
      </c>
      <c r="I31" s="1043" t="s">
        <v>2144</v>
      </c>
      <c r="J31" s="679" t="s">
        <v>2061</v>
      </c>
      <c r="K31" s="1035" t="s">
        <v>2145</v>
      </c>
      <c r="L31" s="1036"/>
      <c r="M31" s="680" t="s">
        <v>2061</v>
      </c>
      <c r="N31" s="1037" t="s">
        <v>2146</v>
      </c>
      <c r="O31" s="1038"/>
      <c r="P31" s="1039" t="s">
        <v>2147</v>
      </c>
      <c r="Q31" s="1040"/>
      <c r="R31" s="1041"/>
      <c r="S31" s="1016"/>
      <c r="T31" s="1017"/>
      <c r="U31" s="1017"/>
      <c r="V31" s="1017"/>
      <c r="W31" s="1017"/>
      <c r="X31" s="1017"/>
      <c r="Y31" s="1017"/>
      <c r="Z31" s="1017"/>
      <c r="AA31" s="1017"/>
      <c r="AB31" s="1017"/>
      <c r="AC31" s="1018"/>
    </row>
    <row r="32" spans="2:31" s="129" customFormat="1" ht="17.25" customHeight="1" thickBot="1">
      <c r="B32" s="253"/>
      <c r="C32" s="67"/>
      <c r="D32" s="934"/>
      <c r="E32" s="934"/>
      <c r="F32" s="934"/>
      <c r="G32" s="935"/>
      <c r="H32" s="937"/>
      <c r="I32" s="1044"/>
      <c r="J32" s="924"/>
      <c r="K32" s="925"/>
      <c r="L32" s="1019"/>
      <c r="M32" s="1020"/>
      <c r="N32" s="925"/>
      <c r="O32" s="1021"/>
      <c r="P32" s="961"/>
      <c r="Q32" s="946"/>
      <c r="R32" s="947"/>
      <c r="S32" s="965"/>
      <c r="T32" s="966"/>
      <c r="U32" s="966"/>
      <c r="V32" s="966"/>
      <c r="W32" s="966"/>
      <c r="X32" s="966"/>
      <c r="Y32" s="966"/>
      <c r="Z32" s="966"/>
      <c r="AA32" s="966"/>
      <c r="AB32" s="966"/>
      <c r="AC32" s="967"/>
    </row>
    <row r="33" spans="2:29" s="129" customFormat="1" ht="17.25" customHeight="1" thickBot="1">
      <c r="B33" s="253"/>
      <c r="C33" s="674" t="s">
        <v>2148</v>
      </c>
      <c r="D33" s="675"/>
      <c r="E33" s="676" t="s">
        <v>2149</v>
      </c>
      <c r="F33" s="675"/>
      <c r="G33" s="675"/>
      <c r="H33" s="687"/>
      <c r="I33" s="688"/>
      <c r="J33" s="675"/>
      <c r="K33" s="675"/>
      <c r="L33" s="675"/>
      <c r="M33" s="675"/>
      <c r="N33" s="675"/>
      <c r="O33" s="675"/>
      <c r="P33" s="675"/>
      <c r="Q33" s="675"/>
      <c r="R33" s="675"/>
      <c r="S33" s="675"/>
      <c r="T33" s="675"/>
      <c r="U33" s="675"/>
      <c r="V33" s="675"/>
      <c r="W33" s="675"/>
      <c r="X33" s="675"/>
      <c r="Y33" s="675"/>
      <c r="Z33" s="675"/>
      <c r="AA33" s="675"/>
      <c r="AB33" s="675"/>
      <c r="AC33" s="678"/>
    </row>
    <row r="34" spans="2:29" s="129" customFormat="1" ht="17.25" customHeight="1">
      <c r="B34" s="253"/>
      <c r="C34" s="66"/>
      <c r="D34" s="1029" t="s">
        <v>2150</v>
      </c>
      <c r="E34" s="1029"/>
      <c r="F34" s="1029"/>
      <c r="G34" s="1030"/>
      <c r="H34" s="1031"/>
      <c r="I34" s="1033"/>
      <c r="J34" s="679" t="s">
        <v>2061</v>
      </c>
      <c r="K34" s="1035" t="s">
        <v>2151</v>
      </c>
      <c r="L34" s="1036"/>
      <c r="M34" s="680" t="s">
        <v>2061</v>
      </c>
      <c r="N34" s="1037" t="s">
        <v>2152</v>
      </c>
      <c r="O34" s="1038"/>
      <c r="P34" s="1039" t="s">
        <v>2153</v>
      </c>
      <c r="Q34" s="1040"/>
      <c r="R34" s="1041"/>
      <c r="S34" s="1016"/>
      <c r="T34" s="1017"/>
      <c r="U34" s="1017"/>
      <c r="V34" s="1017"/>
      <c r="W34" s="1017"/>
      <c r="X34" s="1017"/>
      <c r="Y34" s="1017"/>
      <c r="Z34" s="1017"/>
      <c r="AA34" s="1017"/>
      <c r="AB34" s="1017"/>
      <c r="AC34" s="1018"/>
    </row>
    <row r="35" spans="2:29" s="129" customFormat="1" ht="18" customHeight="1" thickBot="1">
      <c r="B35" s="253"/>
      <c r="C35" s="67"/>
      <c r="D35" s="934"/>
      <c r="E35" s="934"/>
      <c r="F35" s="934"/>
      <c r="G35" s="935"/>
      <c r="H35" s="1032"/>
      <c r="I35" s="1034"/>
      <c r="J35" s="924"/>
      <c r="K35" s="925"/>
      <c r="L35" s="1019"/>
      <c r="M35" s="1020"/>
      <c r="N35" s="925"/>
      <c r="O35" s="1021"/>
      <c r="P35" s="961"/>
      <c r="Q35" s="946"/>
      <c r="R35" s="947"/>
      <c r="S35" s="965"/>
      <c r="T35" s="966"/>
      <c r="U35" s="966"/>
      <c r="V35" s="966"/>
      <c r="W35" s="966"/>
      <c r="X35" s="966"/>
      <c r="Y35" s="966"/>
      <c r="Z35" s="966"/>
      <c r="AA35" s="966"/>
      <c r="AB35" s="966"/>
      <c r="AC35" s="967"/>
    </row>
    <row r="36" spans="2:29" s="129" customFormat="1" ht="17.25" customHeight="1" thickBot="1">
      <c r="B36" s="253"/>
      <c r="C36" s="682" t="s">
        <v>2154</v>
      </c>
      <c r="D36" s="683"/>
      <c r="E36" s="689"/>
      <c r="F36" s="683"/>
      <c r="G36" s="683"/>
      <c r="H36" s="684"/>
      <c r="I36" s="685"/>
      <c r="J36" s="683"/>
      <c r="K36" s="683"/>
      <c r="L36" s="683"/>
      <c r="M36" s="683"/>
      <c r="N36" s="683"/>
      <c r="O36" s="683"/>
      <c r="P36" s="683"/>
      <c r="Q36" s="683"/>
      <c r="R36" s="683"/>
      <c r="S36" s="683"/>
      <c r="T36" s="683"/>
      <c r="U36" s="683"/>
      <c r="V36" s="683"/>
      <c r="W36" s="683"/>
      <c r="X36" s="683"/>
      <c r="Y36" s="683"/>
      <c r="Z36" s="683"/>
      <c r="AA36" s="683"/>
      <c r="AB36" s="683"/>
      <c r="AC36" s="686"/>
    </row>
    <row r="37" spans="2:29" s="129" customFormat="1" ht="17.25" customHeight="1">
      <c r="B37" s="253"/>
      <c r="C37" s="66"/>
      <c r="D37" s="1029" t="s">
        <v>2155</v>
      </c>
      <c r="E37" s="1029"/>
      <c r="F37" s="1029"/>
      <c r="G37" s="1030"/>
      <c r="H37" s="1031"/>
      <c r="I37" s="1033"/>
      <c r="J37" s="679" t="s">
        <v>2061</v>
      </c>
      <c r="K37" s="1035" t="s">
        <v>2156</v>
      </c>
      <c r="L37" s="1036"/>
      <c r="M37" s="680" t="s">
        <v>2061</v>
      </c>
      <c r="N37" s="1037" t="s">
        <v>2157</v>
      </c>
      <c r="O37" s="1038"/>
      <c r="P37" s="1039" t="s">
        <v>2158</v>
      </c>
      <c r="Q37" s="1040"/>
      <c r="R37" s="1041"/>
      <c r="S37" s="1016"/>
      <c r="T37" s="1017"/>
      <c r="U37" s="1017"/>
      <c r="V37" s="1017"/>
      <c r="W37" s="1017"/>
      <c r="X37" s="1017"/>
      <c r="Y37" s="1017"/>
      <c r="Z37" s="1017"/>
      <c r="AA37" s="1017"/>
      <c r="AB37" s="1017"/>
      <c r="AC37" s="1018"/>
    </row>
    <row r="38" spans="2:29" s="129" customFormat="1" ht="18" customHeight="1" thickBot="1">
      <c r="B38" s="253"/>
      <c r="C38" s="67"/>
      <c r="D38" s="934"/>
      <c r="E38" s="934"/>
      <c r="F38" s="934"/>
      <c r="G38" s="935"/>
      <c r="H38" s="1032"/>
      <c r="I38" s="1034"/>
      <c r="J38" s="924"/>
      <c r="K38" s="925"/>
      <c r="L38" s="1019"/>
      <c r="M38" s="1020"/>
      <c r="N38" s="925"/>
      <c r="O38" s="1021"/>
      <c r="P38" s="961"/>
      <c r="Q38" s="946"/>
      <c r="R38" s="947"/>
      <c r="S38" s="965"/>
      <c r="T38" s="966"/>
      <c r="U38" s="966"/>
      <c r="V38" s="966"/>
      <c r="W38" s="966"/>
      <c r="X38" s="966"/>
      <c r="Y38" s="966"/>
      <c r="Z38" s="966"/>
      <c r="AA38" s="966"/>
      <c r="AB38" s="966"/>
      <c r="AC38" s="967"/>
    </row>
    <row r="39" spans="2:29" s="129" customFormat="1" ht="17.25" customHeight="1">
      <c r="B39" s="253"/>
      <c r="C39" s="690"/>
      <c r="D39" s="691"/>
      <c r="E39" s="692"/>
      <c r="F39" s="691"/>
      <c r="G39" s="691"/>
      <c r="H39" s="693"/>
      <c r="I39" s="694"/>
      <c r="J39" s="691"/>
      <c r="K39" s="691"/>
      <c r="L39" s="691"/>
      <c r="M39" s="691"/>
      <c r="N39" s="691"/>
      <c r="O39" s="691"/>
      <c r="P39" s="691"/>
      <c r="Q39" s="691"/>
      <c r="R39" s="691"/>
      <c r="S39" s="691"/>
      <c r="T39" s="691"/>
      <c r="U39" s="691"/>
      <c r="V39" s="691"/>
      <c r="W39" s="691"/>
      <c r="X39" s="691"/>
      <c r="Y39" s="691"/>
      <c r="Z39" s="691"/>
      <c r="AA39" s="691"/>
      <c r="AB39" s="691"/>
      <c r="AC39" s="695"/>
    </row>
    <row r="40" spans="2:29" s="129" customFormat="1" ht="17.25" customHeight="1">
      <c r="B40" s="253"/>
      <c r="C40" s="70"/>
      <c r="D40" s="932" t="s">
        <v>2159</v>
      </c>
      <c r="E40" s="932"/>
      <c r="F40" s="932"/>
      <c r="G40" s="933"/>
      <c r="H40" s="1023"/>
      <c r="I40" s="1025"/>
      <c r="J40" s="667" t="s">
        <v>2061</v>
      </c>
      <c r="K40" s="1027" t="s">
        <v>2160</v>
      </c>
      <c r="L40" s="1028"/>
      <c r="M40" s="696" t="s">
        <v>2061</v>
      </c>
      <c r="N40" s="1011" t="s">
        <v>2161</v>
      </c>
      <c r="O40" s="1012"/>
      <c r="P40" s="980" t="s">
        <v>2162</v>
      </c>
      <c r="Q40" s="943"/>
      <c r="R40" s="944"/>
      <c r="S40" s="984"/>
      <c r="T40" s="985"/>
      <c r="U40" s="985"/>
      <c r="V40" s="985"/>
      <c r="W40" s="985"/>
      <c r="X40" s="985"/>
      <c r="Y40" s="985"/>
      <c r="Z40" s="985"/>
      <c r="AA40" s="985"/>
      <c r="AB40" s="985"/>
      <c r="AC40" s="986"/>
    </row>
    <row r="41" spans="2:29" s="129" customFormat="1" ht="18" customHeight="1">
      <c r="B41" s="253"/>
      <c r="C41" s="71"/>
      <c r="D41" s="990"/>
      <c r="E41" s="990"/>
      <c r="F41" s="990"/>
      <c r="G41" s="1022"/>
      <c r="H41" s="1024"/>
      <c r="I41" s="1026"/>
      <c r="J41" s="1008"/>
      <c r="K41" s="1006"/>
      <c r="L41" s="1009"/>
      <c r="M41" s="1005"/>
      <c r="N41" s="1006"/>
      <c r="O41" s="1007"/>
      <c r="P41" s="999"/>
      <c r="Q41" s="1000"/>
      <c r="R41" s="1001"/>
      <c r="S41" s="1002"/>
      <c r="T41" s="1003"/>
      <c r="U41" s="1003"/>
      <c r="V41" s="1003"/>
      <c r="W41" s="1003"/>
      <c r="X41" s="1003"/>
      <c r="Y41" s="1003"/>
      <c r="Z41" s="1003"/>
      <c r="AA41" s="1003"/>
      <c r="AB41" s="1003"/>
      <c r="AC41" s="1004"/>
    </row>
    <row r="42" spans="2:29" s="129" customFormat="1" ht="17.25" customHeight="1">
      <c r="B42" s="253"/>
      <c r="C42" s="690" t="s">
        <v>2163</v>
      </c>
      <c r="D42" s="691"/>
      <c r="E42" s="691"/>
      <c r="F42" s="691"/>
      <c r="G42" s="691"/>
      <c r="H42" s="697"/>
      <c r="I42" s="691"/>
      <c r="J42" s="691"/>
      <c r="K42" s="691"/>
      <c r="L42" s="691"/>
      <c r="M42" s="691"/>
      <c r="N42" s="691"/>
      <c r="O42" s="691"/>
      <c r="P42" s="691"/>
      <c r="Q42" s="691"/>
      <c r="R42" s="691"/>
      <c r="S42" s="691"/>
      <c r="T42" s="691"/>
      <c r="U42" s="691"/>
      <c r="V42" s="691"/>
      <c r="W42" s="691"/>
      <c r="X42" s="691"/>
      <c r="Y42" s="691"/>
      <c r="Z42" s="691"/>
      <c r="AA42" s="691"/>
      <c r="AB42" s="691"/>
      <c r="AC42" s="695"/>
    </row>
    <row r="43" spans="2:29" s="129" customFormat="1" ht="17.25" customHeight="1">
      <c r="B43" s="253"/>
      <c r="C43" s="70"/>
      <c r="D43" s="931" t="s">
        <v>2164</v>
      </c>
      <c r="E43" s="932"/>
      <c r="F43" s="932"/>
      <c r="G43" s="932"/>
      <c r="H43" s="936"/>
      <c r="I43" s="72"/>
      <c r="J43" s="974"/>
      <c r="K43" s="975"/>
      <c r="L43" s="975"/>
      <c r="M43" s="696" t="s">
        <v>2061</v>
      </c>
      <c r="N43" s="1011" t="s">
        <v>2165</v>
      </c>
      <c r="O43" s="1012"/>
      <c r="P43" s="980" t="s">
        <v>2166</v>
      </c>
      <c r="Q43" s="943"/>
      <c r="R43" s="944"/>
      <c r="S43" s="984"/>
      <c r="T43" s="985"/>
      <c r="U43" s="985"/>
      <c r="V43" s="985"/>
      <c r="W43" s="985"/>
      <c r="X43" s="985"/>
      <c r="Y43" s="985"/>
      <c r="Z43" s="985"/>
      <c r="AA43" s="985"/>
      <c r="AB43" s="985"/>
      <c r="AC43" s="986"/>
    </row>
    <row r="44" spans="2:29" s="129" customFormat="1" ht="17.25" customHeight="1">
      <c r="B44" s="253"/>
      <c r="C44" s="68"/>
      <c r="D44" s="1010"/>
      <c r="E44" s="1010"/>
      <c r="F44" s="1010"/>
      <c r="G44" s="1010"/>
      <c r="H44" s="973"/>
      <c r="I44" s="73"/>
      <c r="J44" s="976"/>
      <c r="K44" s="977"/>
      <c r="L44" s="977"/>
      <c r="M44" s="1013"/>
      <c r="N44" s="1014"/>
      <c r="O44" s="1015"/>
      <c r="P44" s="981"/>
      <c r="Q44" s="982"/>
      <c r="R44" s="983"/>
      <c r="S44" s="987"/>
      <c r="T44" s="988"/>
      <c r="U44" s="988"/>
      <c r="V44" s="988"/>
      <c r="W44" s="988"/>
      <c r="X44" s="988"/>
      <c r="Y44" s="988"/>
      <c r="Z44" s="988"/>
      <c r="AA44" s="988"/>
      <c r="AB44" s="988"/>
      <c r="AC44" s="989"/>
    </row>
    <row r="45" spans="2:29" s="129" customFormat="1" ht="17.25" customHeight="1">
      <c r="B45" s="253"/>
      <c r="C45" s="69"/>
      <c r="D45" s="948" t="s">
        <v>2167</v>
      </c>
      <c r="E45" s="948"/>
      <c r="F45" s="948"/>
      <c r="G45" s="948"/>
      <c r="H45" s="950"/>
      <c r="I45" s="74"/>
      <c r="J45" s="951"/>
      <c r="K45" s="952"/>
      <c r="L45" s="952"/>
      <c r="M45" s="681" t="s">
        <v>2061</v>
      </c>
      <c r="N45" s="994" t="s">
        <v>2168</v>
      </c>
      <c r="O45" s="995"/>
      <c r="P45" s="996" t="s">
        <v>2169</v>
      </c>
      <c r="Q45" s="997"/>
      <c r="R45" s="998"/>
      <c r="S45" s="962"/>
      <c r="T45" s="963"/>
      <c r="U45" s="963"/>
      <c r="V45" s="963"/>
      <c r="W45" s="963"/>
      <c r="X45" s="963"/>
      <c r="Y45" s="963"/>
      <c r="Z45" s="963"/>
      <c r="AA45" s="963"/>
      <c r="AB45" s="963"/>
      <c r="AC45" s="964"/>
    </row>
    <row r="46" spans="2:29" s="129" customFormat="1" ht="17.25" customHeight="1">
      <c r="B46" s="253"/>
      <c r="C46" s="71"/>
      <c r="D46" s="990"/>
      <c r="E46" s="990"/>
      <c r="F46" s="990"/>
      <c r="G46" s="990"/>
      <c r="H46" s="991"/>
      <c r="I46" s="75"/>
      <c r="J46" s="992"/>
      <c r="K46" s="993"/>
      <c r="L46" s="993"/>
      <c r="M46" s="1005"/>
      <c r="N46" s="1006"/>
      <c r="O46" s="1007"/>
      <c r="P46" s="999"/>
      <c r="Q46" s="1000"/>
      <c r="R46" s="1001"/>
      <c r="S46" s="1002"/>
      <c r="T46" s="1003"/>
      <c r="U46" s="1003"/>
      <c r="V46" s="1003"/>
      <c r="W46" s="1003"/>
      <c r="X46" s="1003"/>
      <c r="Y46" s="1003"/>
      <c r="Z46" s="1003"/>
      <c r="AA46" s="1003"/>
      <c r="AB46" s="1003"/>
      <c r="AC46" s="1004"/>
    </row>
    <row r="47" spans="2:29" s="129" customFormat="1" ht="17.25" customHeight="1">
      <c r="B47" s="253"/>
      <c r="C47" s="690" t="s">
        <v>2170</v>
      </c>
      <c r="D47" s="691"/>
      <c r="E47" s="691"/>
      <c r="F47" s="691"/>
      <c r="G47" s="691"/>
      <c r="H47" s="697"/>
      <c r="I47" s="691"/>
      <c r="J47" s="691"/>
      <c r="K47" s="691"/>
      <c r="L47" s="691"/>
      <c r="M47" s="691"/>
      <c r="N47" s="691"/>
      <c r="O47" s="691"/>
      <c r="P47" s="691"/>
      <c r="Q47" s="691"/>
      <c r="R47" s="691"/>
      <c r="S47" s="691"/>
      <c r="T47" s="691"/>
      <c r="U47" s="691"/>
      <c r="V47" s="691"/>
      <c r="W47" s="691"/>
      <c r="X47" s="691"/>
      <c r="Y47" s="691"/>
      <c r="Z47" s="691"/>
      <c r="AA47" s="691"/>
      <c r="AB47" s="691"/>
      <c r="AC47" s="695"/>
    </row>
    <row r="48" spans="2:29" s="129" customFormat="1" ht="17.25" customHeight="1">
      <c r="B48" s="253"/>
      <c r="C48" s="70"/>
      <c r="D48" s="968" t="s">
        <v>2171</v>
      </c>
      <c r="E48" s="969"/>
      <c r="F48" s="969"/>
      <c r="G48" s="970"/>
      <c r="H48" s="936"/>
      <c r="I48" s="72"/>
      <c r="J48" s="974"/>
      <c r="K48" s="975"/>
      <c r="L48" s="975"/>
      <c r="M48" s="978"/>
      <c r="N48" s="975"/>
      <c r="O48" s="975"/>
      <c r="P48" s="980" t="s">
        <v>2172</v>
      </c>
      <c r="Q48" s="943"/>
      <c r="R48" s="944"/>
      <c r="S48" s="984"/>
      <c r="T48" s="985"/>
      <c r="U48" s="985"/>
      <c r="V48" s="985"/>
      <c r="W48" s="985"/>
      <c r="X48" s="985"/>
      <c r="Y48" s="985"/>
      <c r="Z48" s="985"/>
      <c r="AA48" s="985"/>
      <c r="AB48" s="985"/>
      <c r="AC48" s="986"/>
    </row>
    <row r="49" spans="2:29" s="129" customFormat="1" ht="17.25" customHeight="1">
      <c r="B49" s="253"/>
      <c r="C49" s="68"/>
      <c r="D49" s="971"/>
      <c r="E49" s="971"/>
      <c r="F49" s="971"/>
      <c r="G49" s="972"/>
      <c r="H49" s="973"/>
      <c r="I49" s="73"/>
      <c r="J49" s="976"/>
      <c r="K49" s="977"/>
      <c r="L49" s="977"/>
      <c r="M49" s="979"/>
      <c r="N49" s="977"/>
      <c r="O49" s="977"/>
      <c r="P49" s="981"/>
      <c r="Q49" s="982"/>
      <c r="R49" s="983"/>
      <c r="S49" s="987"/>
      <c r="T49" s="988"/>
      <c r="U49" s="988"/>
      <c r="V49" s="988"/>
      <c r="W49" s="988"/>
      <c r="X49" s="988"/>
      <c r="Y49" s="988"/>
      <c r="Z49" s="988"/>
      <c r="AA49" s="988"/>
      <c r="AB49" s="988"/>
      <c r="AC49" s="989"/>
    </row>
    <row r="50" spans="2:29" s="129" customFormat="1" ht="17.25" customHeight="1">
      <c r="B50" s="253"/>
      <c r="C50" s="69"/>
      <c r="D50" s="948" t="s">
        <v>2173</v>
      </c>
      <c r="E50" s="948"/>
      <c r="F50" s="948"/>
      <c r="G50" s="949"/>
      <c r="H50" s="950"/>
      <c r="I50" s="74"/>
      <c r="J50" s="951"/>
      <c r="K50" s="952"/>
      <c r="L50" s="952"/>
      <c r="M50" s="955"/>
      <c r="N50" s="956"/>
      <c r="O50" s="956"/>
      <c r="P50" s="958" t="s">
        <v>2174</v>
      </c>
      <c r="Q50" s="959"/>
      <c r="R50" s="960"/>
      <c r="S50" s="962"/>
      <c r="T50" s="963"/>
      <c r="U50" s="963"/>
      <c r="V50" s="963"/>
      <c r="W50" s="963"/>
      <c r="X50" s="963"/>
      <c r="Y50" s="963"/>
      <c r="Z50" s="963"/>
      <c r="AA50" s="963"/>
      <c r="AB50" s="963"/>
      <c r="AC50" s="964"/>
    </row>
    <row r="51" spans="2:29" s="129" customFormat="1" ht="18" customHeight="1" thickBot="1">
      <c r="B51" s="253"/>
      <c r="C51" s="67"/>
      <c r="D51" s="934"/>
      <c r="E51" s="934"/>
      <c r="F51" s="934"/>
      <c r="G51" s="935"/>
      <c r="H51" s="937"/>
      <c r="I51" s="76"/>
      <c r="J51" s="953"/>
      <c r="K51" s="954"/>
      <c r="L51" s="954"/>
      <c r="M51" s="957"/>
      <c r="N51" s="954"/>
      <c r="O51" s="954"/>
      <c r="P51" s="961"/>
      <c r="Q51" s="946"/>
      <c r="R51" s="947"/>
      <c r="S51" s="965"/>
      <c r="T51" s="966"/>
      <c r="U51" s="966"/>
      <c r="V51" s="966"/>
      <c r="W51" s="966"/>
      <c r="X51" s="966"/>
      <c r="Y51" s="966"/>
      <c r="Z51" s="966"/>
      <c r="AA51" s="966"/>
      <c r="AB51" s="966"/>
      <c r="AC51" s="967"/>
    </row>
    <row r="52" spans="2:29" s="213" customFormat="1" ht="6" customHeight="1">
      <c r="I52" s="493"/>
      <c r="O52" s="493"/>
      <c r="R52" s="493"/>
    </row>
    <row r="53" spans="2:29" s="129" customFormat="1" ht="18" customHeight="1" thickBot="1">
      <c r="B53" s="253"/>
      <c r="C53" s="673" t="s">
        <v>2175</v>
      </c>
      <c r="G53" s="698" t="s">
        <v>2176</v>
      </c>
      <c r="I53" s="490"/>
      <c r="O53" s="490"/>
      <c r="R53" s="490"/>
    </row>
    <row r="54" spans="2:29" s="129" customFormat="1" ht="17.25" customHeight="1">
      <c r="B54" s="253"/>
      <c r="C54" s="699" t="s">
        <v>2177</v>
      </c>
      <c r="D54" s="700"/>
      <c r="E54" s="701"/>
      <c r="F54" s="700"/>
      <c r="G54" s="700"/>
      <c r="H54" s="702"/>
      <c r="I54" s="703"/>
      <c r="J54" s="928" t="s">
        <v>2178</v>
      </c>
      <c r="K54" s="929"/>
      <c r="L54" s="929"/>
      <c r="M54" s="929"/>
      <c r="N54" s="929"/>
      <c r="O54" s="930"/>
      <c r="P54" s="928" t="s">
        <v>2179</v>
      </c>
      <c r="Q54" s="929"/>
      <c r="R54" s="929"/>
      <c r="S54" s="929"/>
      <c r="T54" s="929"/>
      <c r="U54" s="930"/>
      <c r="V54" s="702" t="s">
        <v>2180</v>
      </c>
      <c r="W54" s="704"/>
      <c r="X54" s="704"/>
      <c r="Y54" s="704"/>
      <c r="Z54" s="704"/>
      <c r="AA54" s="704"/>
      <c r="AB54" s="704"/>
      <c r="AC54" s="705"/>
    </row>
    <row r="55" spans="2:29" s="129" customFormat="1" ht="17.25" customHeight="1">
      <c r="B55" s="253"/>
      <c r="C55" s="70"/>
      <c r="D55" s="931" t="s">
        <v>2181</v>
      </c>
      <c r="E55" s="932"/>
      <c r="F55" s="932"/>
      <c r="G55" s="933"/>
      <c r="H55" s="936"/>
      <c r="I55" s="938"/>
      <c r="J55" s="670" t="s">
        <v>2061</v>
      </c>
      <c r="K55" s="940" t="s">
        <v>2182</v>
      </c>
      <c r="L55" s="941"/>
      <c r="M55" s="942" t="s">
        <v>2183</v>
      </c>
      <c r="N55" s="943"/>
      <c r="O55" s="944"/>
      <c r="P55" s="696" t="s">
        <v>2061</v>
      </c>
      <c r="Q55" s="940" t="s">
        <v>2184</v>
      </c>
      <c r="R55" s="941"/>
      <c r="S55" s="942" t="s">
        <v>2185</v>
      </c>
      <c r="T55" s="943"/>
      <c r="U55" s="944"/>
      <c r="V55" s="918"/>
      <c r="W55" s="919"/>
      <c r="X55" s="919"/>
      <c r="Y55" s="919"/>
      <c r="Z55" s="919"/>
      <c r="AA55" s="919"/>
      <c r="AB55" s="919"/>
      <c r="AC55" s="920"/>
    </row>
    <row r="56" spans="2:29" s="129" customFormat="1" ht="18" customHeight="1" thickBot="1">
      <c r="B56" s="253"/>
      <c r="C56" s="67"/>
      <c r="D56" s="934"/>
      <c r="E56" s="934"/>
      <c r="F56" s="934"/>
      <c r="G56" s="935"/>
      <c r="H56" s="937"/>
      <c r="I56" s="939"/>
      <c r="J56" s="924"/>
      <c r="K56" s="925"/>
      <c r="L56" s="926"/>
      <c r="M56" s="945"/>
      <c r="N56" s="946"/>
      <c r="O56" s="947"/>
      <c r="P56" s="924"/>
      <c r="Q56" s="925"/>
      <c r="R56" s="926"/>
      <c r="S56" s="945"/>
      <c r="T56" s="946"/>
      <c r="U56" s="947"/>
      <c r="V56" s="921"/>
      <c r="W56" s="922"/>
      <c r="X56" s="922"/>
      <c r="Y56" s="922"/>
      <c r="Z56" s="922"/>
      <c r="AA56" s="922"/>
      <c r="AB56" s="922"/>
      <c r="AC56" s="923"/>
    </row>
    <row r="57" spans="2:29" s="213" customFormat="1" ht="6" customHeight="1">
      <c r="H57" s="493"/>
      <c r="I57" s="493"/>
      <c r="J57" s="493"/>
      <c r="K57" s="493"/>
      <c r="R57" s="493"/>
    </row>
    <row r="58" spans="2:29" s="171" customFormat="1" ht="11.25" customHeight="1">
      <c r="C58" s="494" t="s">
        <v>2186</v>
      </c>
      <c r="H58" s="310"/>
      <c r="I58" s="310"/>
      <c r="J58" s="310"/>
      <c r="K58" s="310"/>
      <c r="R58" s="310"/>
    </row>
    <row r="59" spans="2:29" s="171" customFormat="1" ht="11.25" customHeight="1">
      <c r="C59" s="310"/>
      <c r="D59" s="171" t="s">
        <v>2187</v>
      </c>
    </row>
    <row r="60" spans="2:29" s="171" customFormat="1" ht="11.25" customHeight="1">
      <c r="C60" s="310"/>
      <c r="D60" s="171" t="s">
        <v>2188</v>
      </c>
    </row>
    <row r="61" spans="2:29" s="171" customFormat="1" ht="11.25" customHeight="1">
      <c r="C61" s="310"/>
      <c r="D61" s="171" t="s">
        <v>2189</v>
      </c>
    </row>
    <row r="62" spans="2:29" s="171" customFormat="1" ht="11.25" customHeight="1">
      <c r="C62" s="310"/>
      <c r="D62" s="171" t="s">
        <v>2190</v>
      </c>
      <c r="R62" s="171" t="s">
        <v>2191</v>
      </c>
    </row>
    <row r="63" spans="2:29" s="171" customFormat="1" ht="11.25" customHeight="1">
      <c r="C63" s="310"/>
      <c r="E63" s="131" t="s">
        <v>2192</v>
      </c>
    </row>
    <row r="64" spans="2:29" s="171" customFormat="1" ht="11.25" customHeight="1">
      <c r="D64" s="706" t="s">
        <v>2193</v>
      </c>
      <c r="O64" s="171" t="s">
        <v>2194</v>
      </c>
    </row>
    <row r="65" spans="3:29" s="171" customFormat="1" ht="11.25" customHeight="1">
      <c r="C65" s="310"/>
      <c r="D65" s="171" t="s">
        <v>2195</v>
      </c>
    </row>
    <row r="66" spans="3:29" s="171" customFormat="1" ht="11.25" customHeight="1">
      <c r="C66" s="310"/>
      <c r="D66" s="171" t="s">
        <v>2196</v>
      </c>
    </row>
    <row r="67" spans="3:29" s="171" customFormat="1" ht="11.25" customHeight="1">
      <c r="C67" s="171" t="s">
        <v>2197</v>
      </c>
      <c r="D67" s="171" t="s">
        <v>2198</v>
      </c>
    </row>
    <row r="68" spans="3:29" s="171" customFormat="1" ht="11.25" customHeight="1">
      <c r="C68" s="171" t="s">
        <v>2199</v>
      </c>
      <c r="D68" s="171" t="s">
        <v>2200</v>
      </c>
    </row>
    <row r="69" spans="3:29" s="171" customFormat="1" ht="11.25" customHeight="1">
      <c r="D69" s="706" t="s">
        <v>2201</v>
      </c>
    </row>
    <row r="70" spans="3:29" s="171" customFormat="1" ht="11.25" customHeight="1">
      <c r="X70" s="454"/>
      <c r="Y70" s="707" t="s">
        <v>2202</v>
      </c>
      <c r="Z70" s="927">
        <v>42552</v>
      </c>
      <c r="AA70" s="927"/>
      <c r="AB70" s="927"/>
      <c r="AC70" s="927"/>
    </row>
  </sheetData>
  <sheetProtection sheet="1"/>
  <mergeCells count="142">
    <mergeCell ref="I3:S3"/>
    <mergeCell ref="G5:K5"/>
    <mergeCell ref="G6:K6"/>
    <mergeCell ref="Z6:AA6"/>
    <mergeCell ref="AB6:AC6"/>
    <mergeCell ref="G7:W7"/>
    <mergeCell ref="S10:U10"/>
    <mergeCell ref="Z10:AC10"/>
    <mergeCell ref="P11:Q11"/>
    <mergeCell ref="S11:U11"/>
    <mergeCell ref="Z11:AC11"/>
    <mergeCell ref="P12:Q12"/>
    <mergeCell ref="S12:U12"/>
    <mergeCell ref="Z12:AC12"/>
    <mergeCell ref="C10:D10"/>
    <mergeCell ref="E10:F10"/>
    <mergeCell ref="G10:H10"/>
    <mergeCell ref="I10:J10"/>
    <mergeCell ref="K10:L10"/>
    <mergeCell ref="P10:Q10"/>
    <mergeCell ref="C18:G19"/>
    <mergeCell ref="H18:I19"/>
    <mergeCell ref="J18:O18"/>
    <mergeCell ref="P18:R19"/>
    <mergeCell ref="S18:AC19"/>
    <mergeCell ref="J19:L19"/>
    <mergeCell ref="M19:O19"/>
    <mergeCell ref="P13:Q13"/>
    <mergeCell ref="S13:U13"/>
    <mergeCell ref="W13:AC15"/>
    <mergeCell ref="P14:Q14"/>
    <mergeCell ref="S14:U14"/>
    <mergeCell ref="P15:T15"/>
    <mergeCell ref="J25:L25"/>
    <mergeCell ref="M25:O25"/>
    <mergeCell ref="D26:G27"/>
    <mergeCell ref="H26:H29"/>
    <mergeCell ref="I26:I29"/>
    <mergeCell ref="K26:L26"/>
    <mergeCell ref="N26:O26"/>
    <mergeCell ref="M29:O29"/>
    <mergeCell ref="S21:AC22"/>
    <mergeCell ref="J22:L22"/>
    <mergeCell ref="M22:O22"/>
    <mergeCell ref="D24:G25"/>
    <mergeCell ref="H24:H25"/>
    <mergeCell ref="I24:I25"/>
    <mergeCell ref="K24:L24"/>
    <mergeCell ref="N24:O24"/>
    <mergeCell ref="P24:R25"/>
    <mergeCell ref="S24:AC25"/>
    <mergeCell ref="D21:G22"/>
    <mergeCell ref="H21:H22"/>
    <mergeCell ref="I21:I22"/>
    <mergeCell ref="K21:L21"/>
    <mergeCell ref="N21:O21"/>
    <mergeCell ref="P21:R22"/>
    <mergeCell ref="P26:R27"/>
    <mergeCell ref="S26:AC27"/>
    <mergeCell ref="J27:L27"/>
    <mergeCell ref="M27:O27"/>
    <mergeCell ref="D28:G29"/>
    <mergeCell ref="K28:L28"/>
    <mergeCell ref="N28:O28"/>
    <mergeCell ref="P28:R29"/>
    <mergeCell ref="S28:AC29"/>
    <mergeCell ref="J29:L29"/>
    <mergeCell ref="J35:L35"/>
    <mergeCell ref="M35:O35"/>
    <mergeCell ref="D37:G38"/>
    <mergeCell ref="H37:H38"/>
    <mergeCell ref="I37:I38"/>
    <mergeCell ref="K37:L37"/>
    <mergeCell ref="N37:O37"/>
    <mergeCell ref="S31:AC32"/>
    <mergeCell ref="J32:L32"/>
    <mergeCell ref="M32:O32"/>
    <mergeCell ref="D34:G35"/>
    <mergeCell ref="H34:H35"/>
    <mergeCell ref="I34:I35"/>
    <mergeCell ref="K34:L34"/>
    <mergeCell ref="N34:O34"/>
    <mergeCell ref="P34:R35"/>
    <mergeCell ref="S34:AC35"/>
    <mergeCell ref="D31:G32"/>
    <mergeCell ref="H31:H32"/>
    <mergeCell ref="I31:I32"/>
    <mergeCell ref="K31:L31"/>
    <mergeCell ref="N31:O31"/>
    <mergeCell ref="P31:R32"/>
    <mergeCell ref="P37:R38"/>
    <mergeCell ref="S37:AC38"/>
    <mergeCell ref="J38:L38"/>
    <mergeCell ref="M38:O38"/>
    <mergeCell ref="D40:G41"/>
    <mergeCell ref="H40:H41"/>
    <mergeCell ref="I40:I41"/>
    <mergeCell ref="K40:L40"/>
    <mergeCell ref="N40:O40"/>
    <mergeCell ref="P40:R41"/>
    <mergeCell ref="D45:G46"/>
    <mergeCell ref="H45:H46"/>
    <mergeCell ref="J45:L46"/>
    <mergeCell ref="N45:O45"/>
    <mergeCell ref="P45:R46"/>
    <mergeCell ref="S45:AC46"/>
    <mergeCell ref="M46:O46"/>
    <mergeCell ref="S40:AC41"/>
    <mergeCell ref="J41:L41"/>
    <mergeCell ref="M41:O41"/>
    <mergeCell ref="D43:G44"/>
    <mergeCell ref="H43:H44"/>
    <mergeCell ref="J43:L44"/>
    <mergeCell ref="N43:O43"/>
    <mergeCell ref="P43:R44"/>
    <mergeCell ref="S43:AC44"/>
    <mergeCell ref="M44:O44"/>
    <mergeCell ref="D50:G51"/>
    <mergeCell ref="H50:H51"/>
    <mergeCell ref="J50:L51"/>
    <mergeCell ref="M50:O51"/>
    <mergeCell ref="P50:R51"/>
    <mergeCell ref="S50:AC51"/>
    <mergeCell ref="D48:G49"/>
    <mergeCell ref="H48:H49"/>
    <mergeCell ref="J48:L49"/>
    <mergeCell ref="M48:O49"/>
    <mergeCell ref="P48:R49"/>
    <mergeCell ref="S48:AC49"/>
    <mergeCell ref="V55:AC56"/>
    <mergeCell ref="J56:L56"/>
    <mergeCell ref="P56:R56"/>
    <mergeCell ref="Z70:AC70"/>
    <mergeCell ref="J54:O54"/>
    <mergeCell ref="P54:U54"/>
    <mergeCell ref="D55:G56"/>
    <mergeCell ref="H55:H56"/>
    <mergeCell ref="I55:I56"/>
    <mergeCell ref="K55:L55"/>
    <mergeCell ref="M55:O56"/>
    <mergeCell ref="Q55:R55"/>
    <mergeCell ref="S55:U56"/>
  </mergeCells>
  <phoneticPr fontId="3"/>
  <pageMargins left="0.47244094488188981" right="0.23622047244094491" top="0.39370078740157483" bottom="0.27559055118110237" header="0.31496062992125984" footer="0.23622047244094491"/>
  <pageSetup paperSize="9" scale="7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99CC"/>
    <pageSetUpPr fitToPage="1"/>
  </sheetPr>
  <dimension ref="B1:M82"/>
  <sheetViews>
    <sheetView showGridLines="0" workbookViewId="0"/>
  </sheetViews>
  <sheetFormatPr defaultColWidth="7.85546875" defaultRowHeight="11.25"/>
  <cols>
    <col min="1" max="1" width="1.7109375" style="708" customWidth="1"/>
    <col min="2" max="2" width="18.5703125" style="708" hidden="1" customWidth="1"/>
    <col min="3" max="3" width="14.85546875" style="708" hidden="1" customWidth="1"/>
    <col min="4" max="4" width="20.28515625" style="708" hidden="1" customWidth="1"/>
    <col min="5" max="5" width="9.7109375" style="708" hidden="1" customWidth="1"/>
    <col min="6" max="6" width="30.140625" style="708" bestFit="1" customWidth="1"/>
    <col min="7" max="7" width="5.140625" style="732" customWidth="1"/>
    <col min="8" max="8" width="8.5703125" style="708" bestFit="1" customWidth="1"/>
    <col min="9" max="9" width="22.28515625" style="708" bestFit="1" customWidth="1"/>
    <col min="10" max="10" width="114.7109375" style="708" bestFit="1" customWidth="1"/>
    <col min="11" max="12" width="7.85546875" style="708" customWidth="1"/>
    <col min="13" max="13" width="0" style="708" hidden="1" customWidth="1"/>
    <col min="14" max="14" width="7.85546875" style="708" customWidth="1"/>
    <col min="15" max="16384" width="7.85546875" style="708"/>
  </cols>
  <sheetData>
    <row r="1" spans="2:13" customFormat="1" ht="22.5" customHeight="1">
      <c r="E1" s="709" t="s">
        <v>2203</v>
      </c>
      <c r="F1" s="709" t="s">
        <v>2204</v>
      </c>
      <c r="G1" s="710"/>
      <c r="H1" s="710"/>
      <c r="I1" s="710"/>
      <c r="J1" s="711" t="s">
        <v>2205</v>
      </c>
    </row>
    <row r="2" spans="2:13">
      <c r="B2" s="712" t="s">
        <v>2206</v>
      </c>
      <c r="C2" s="712" t="s">
        <v>2207</v>
      </c>
      <c r="D2" s="712" t="s">
        <v>2208</v>
      </c>
      <c r="E2" s="713" t="s">
        <v>2208</v>
      </c>
      <c r="F2" s="714" t="s">
        <v>2209</v>
      </c>
      <c r="G2" s="715" t="s">
        <v>2210</v>
      </c>
      <c r="H2" s="714" t="s">
        <v>2211</v>
      </c>
      <c r="I2" s="714" t="s">
        <v>2212</v>
      </c>
      <c r="J2" s="714" t="s">
        <v>2213</v>
      </c>
    </row>
    <row r="3" spans="2:13">
      <c r="B3" s="30"/>
      <c r="C3" s="30" t="s">
        <v>2214</v>
      </c>
      <c r="D3" s="30">
        <v>9001000</v>
      </c>
      <c r="E3" s="716" t="s">
        <v>2215</v>
      </c>
      <c r="F3" s="717" t="s">
        <v>2214</v>
      </c>
      <c r="G3" s="718"/>
      <c r="H3" s="717"/>
      <c r="I3" s="717"/>
      <c r="J3" s="717"/>
    </row>
    <row r="4" spans="2:13">
      <c r="B4" s="30"/>
      <c r="C4" s="30" t="s">
        <v>2216</v>
      </c>
      <c r="D4" s="30">
        <v>9001021</v>
      </c>
      <c r="E4" s="43" t="s">
        <v>2217</v>
      </c>
      <c r="F4" s="30" t="s">
        <v>2216</v>
      </c>
      <c r="G4" s="42" t="s">
        <v>2218</v>
      </c>
      <c r="H4" s="30">
        <v>90000102</v>
      </c>
      <c r="I4" s="30" t="s">
        <v>2219</v>
      </c>
      <c r="J4" s="30" t="s">
        <v>2220</v>
      </c>
      <c r="M4" s="708" t="str">
        <f t="shared" ref="M4:M35" si="0">I4&amp;"（"&amp;F4&amp;":"&amp;J4&amp;"）"</f>
        <v>引渡機材（納入機材（国内調達分）:日本国内で調達し、契約上、納入機材と明記され、契約相手に引渡されるもの（これに対する運搬費・梱包費含む））</v>
      </c>
    </row>
    <row r="5" spans="2:13">
      <c r="B5" s="30">
        <v>3</v>
      </c>
      <c r="C5" s="30" t="s">
        <v>2221</v>
      </c>
      <c r="D5" s="30">
        <v>9001121</v>
      </c>
      <c r="E5" s="43" t="s">
        <v>2222</v>
      </c>
      <c r="F5" s="30" t="s">
        <v>2221</v>
      </c>
      <c r="G5" s="42" t="s">
        <v>2218</v>
      </c>
      <c r="H5" s="30">
        <v>90000112</v>
      </c>
      <c r="I5" s="30" t="s">
        <v>2223</v>
      </c>
      <c r="J5" s="30" t="s">
        <v>2224</v>
      </c>
      <c r="M5" s="708" t="str">
        <f t="shared" si="0"/>
        <v>製品･工事用消耗品（工事用消耗品:工具（ﾍﾟﾝﾁ・ﾄﾞﾗｲﾊﾞｰ等）、ﾍﾟﾝｷ、ｹｰﾌﾞﾙ、ｺﾝﾃﾅ,ｳｴｽ、ｶﾝﾀﾌﾞ、巻尺、土のう袋、、ﾃｰﾌﾞﾙﾀｯﾌﾟ、ｶﾞﾑﾃｰﾌﾟ、蛍光灯）</v>
      </c>
    </row>
    <row r="6" spans="2:13">
      <c r="B6" s="30">
        <v>27</v>
      </c>
      <c r="C6" s="30" t="s">
        <v>2225</v>
      </c>
      <c r="D6" s="30">
        <v>9001601</v>
      </c>
      <c r="E6" s="43" t="s">
        <v>2226</v>
      </c>
      <c r="F6" s="30" t="s">
        <v>2225</v>
      </c>
      <c r="G6" s="42" t="s">
        <v>2218</v>
      </c>
      <c r="H6" s="30">
        <v>90000160</v>
      </c>
      <c r="I6" s="30" t="s">
        <v>2227</v>
      </c>
      <c r="J6" s="30" t="s">
        <v>2228</v>
      </c>
      <c r="M6" s="708" t="str">
        <f t="shared" si="0"/>
        <v>海外出張精算（材料費（海外発生分）:海外出張先にて調達した材料費）</v>
      </c>
    </row>
    <row r="7" spans="2:13">
      <c r="B7" s="30">
        <v>1</v>
      </c>
      <c r="C7" s="30" t="s">
        <v>2229</v>
      </c>
      <c r="D7" s="30">
        <v>9001621</v>
      </c>
      <c r="E7" s="43" t="s">
        <v>2230</v>
      </c>
      <c r="F7" s="719" t="s">
        <v>2229</v>
      </c>
      <c r="G7" s="720" t="s">
        <v>2218</v>
      </c>
      <c r="H7" s="719">
        <v>90000162</v>
      </c>
      <c r="I7" s="719" t="s">
        <v>2231</v>
      </c>
      <c r="J7" s="719" t="s">
        <v>2232</v>
      </c>
      <c r="M7" s="708" t="str">
        <f t="shared" si="0"/>
        <v>引渡機材(海外調達分)（納入機材（海外調達分）:海外で調達分で契約上、納入機材と明記され、契約相手に引渡されるもの（これに対する運搬費・梱包費含む））</v>
      </c>
    </row>
    <row r="8" spans="2:13">
      <c r="B8" s="30"/>
      <c r="C8" s="30" t="s">
        <v>2233</v>
      </c>
      <c r="D8" s="30">
        <v>9002000</v>
      </c>
      <c r="E8" s="716" t="s">
        <v>2234</v>
      </c>
      <c r="F8" s="717" t="s">
        <v>2235</v>
      </c>
      <c r="G8" s="718"/>
      <c r="H8" s="717"/>
      <c r="I8" s="717"/>
      <c r="J8" s="717"/>
      <c r="M8" s="708" t="str">
        <f t="shared" si="0"/>
        <v>（◆◆◆外注費◆◆◆:）</v>
      </c>
    </row>
    <row r="9" spans="2:13">
      <c r="B9" s="30"/>
      <c r="C9" s="30" t="s">
        <v>2236</v>
      </c>
      <c r="D9" s="30">
        <v>9002601</v>
      </c>
      <c r="E9" s="43" t="s">
        <v>2237</v>
      </c>
      <c r="F9" s="30" t="s">
        <v>2236</v>
      </c>
      <c r="G9" s="42" t="s">
        <v>2218</v>
      </c>
      <c r="H9" s="30">
        <v>90000260</v>
      </c>
      <c r="I9" s="30" t="s">
        <v>2238</v>
      </c>
      <c r="J9" s="30" t="s">
        <v>2239</v>
      </c>
      <c r="M9" s="708" t="str">
        <f t="shared" si="0"/>
        <v>海外旅費精算（現地再委託費（海外発生分）:海外出張先にて支払った外注費）</v>
      </c>
    </row>
    <row r="10" spans="2:13">
      <c r="B10" s="30"/>
      <c r="C10" s="30"/>
      <c r="D10" s="30"/>
      <c r="E10" s="43"/>
      <c r="F10" s="712" t="s">
        <v>2240</v>
      </c>
      <c r="G10" s="42" t="s">
        <v>2218</v>
      </c>
      <c r="H10" s="712">
        <v>90000277</v>
      </c>
      <c r="I10" s="712" t="s">
        <v>2241</v>
      </c>
      <c r="J10" s="712" t="s">
        <v>2242</v>
      </c>
      <c r="M10" s="708" t="str">
        <f t="shared" si="0"/>
        <v>外注直接経費（外注直接経費:海外案件で国内外事業者・個人との人員借上契約に基づき支払う日当・宿泊費等（消費税対象外のみ適用））</v>
      </c>
    </row>
    <row r="11" spans="2:13">
      <c r="B11" s="30"/>
      <c r="C11" s="30" t="s">
        <v>2243</v>
      </c>
      <c r="D11" s="30">
        <v>9004000</v>
      </c>
      <c r="E11" s="716" t="s">
        <v>2244</v>
      </c>
      <c r="F11" s="717" t="s">
        <v>2245</v>
      </c>
      <c r="G11" s="718"/>
      <c r="H11" s="717"/>
      <c r="I11" s="717"/>
      <c r="J11" s="717"/>
      <c r="M11" s="708" t="str">
        <f t="shared" si="0"/>
        <v>（◆◆◆労務費◆◆◆:）</v>
      </c>
    </row>
    <row r="12" spans="2:13">
      <c r="B12" s="30">
        <v>8</v>
      </c>
      <c r="C12" s="30" t="s">
        <v>2246</v>
      </c>
      <c r="D12" s="30">
        <v>9004601</v>
      </c>
      <c r="E12" s="43" t="s">
        <v>2247</v>
      </c>
      <c r="F12" s="30" t="s">
        <v>2246</v>
      </c>
      <c r="G12" s="42" t="s">
        <v>2218</v>
      </c>
      <c r="H12" s="30">
        <v>90000460</v>
      </c>
      <c r="I12" s="30" t="s">
        <v>2248</v>
      </c>
      <c r="J12" s="30" t="s">
        <v>2249</v>
      </c>
      <c r="M12" s="708" t="str">
        <f t="shared" si="0"/>
        <v>海外出張精算（ローカルスタッフ賃金:ローカルスタッフ、カウンターパート等の賃金）</v>
      </c>
    </row>
    <row r="13" spans="2:13">
      <c r="B13" s="30">
        <v>42</v>
      </c>
      <c r="C13" s="30" t="s">
        <v>2250</v>
      </c>
      <c r="D13" s="30">
        <v>9004602</v>
      </c>
      <c r="E13" s="43" t="s">
        <v>2251</v>
      </c>
      <c r="F13" s="719" t="s">
        <v>2250</v>
      </c>
      <c r="G13" s="720" t="s">
        <v>2218</v>
      </c>
      <c r="H13" s="719">
        <v>90000460</v>
      </c>
      <c r="I13" s="719" t="s">
        <v>2252</v>
      </c>
      <c r="J13" s="719" t="s">
        <v>2253</v>
      </c>
      <c r="M13" s="708" t="str">
        <f t="shared" si="0"/>
        <v>海外出張精算（現地傭人費（通訳・技術者等）:通訳・ドライバー・エンジニア・オペレータ・現地秘書等の給与）</v>
      </c>
    </row>
    <row r="14" spans="2:13">
      <c r="B14" s="30"/>
      <c r="C14" s="30" t="s">
        <v>2254</v>
      </c>
      <c r="D14" s="30">
        <v>9005000</v>
      </c>
      <c r="E14" s="716" t="s">
        <v>2255</v>
      </c>
      <c r="F14" s="717" t="s">
        <v>2256</v>
      </c>
      <c r="G14" s="718"/>
      <c r="H14" s="717"/>
      <c r="I14" s="717"/>
      <c r="J14" s="717"/>
      <c r="M14" s="708" t="str">
        <f t="shared" si="0"/>
        <v>（◆◆◆通信交通費◆◆◆:）</v>
      </c>
    </row>
    <row r="15" spans="2:13">
      <c r="B15" s="30">
        <v>1</v>
      </c>
      <c r="C15" s="30" t="s">
        <v>2257</v>
      </c>
      <c r="D15" s="30">
        <v>9005011</v>
      </c>
      <c r="E15" s="43" t="s">
        <v>2258</v>
      </c>
      <c r="F15" s="30" t="s">
        <v>2257</v>
      </c>
      <c r="G15" s="42" t="s">
        <v>2259</v>
      </c>
      <c r="H15" s="30">
        <v>90000501</v>
      </c>
      <c r="I15" s="30" t="s">
        <v>2260</v>
      </c>
      <c r="J15" s="30" t="s">
        <v>2261</v>
      </c>
      <c r="M15" s="708" t="str">
        <f t="shared" si="0"/>
        <v>交 通 費（国内平日日当・宿泊手当:国内出張の平日日当・宿泊手当）</v>
      </c>
    </row>
    <row r="16" spans="2:13">
      <c r="B16" s="30">
        <v>126</v>
      </c>
      <c r="C16" s="30" t="s">
        <v>2262</v>
      </c>
      <c r="D16" s="30">
        <v>9005012</v>
      </c>
      <c r="E16" s="43" t="s">
        <v>2263</v>
      </c>
      <c r="F16" s="30" t="s">
        <v>2262</v>
      </c>
      <c r="G16" s="42" t="s">
        <v>2218</v>
      </c>
      <c r="H16" s="30">
        <v>90000501</v>
      </c>
      <c r="I16" s="30" t="s">
        <v>2260</v>
      </c>
      <c r="J16" s="30" t="s">
        <v>2264</v>
      </c>
      <c r="M16" s="708" t="str">
        <f t="shared" si="0"/>
        <v>交 通 費（国内交通運賃（国内航空券含む）:国内移動のための電車、バス、タクシー、レンタカー、ガソリン代、国内航空料金）</v>
      </c>
    </row>
    <row r="17" spans="2:13">
      <c r="B17" s="30"/>
      <c r="C17" s="30" t="s">
        <v>2265</v>
      </c>
      <c r="D17" s="30">
        <v>9005013</v>
      </c>
      <c r="E17" s="43" t="s">
        <v>2266</v>
      </c>
      <c r="F17" s="30" t="s">
        <v>2265</v>
      </c>
      <c r="G17" s="42" t="s">
        <v>2218</v>
      </c>
      <c r="H17" s="30">
        <v>90000501</v>
      </c>
      <c r="I17" s="30" t="s">
        <v>2260</v>
      </c>
      <c r="J17" s="30" t="s">
        <v>2267</v>
      </c>
      <c r="M17" s="708" t="str">
        <f t="shared" si="0"/>
        <v>交 通 費（レンカター・ガソリン代（円貨）:国内移動のための電車、バス、タクシー、レンタカー、ガソリン代、国内航空料金）</v>
      </c>
    </row>
    <row r="18" spans="2:13">
      <c r="B18" s="30">
        <v>3</v>
      </c>
      <c r="C18" s="30" t="s">
        <v>2268</v>
      </c>
      <c r="D18" s="30">
        <v>9005021</v>
      </c>
      <c r="E18" s="43" t="s">
        <v>2269</v>
      </c>
      <c r="F18" s="30" t="s">
        <v>2268</v>
      </c>
      <c r="G18" s="42" t="s">
        <v>2259</v>
      </c>
      <c r="H18" s="30">
        <v>90000502</v>
      </c>
      <c r="I18" s="30" t="s">
        <v>2268</v>
      </c>
      <c r="J18" s="30" t="s">
        <v>2270</v>
      </c>
      <c r="M18" s="708" t="str">
        <f t="shared" si="0"/>
        <v>休日日当（休日日当:国内出張に於ける休日日当）</v>
      </c>
    </row>
    <row r="19" spans="2:13">
      <c r="B19" s="30">
        <v>15</v>
      </c>
      <c r="C19" s="30" t="s">
        <v>2271</v>
      </c>
      <c r="D19" s="30">
        <v>9005041</v>
      </c>
      <c r="E19" s="43" t="s">
        <v>2272</v>
      </c>
      <c r="F19" s="30" t="s">
        <v>2271</v>
      </c>
      <c r="G19" s="42" t="s">
        <v>2259</v>
      </c>
      <c r="H19" s="30">
        <v>90000504</v>
      </c>
      <c r="I19" s="30" t="s">
        <v>2271</v>
      </c>
      <c r="J19" s="30" t="s">
        <v>2273</v>
      </c>
      <c r="M19" s="708" t="str">
        <f t="shared" si="0"/>
        <v>渡航支度金（渡航支度金:海外渡航支度金）</v>
      </c>
    </row>
    <row r="20" spans="2:13" customFormat="1" ht="22.5" customHeight="1">
      <c r="B20" s="30">
        <v>9</v>
      </c>
      <c r="C20" s="30" t="s">
        <v>2274</v>
      </c>
      <c r="D20" s="30">
        <v>9005051</v>
      </c>
      <c r="E20" s="43" t="s">
        <v>2275</v>
      </c>
      <c r="F20" s="30" t="s">
        <v>2274</v>
      </c>
      <c r="G20" s="42" t="s">
        <v>2218</v>
      </c>
      <c r="H20" s="30">
        <v>90000505</v>
      </c>
      <c r="I20" s="30" t="s">
        <v>2276</v>
      </c>
      <c r="J20" s="44" t="s">
        <v>2277</v>
      </c>
      <c r="M20" s="708" t="str">
        <f t="shared" si="0"/>
        <v>渡航諸費（渡航諸費（国内発生分）:海外渡航に伴う予防注射（現金払いのみ）、渡航用写真
※印紙で支払った予防注射は「渡航諸費（パスポート、ビザ取得）」で処理）</v>
      </c>
    </row>
    <row r="21" spans="2:13">
      <c r="B21" s="30">
        <v>12</v>
      </c>
      <c r="C21" s="30" t="s">
        <v>2278</v>
      </c>
      <c r="D21" s="30">
        <v>9005071</v>
      </c>
      <c r="E21" s="43" t="s">
        <v>2279</v>
      </c>
      <c r="F21" s="30" t="s">
        <v>2278</v>
      </c>
      <c r="G21" s="42" t="s">
        <v>2218</v>
      </c>
      <c r="H21" s="30">
        <v>90000507</v>
      </c>
      <c r="I21" s="30" t="s">
        <v>2280</v>
      </c>
      <c r="J21" s="30" t="s">
        <v>2281</v>
      </c>
      <c r="M21" s="708" t="str">
        <f t="shared" si="0"/>
        <v>研修生費用（研修生費用（国内発生分）:課税：契約上の海外研修生の国内宿泊日当・交通費）</v>
      </c>
    </row>
    <row r="22" spans="2:13">
      <c r="B22" s="30">
        <v>1</v>
      </c>
      <c r="C22" s="30" t="s">
        <v>2282</v>
      </c>
      <c r="D22" s="30">
        <v>9005072</v>
      </c>
      <c r="E22" s="43" t="s">
        <v>2283</v>
      </c>
      <c r="F22" s="30" t="s">
        <v>2282</v>
      </c>
      <c r="G22" s="42" t="s">
        <v>2218</v>
      </c>
      <c r="H22" s="30">
        <v>90000567</v>
      </c>
      <c r="I22" s="30" t="s">
        <v>2280</v>
      </c>
      <c r="J22" s="30" t="s">
        <v>2284</v>
      </c>
      <c r="M22" s="708" t="str">
        <f t="shared" si="0"/>
        <v>研修生費用（研修生費用（海外発生分）:非課税：契約上の海外研修生の国内宿泊日当・交通費）</v>
      </c>
    </row>
    <row r="23" spans="2:13">
      <c r="B23" s="30"/>
      <c r="C23" s="30" t="s">
        <v>2285</v>
      </c>
      <c r="D23" s="30">
        <v>9005081</v>
      </c>
      <c r="E23" s="43" t="s">
        <v>2286</v>
      </c>
      <c r="F23" s="30" t="s">
        <v>2287</v>
      </c>
      <c r="G23" s="42" t="s">
        <v>2218</v>
      </c>
      <c r="H23" s="30">
        <v>90000508</v>
      </c>
      <c r="I23" s="30" t="s">
        <v>2288</v>
      </c>
      <c r="J23" s="30" t="s">
        <v>2289</v>
      </c>
      <c r="M23" s="708" t="str">
        <f t="shared" si="0"/>
        <v>郵便料金（切手・葉書・郵便料金等（国内）:切手・葉書・速達・書留等郵便料金）</v>
      </c>
    </row>
    <row r="24" spans="2:13">
      <c r="B24" s="30">
        <v>19</v>
      </c>
      <c r="C24" s="30" t="s">
        <v>2290</v>
      </c>
      <c r="D24" s="30">
        <v>9005101</v>
      </c>
      <c r="E24" s="43" t="s">
        <v>2291</v>
      </c>
      <c r="F24" s="30" t="s">
        <v>2292</v>
      </c>
      <c r="G24" s="42" t="s">
        <v>2218</v>
      </c>
      <c r="H24" s="30">
        <v>90000510</v>
      </c>
      <c r="I24" s="30" t="s">
        <v>2293</v>
      </c>
      <c r="J24" s="30" t="s">
        <v>2294</v>
      </c>
      <c r="M24" s="708" t="str">
        <f t="shared" si="0"/>
        <v>電信電話料（電信電話料（国内発生分）:電話料金、FAX料金、携帯料金・ﾃﾚﾎﾝｶｰﾄﾞ、ﾓﾊﾞｲﾗｰｽﾞﾁｪｯｸ、ＮＨＫ受信料、電報、インターネット使用料）</v>
      </c>
    </row>
    <row r="25" spans="2:13">
      <c r="B25" s="30">
        <v>832</v>
      </c>
      <c r="C25" s="30" t="s">
        <v>2295</v>
      </c>
      <c r="D25" s="30">
        <v>9005211</v>
      </c>
      <c r="E25" s="43" t="s">
        <v>2296</v>
      </c>
      <c r="F25" s="30" t="s">
        <v>2295</v>
      </c>
      <c r="G25" s="42" t="s">
        <v>2218</v>
      </c>
      <c r="H25" s="30">
        <v>90000521</v>
      </c>
      <c r="I25" s="30" t="s">
        <v>2297</v>
      </c>
      <c r="J25" s="30" t="s">
        <v>2298</v>
      </c>
      <c r="M25" s="708" t="str">
        <f t="shared" si="0"/>
        <v>運 搬 費（宅急便・運搬費:宅配便）</v>
      </c>
    </row>
    <row r="26" spans="2:13" customFormat="1" ht="12" customHeight="1">
      <c r="B26" s="30">
        <v>2190</v>
      </c>
      <c r="C26" s="30" t="s">
        <v>2299</v>
      </c>
      <c r="D26" s="30">
        <v>9005601</v>
      </c>
      <c r="E26" s="43" t="s">
        <v>2300</v>
      </c>
      <c r="F26" s="30" t="s">
        <v>2299</v>
      </c>
      <c r="G26" s="42" t="s">
        <v>2218</v>
      </c>
      <c r="H26" s="30">
        <v>90000560</v>
      </c>
      <c r="I26" s="30" t="s">
        <v>2227</v>
      </c>
      <c r="J26" s="721" t="s">
        <v>2301</v>
      </c>
      <c r="M26" s="708" t="str">
        <f t="shared" si="0"/>
        <v>海外出張精算（通信費・交通費（海外発生分）:海外出張先にて使用した通信費、交通費）</v>
      </c>
    </row>
    <row r="27" spans="2:13" customFormat="1" ht="12" customHeight="1">
      <c r="B27" s="30">
        <v>217</v>
      </c>
      <c r="C27" s="30" t="s">
        <v>2302</v>
      </c>
      <c r="D27" s="30">
        <v>9005602</v>
      </c>
      <c r="E27" s="43" t="s">
        <v>2303</v>
      </c>
      <c r="F27" s="30" t="s">
        <v>2302</v>
      </c>
      <c r="G27" s="42" t="s">
        <v>2218</v>
      </c>
      <c r="H27" s="30">
        <v>90000560</v>
      </c>
      <c r="I27" s="30" t="s">
        <v>2227</v>
      </c>
      <c r="J27" s="721" t="s">
        <v>2304</v>
      </c>
      <c r="M27" s="708" t="str">
        <f t="shared" si="0"/>
        <v>海外出張精算（現地使用レンタカー・ガソリン代:海外出張先にて使用したレンタカー・ガソリン代）</v>
      </c>
    </row>
    <row r="28" spans="2:13">
      <c r="B28" s="30">
        <v>906</v>
      </c>
      <c r="C28" s="30" t="s">
        <v>2305</v>
      </c>
      <c r="D28" s="30">
        <v>9005603</v>
      </c>
      <c r="E28" s="43" t="s">
        <v>2306</v>
      </c>
      <c r="F28" s="30" t="s">
        <v>2307</v>
      </c>
      <c r="G28" s="42" t="s">
        <v>2218</v>
      </c>
      <c r="H28" s="30">
        <v>90000560</v>
      </c>
      <c r="I28" s="30" t="s">
        <v>2227</v>
      </c>
      <c r="J28" s="30"/>
      <c r="M28" s="708" t="str">
        <f t="shared" si="0"/>
        <v>海外出張精算（空港税・出国税:）</v>
      </c>
    </row>
    <row r="29" spans="2:13">
      <c r="B29" s="30">
        <v>5</v>
      </c>
      <c r="C29" s="30" t="s">
        <v>2308</v>
      </c>
      <c r="D29" s="30">
        <v>9005611</v>
      </c>
      <c r="E29" s="43" t="s">
        <v>2309</v>
      </c>
      <c r="F29" s="30" t="s">
        <v>2308</v>
      </c>
      <c r="G29" s="42" t="s">
        <v>2259</v>
      </c>
      <c r="H29" s="30">
        <v>90000562</v>
      </c>
      <c r="I29" s="30" t="s">
        <v>2310</v>
      </c>
      <c r="J29" s="30"/>
      <c r="M29" s="708" t="str">
        <f t="shared" si="0"/>
        <v>海外手当（副参事以下差額手当:）</v>
      </c>
    </row>
    <row r="30" spans="2:13">
      <c r="B30" s="30">
        <v>15</v>
      </c>
      <c r="C30" s="30" t="s">
        <v>2310</v>
      </c>
      <c r="D30" s="30">
        <v>9005621</v>
      </c>
      <c r="E30" s="43" t="s">
        <v>2311</v>
      </c>
      <c r="F30" s="30" t="s">
        <v>2310</v>
      </c>
      <c r="G30" s="42" t="s">
        <v>2218</v>
      </c>
      <c r="H30" s="30">
        <v>90000562</v>
      </c>
      <c r="I30" s="30" t="s">
        <v>2310</v>
      </c>
      <c r="J30" s="30" t="s">
        <v>2312</v>
      </c>
      <c r="M30" s="708" t="str">
        <f t="shared" si="0"/>
        <v>海外手当（海外手当:駐勤手当及び海外出張に於ける日当・宿泊その他諸手当）</v>
      </c>
    </row>
    <row r="31" spans="2:13">
      <c r="B31" s="30">
        <v>2658</v>
      </c>
      <c r="C31" s="30" t="s">
        <v>2313</v>
      </c>
      <c r="D31" s="30">
        <v>9005622</v>
      </c>
      <c r="E31" s="43" t="s">
        <v>2314</v>
      </c>
      <c r="F31" s="30" t="s">
        <v>2313</v>
      </c>
      <c r="G31" s="42" t="s">
        <v>2259</v>
      </c>
      <c r="H31" s="30">
        <v>90000562</v>
      </c>
      <c r="I31" s="30" t="s">
        <v>2310</v>
      </c>
      <c r="J31" s="30"/>
      <c r="M31" s="708" t="str">
        <f t="shared" si="0"/>
        <v>海外手当（海外駐勤手当（長期含む）:）</v>
      </c>
    </row>
    <row r="32" spans="2:13">
      <c r="B32" s="30">
        <v>1037</v>
      </c>
      <c r="C32" s="30" t="s">
        <v>2315</v>
      </c>
      <c r="D32" s="30">
        <v>9005623</v>
      </c>
      <c r="E32" s="43" t="s">
        <v>2316</v>
      </c>
      <c r="F32" s="30" t="s">
        <v>2317</v>
      </c>
      <c r="G32" s="42" t="s">
        <v>2218</v>
      </c>
      <c r="H32" s="30">
        <v>90000562</v>
      </c>
      <c r="I32" s="30" t="s">
        <v>2310</v>
      </c>
      <c r="J32" s="30" t="s">
        <v>2312</v>
      </c>
      <c r="M32" s="708" t="str">
        <f t="shared" si="0"/>
        <v>海外手当（ホテル代実費（規程超過分）:駐勤手当及び海外出張に於ける日当・宿泊その他諸手当）</v>
      </c>
    </row>
    <row r="33" spans="2:13">
      <c r="B33" s="30">
        <v>40</v>
      </c>
      <c r="C33" s="30" t="s">
        <v>2318</v>
      </c>
      <c r="D33" s="30">
        <v>9005624</v>
      </c>
      <c r="E33" s="43" t="s">
        <v>2319</v>
      </c>
      <c r="F33" s="30" t="s">
        <v>2318</v>
      </c>
      <c r="G33" s="42" t="s">
        <v>2218</v>
      </c>
      <c r="H33" s="30">
        <v>90000560</v>
      </c>
      <c r="I33" s="30" t="s">
        <v>2227</v>
      </c>
      <c r="J33" s="721" t="s">
        <v>2320</v>
      </c>
      <c r="M33" s="708" t="str">
        <f t="shared" si="0"/>
        <v>海外出張精算（Dayuse（ホテル）代:乗継等で利用したDayuse(ホテル代)）</v>
      </c>
    </row>
    <row r="34" spans="2:13">
      <c r="B34" s="30">
        <v>194</v>
      </c>
      <c r="C34" s="30" t="s">
        <v>2321</v>
      </c>
      <c r="D34" s="30">
        <v>9005631</v>
      </c>
      <c r="E34" s="43" t="s">
        <v>2322</v>
      </c>
      <c r="F34" s="30" t="s">
        <v>2321</v>
      </c>
      <c r="G34" s="42" t="s">
        <v>2218</v>
      </c>
      <c r="H34" s="30">
        <v>90000563</v>
      </c>
      <c r="I34" s="30" t="s">
        <v>2321</v>
      </c>
      <c r="J34" s="30" t="s">
        <v>2323</v>
      </c>
      <c r="M34" s="708" t="str">
        <f t="shared" si="0"/>
        <v>海外航空料金（海外航空料金:国際線航空料金）</v>
      </c>
    </row>
    <row r="35" spans="2:13">
      <c r="B35" s="30">
        <v>155</v>
      </c>
      <c r="C35" s="30" t="s">
        <v>2324</v>
      </c>
      <c r="D35" s="30">
        <v>9005651</v>
      </c>
      <c r="E35" s="43" t="s">
        <v>2325</v>
      </c>
      <c r="F35" s="30" t="s">
        <v>2324</v>
      </c>
      <c r="G35" s="42" t="s">
        <v>2218</v>
      </c>
      <c r="H35" s="30">
        <v>90000565</v>
      </c>
      <c r="I35" s="30" t="s">
        <v>2276</v>
      </c>
      <c r="J35" s="30" t="s">
        <v>2326</v>
      </c>
      <c r="M35" s="708" t="str">
        <f t="shared" si="0"/>
        <v>渡航諸費（パスポート・ビザ取得費:ﾊﾟｽﾎﾟｰﾄ､ﾋﾞｻﾞ取得費）</v>
      </c>
    </row>
    <row r="36" spans="2:13">
      <c r="B36" s="722">
        <v>1</v>
      </c>
      <c r="C36" s="722" t="s">
        <v>2280</v>
      </c>
      <c r="D36" s="722">
        <v>9005671</v>
      </c>
      <c r="E36" s="43"/>
      <c r="F36" s="30" t="s">
        <v>2280</v>
      </c>
      <c r="G36" s="42"/>
      <c r="H36" s="30">
        <v>90000567</v>
      </c>
      <c r="I36" s="30"/>
      <c r="J36" s="30"/>
      <c r="M36" s="708" t="str">
        <f t="shared" ref="M36:M67" si="1">I36&amp;"（"&amp;F36&amp;":"&amp;J36&amp;"）"</f>
        <v>（研修生費用:）</v>
      </c>
    </row>
    <row r="37" spans="2:13" customFormat="1" ht="12" customHeight="1">
      <c r="B37" s="30">
        <v>106</v>
      </c>
      <c r="C37" s="30" t="s">
        <v>2327</v>
      </c>
      <c r="D37" s="30">
        <v>9005691</v>
      </c>
      <c r="E37" s="43" t="s">
        <v>2328</v>
      </c>
      <c r="F37" s="30" t="s">
        <v>2329</v>
      </c>
      <c r="G37" s="42" t="s">
        <v>2218</v>
      </c>
      <c r="H37" s="30">
        <v>90000569</v>
      </c>
      <c r="I37" s="30" t="s">
        <v>2327</v>
      </c>
      <c r="J37" s="30" t="s">
        <v>2330</v>
      </c>
      <c r="M37" s="708" t="str">
        <f t="shared" si="1"/>
        <v>国際電信電話料（国際電信電話料:国際テレックス・ファックス・電話料金（非課税分）、海外用携帯電話通信料）</v>
      </c>
    </row>
    <row r="38" spans="2:13">
      <c r="B38" s="30">
        <v>15</v>
      </c>
      <c r="C38" s="30" t="s">
        <v>2331</v>
      </c>
      <c r="D38" s="30">
        <v>9005711</v>
      </c>
      <c r="E38" s="43" t="s">
        <v>2332</v>
      </c>
      <c r="F38" s="30" t="s">
        <v>2331</v>
      </c>
      <c r="G38" s="42" t="s">
        <v>2218</v>
      </c>
      <c r="H38" s="30">
        <v>90000571</v>
      </c>
      <c r="I38" s="30" t="s">
        <v>2333</v>
      </c>
      <c r="J38" s="30" t="s">
        <v>2334</v>
      </c>
      <c r="M38" s="708" t="str">
        <f t="shared" si="1"/>
        <v>運搬費及び諸経費（ＤＨＬ、国際郵便代・運送保険料:会社書類の運搬費（ＤＨＬ、国際小包）及び運送保険料）</v>
      </c>
    </row>
    <row r="39" spans="2:13">
      <c r="B39" s="30">
        <v>2</v>
      </c>
      <c r="C39" s="30" t="s">
        <v>2335</v>
      </c>
      <c r="D39" s="30">
        <v>9005712</v>
      </c>
      <c r="E39" s="43" t="s">
        <v>2336</v>
      </c>
      <c r="F39" s="30" t="s">
        <v>2335</v>
      </c>
      <c r="G39" s="42" t="s">
        <v>2218</v>
      </c>
      <c r="H39" s="30">
        <v>90000571</v>
      </c>
      <c r="I39" s="30" t="s">
        <v>2333</v>
      </c>
      <c r="J39" s="30" t="s">
        <v>2337</v>
      </c>
      <c r="M39" s="708" t="str">
        <f t="shared" si="1"/>
        <v>運搬費及び諸経費（エアカーゴ・資機材輸出入関連費:資機材の輸出入に関する陸上・海上運賃・エアカーゴ代）</v>
      </c>
    </row>
    <row r="40" spans="2:13">
      <c r="B40" s="30">
        <v>213</v>
      </c>
      <c r="C40" s="30" t="s">
        <v>2338</v>
      </c>
      <c r="D40" s="30">
        <v>9005731</v>
      </c>
      <c r="E40" s="43" t="s">
        <v>2339</v>
      </c>
      <c r="F40" s="719" t="s">
        <v>2338</v>
      </c>
      <c r="G40" s="720" t="s">
        <v>2218</v>
      </c>
      <c r="H40" s="719">
        <v>90000573</v>
      </c>
      <c r="I40" s="719" t="s">
        <v>2340</v>
      </c>
      <c r="J40" s="719" t="s">
        <v>2338</v>
      </c>
      <c r="M40" s="708" t="str">
        <f t="shared" si="1"/>
        <v>ｴｸｾｽ代（エクセス代:エクセス代）</v>
      </c>
    </row>
    <row r="41" spans="2:13">
      <c r="B41" s="30"/>
      <c r="C41" s="30" t="s">
        <v>2341</v>
      </c>
      <c r="D41" s="30">
        <v>9006000</v>
      </c>
      <c r="E41" s="716" t="s">
        <v>2342</v>
      </c>
      <c r="F41" s="717" t="s">
        <v>2343</v>
      </c>
      <c r="G41" s="718"/>
      <c r="H41" s="717"/>
      <c r="I41" s="717"/>
      <c r="J41" s="717"/>
      <c r="M41" s="708" t="str">
        <f t="shared" si="1"/>
        <v>（◆◆◆事務用品複写費◆◆◆:）</v>
      </c>
    </row>
    <row r="42" spans="2:13">
      <c r="B42" s="30">
        <v>19</v>
      </c>
      <c r="C42" s="30" t="s">
        <v>2344</v>
      </c>
      <c r="D42" s="30">
        <v>9006021</v>
      </c>
      <c r="E42" s="43" t="s">
        <v>2345</v>
      </c>
      <c r="F42" s="30" t="s">
        <v>2344</v>
      </c>
      <c r="G42" s="42" t="s">
        <v>2218</v>
      </c>
      <c r="H42" s="30">
        <v>90000601</v>
      </c>
      <c r="I42" s="30" t="s">
        <v>2346</v>
      </c>
      <c r="J42" s="30" t="s">
        <v>2347</v>
      </c>
      <c r="M42" s="708" t="str">
        <f t="shared" si="1"/>
        <v>印刷･複写費（写真代・複写費（国内発生分）:コピー代・青焼き・写真・フィルム代、印刷物等）</v>
      </c>
    </row>
    <row r="43" spans="2:13">
      <c r="B43" s="30">
        <v>69</v>
      </c>
      <c r="C43" s="30" t="s">
        <v>2348</v>
      </c>
      <c r="D43" s="30">
        <v>9006031</v>
      </c>
      <c r="E43" s="43" t="s">
        <v>2349</v>
      </c>
      <c r="F43" s="30" t="s">
        <v>2350</v>
      </c>
      <c r="G43" s="42" t="s">
        <v>2218</v>
      </c>
      <c r="H43" s="30">
        <v>90000603</v>
      </c>
      <c r="I43" s="30" t="s">
        <v>2351</v>
      </c>
      <c r="J43" s="30" t="s">
        <v>2352</v>
      </c>
      <c r="M43" s="708" t="str">
        <f t="shared" si="1"/>
        <v>消耗品費（事務用消耗品費（国内発生分）:鉛筆、消しゴム、野帳、その他一般事務消耗品）</v>
      </c>
    </row>
    <row r="44" spans="2:13">
      <c r="B44" s="30">
        <v>16</v>
      </c>
      <c r="C44" s="30" t="s">
        <v>2353</v>
      </c>
      <c r="D44" s="30">
        <v>9006041</v>
      </c>
      <c r="E44" s="43" t="s">
        <v>2354</v>
      </c>
      <c r="F44" s="30" t="s">
        <v>2353</v>
      </c>
      <c r="G44" s="42" t="s">
        <v>2218</v>
      </c>
      <c r="H44" s="30">
        <v>90000604</v>
      </c>
      <c r="I44" s="30" t="s">
        <v>2355</v>
      </c>
      <c r="J44" s="30" t="s">
        <v>2356</v>
      </c>
      <c r="M44" s="708" t="str">
        <f t="shared" si="1"/>
        <v>備 品 費（備品（国内購入１０万未満）:机､椅子､ﾛｯｶｰ、携帯電話）</v>
      </c>
    </row>
    <row r="45" spans="2:13">
      <c r="B45" s="30">
        <v>38</v>
      </c>
      <c r="C45" s="30" t="s">
        <v>2357</v>
      </c>
      <c r="D45" s="30">
        <v>9006042</v>
      </c>
      <c r="E45" s="43" t="s">
        <v>2358</v>
      </c>
      <c r="F45" s="30" t="s">
        <v>2359</v>
      </c>
      <c r="G45" s="42" t="s">
        <v>2218</v>
      </c>
      <c r="H45" s="30">
        <v>90000604</v>
      </c>
      <c r="I45" s="30" t="s">
        <v>2355</v>
      </c>
      <c r="J45" s="30" t="s">
        <v>2360</v>
      </c>
      <c r="M45" s="708" t="str">
        <f t="shared" si="1"/>
        <v>備 品 費（OA用品（国内購入１０万未満）:OA・ｶﾒﾗ）</v>
      </c>
    </row>
    <row r="46" spans="2:13">
      <c r="B46" s="30">
        <v>27</v>
      </c>
      <c r="C46" s="30" t="s">
        <v>2361</v>
      </c>
      <c r="D46" s="30">
        <v>9006043</v>
      </c>
      <c r="E46" s="43" t="s">
        <v>2362</v>
      </c>
      <c r="F46" s="30" t="s">
        <v>2361</v>
      </c>
      <c r="G46" s="42" t="s">
        <v>2218</v>
      </c>
      <c r="H46" s="30">
        <v>90000660</v>
      </c>
      <c r="I46" s="30" t="s">
        <v>2227</v>
      </c>
      <c r="J46" s="30" t="s">
        <v>2356</v>
      </c>
      <c r="M46" s="708" t="str">
        <f t="shared" si="1"/>
        <v>海外出張精算（備品（海外購入１０万未満）:机､椅子､ﾛｯｶｰ、携帯電話）</v>
      </c>
    </row>
    <row r="47" spans="2:13">
      <c r="B47" s="30">
        <v>29</v>
      </c>
      <c r="C47" s="30" t="s">
        <v>2363</v>
      </c>
      <c r="D47" s="30">
        <v>9006044</v>
      </c>
      <c r="E47" s="43" t="s">
        <v>2364</v>
      </c>
      <c r="F47" s="30" t="s">
        <v>2363</v>
      </c>
      <c r="G47" s="42" t="s">
        <v>2218</v>
      </c>
      <c r="H47" s="30">
        <v>90000660</v>
      </c>
      <c r="I47" s="30" t="s">
        <v>2227</v>
      </c>
      <c r="J47" s="30" t="s">
        <v>2360</v>
      </c>
      <c r="M47" s="708" t="str">
        <f t="shared" si="1"/>
        <v>海外出張精算（OA用品（海外購入１０万未満）:OA・ｶﾒﾗ）</v>
      </c>
    </row>
    <row r="48" spans="2:13">
      <c r="B48" s="30">
        <v>20</v>
      </c>
      <c r="C48" s="30" t="s">
        <v>2365</v>
      </c>
      <c r="D48" s="30">
        <v>9006051</v>
      </c>
      <c r="E48" s="43" t="s">
        <v>2366</v>
      </c>
      <c r="F48" s="30" t="s">
        <v>2365</v>
      </c>
      <c r="G48" s="42" t="s">
        <v>2218</v>
      </c>
      <c r="H48" s="30">
        <v>90000605</v>
      </c>
      <c r="I48" s="30" t="s">
        <v>2367</v>
      </c>
      <c r="J48" s="30" t="s">
        <v>2368</v>
      </c>
      <c r="M48" s="708" t="str">
        <f t="shared" si="1"/>
        <v>新聞図書費（新聞図書費（国内発生分）:書籍閲覧代、新聞、地図、参考図書、文献データ）</v>
      </c>
    </row>
    <row r="49" spans="2:13">
      <c r="B49" s="30">
        <v>1</v>
      </c>
      <c r="C49" s="30" t="s">
        <v>2369</v>
      </c>
      <c r="D49" s="30">
        <v>9006081</v>
      </c>
      <c r="E49" s="43" t="s">
        <v>2370</v>
      </c>
      <c r="F49" s="30" t="s">
        <v>2369</v>
      </c>
      <c r="G49" s="42" t="s">
        <v>2218</v>
      </c>
      <c r="H49" s="30">
        <v>90000608</v>
      </c>
      <c r="I49" s="30" t="s">
        <v>2371</v>
      </c>
      <c r="J49" s="30" t="s">
        <v>2372</v>
      </c>
      <c r="M49" s="708" t="str">
        <f t="shared" si="1"/>
        <v>ｿﾌﾄｳｴｱ（ソフトウエア（国内10万未満）:ﾊﾞｰｼﾞｮﾝｱｯﾌﾟ代）</v>
      </c>
    </row>
    <row r="50" spans="2:13">
      <c r="B50" s="30">
        <v>4</v>
      </c>
      <c r="C50" s="30" t="s">
        <v>2373</v>
      </c>
      <c r="D50" s="30">
        <v>9006082</v>
      </c>
      <c r="E50" s="43" t="s">
        <v>2374</v>
      </c>
      <c r="F50" s="30" t="s">
        <v>2373</v>
      </c>
      <c r="G50" s="42" t="s">
        <v>2218</v>
      </c>
      <c r="H50" s="30">
        <v>90000668</v>
      </c>
      <c r="I50" s="30" t="s">
        <v>2375</v>
      </c>
      <c r="J50" s="30" t="s">
        <v>2376</v>
      </c>
      <c r="M50" s="708" t="str">
        <f t="shared" si="1"/>
        <v>海外ｿﾌﾄｳｴｱ（ソフトウエア（海外10万未満）:海外で取得した１０万未満のソフトウエア）</v>
      </c>
    </row>
    <row r="51" spans="2:13">
      <c r="B51" s="30">
        <v>316</v>
      </c>
      <c r="C51" s="30" t="s">
        <v>2377</v>
      </c>
      <c r="D51" s="30">
        <v>9006601</v>
      </c>
      <c r="E51" s="43" t="s">
        <v>2378</v>
      </c>
      <c r="F51" s="719" t="s">
        <v>2377</v>
      </c>
      <c r="G51" s="720" t="s">
        <v>2218</v>
      </c>
      <c r="H51" s="719">
        <v>90000660</v>
      </c>
      <c r="I51" s="719" t="s">
        <v>2227</v>
      </c>
      <c r="J51" s="719" t="s">
        <v>2379</v>
      </c>
      <c r="M51" s="708" t="str">
        <f t="shared" si="1"/>
        <v>海外出張精算（事務用品・複写費（海外発生分）:海外出張先にて支払った事務用品・複写費、新聞図書費）</v>
      </c>
    </row>
    <row r="52" spans="2:13">
      <c r="B52" s="30"/>
      <c r="C52" s="30" t="s">
        <v>2380</v>
      </c>
      <c r="D52" s="30">
        <v>9007000</v>
      </c>
      <c r="E52" s="716" t="s">
        <v>2381</v>
      </c>
      <c r="F52" s="717" t="s">
        <v>2382</v>
      </c>
      <c r="G52" s="718"/>
      <c r="H52" s="717"/>
      <c r="I52" s="717"/>
      <c r="J52" s="717"/>
      <c r="M52" s="708" t="str">
        <f t="shared" si="1"/>
        <v>（◆◆◆福利厚生費◆◆◆:）</v>
      </c>
    </row>
    <row r="53" spans="2:13">
      <c r="B53" s="30">
        <v>9</v>
      </c>
      <c r="C53" s="30" t="s">
        <v>2383</v>
      </c>
      <c r="D53" s="30">
        <v>9007011</v>
      </c>
      <c r="E53" s="43" t="s">
        <v>2384</v>
      </c>
      <c r="F53" s="30" t="s">
        <v>2383</v>
      </c>
      <c r="G53" s="42" t="s">
        <v>2218</v>
      </c>
      <c r="H53" s="30">
        <v>90000701</v>
      </c>
      <c r="I53" s="30" t="s">
        <v>2385</v>
      </c>
      <c r="J53" s="30" t="s">
        <v>2386</v>
      </c>
      <c r="M53" s="708" t="str">
        <f t="shared" si="1"/>
        <v>保険衛生･医療費（医薬品・医療費（国内発生分）:医薬品、医療費）</v>
      </c>
    </row>
    <row r="54" spans="2:13">
      <c r="B54" s="30">
        <v>1</v>
      </c>
      <c r="C54" s="30" t="s">
        <v>2387</v>
      </c>
      <c r="D54" s="30">
        <v>9007051</v>
      </c>
      <c r="E54" s="43" t="s">
        <v>2388</v>
      </c>
      <c r="F54" s="30" t="s">
        <v>2387</v>
      </c>
      <c r="G54" s="42" t="s">
        <v>2218</v>
      </c>
      <c r="H54" s="30">
        <v>90000705</v>
      </c>
      <c r="I54" s="30" t="s">
        <v>2389</v>
      </c>
      <c r="J54" s="30" t="s">
        <v>2390</v>
      </c>
      <c r="M54" s="708" t="str">
        <f t="shared" si="1"/>
        <v>厚生用雑品（厚生用雑品（国内発生分）:洗剤・衛生用品等、お茶）</v>
      </c>
    </row>
    <row r="55" spans="2:13">
      <c r="B55" s="30">
        <v>12</v>
      </c>
      <c r="C55" s="30" t="s">
        <v>2391</v>
      </c>
      <c r="D55" s="30">
        <v>9007601</v>
      </c>
      <c r="E55" s="43" t="s">
        <v>2392</v>
      </c>
      <c r="F55" s="30" t="s">
        <v>2391</v>
      </c>
      <c r="G55" s="42" t="s">
        <v>2218</v>
      </c>
      <c r="H55" s="30">
        <v>90000760</v>
      </c>
      <c r="I55" s="30" t="s">
        <v>2227</v>
      </c>
      <c r="J55" s="30" t="s">
        <v>2393</v>
      </c>
      <c r="M55" s="708" t="str">
        <f t="shared" si="1"/>
        <v>海外出張精算（薬・水・厚生品（海外発生分）:海外出張先にて支払った福利厚生費）</v>
      </c>
    </row>
    <row r="56" spans="2:13">
      <c r="B56" s="30">
        <v>6</v>
      </c>
      <c r="C56" s="30" t="s">
        <v>2394</v>
      </c>
      <c r="D56" s="30">
        <v>9007611</v>
      </c>
      <c r="E56" s="43" t="s">
        <v>2395</v>
      </c>
      <c r="F56" s="719" t="s">
        <v>2394</v>
      </c>
      <c r="G56" s="720" t="s">
        <v>2218</v>
      </c>
      <c r="H56" s="719">
        <v>90000761</v>
      </c>
      <c r="I56" s="719" t="s">
        <v>2396</v>
      </c>
      <c r="J56" s="719" t="s">
        <v>2397</v>
      </c>
      <c r="M56" s="708" t="str">
        <f t="shared" si="1"/>
        <v>海外医療費（医療費（海外発生分）:海外での健康診断等）</v>
      </c>
    </row>
    <row r="57" spans="2:13">
      <c r="B57" s="30"/>
      <c r="C57" s="30" t="s">
        <v>2398</v>
      </c>
      <c r="D57" s="30">
        <v>9008000</v>
      </c>
      <c r="E57" s="716" t="s">
        <v>2399</v>
      </c>
      <c r="F57" s="723" t="s">
        <v>2400</v>
      </c>
      <c r="G57" s="718"/>
      <c r="H57" s="717"/>
      <c r="I57" s="717"/>
      <c r="J57" s="717"/>
      <c r="M57" s="708" t="str">
        <f t="shared" si="1"/>
        <v>（◆◆◆会議費【貼付】◆◆◆:）</v>
      </c>
    </row>
    <row r="58" spans="2:13" customFormat="1" ht="12" customHeight="1">
      <c r="B58" s="30">
        <v>4</v>
      </c>
      <c r="C58" s="30" t="s">
        <v>2401</v>
      </c>
      <c r="D58" s="30">
        <v>9008011</v>
      </c>
      <c r="E58" s="43" t="s">
        <v>2402</v>
      </c>
      <c r="F58" s="30" t="s">
        <v>2401</v>
      </c>
      <c r="G58" s="42" t="s">
        <v>2218</v>
      </c>
      <c r="H58" s="30">
        <v>90000801</v>
      </c>
      <c r="I58" s="30" t="s">
        <v>2403</v>
      </c>
      <c r="J58" s="721" t="s">
        <v>2404</v>
      </c>
      <c r="M58" s="708" t="str">
        <f t="shared" si="1"/>
        <v>会 議 費（会議費・開催会場費（国内発生）:【会議費請求書用紙貼付】通常会議を行う場所での茶菓子、弁当代、会場費）</v>
      </c>
    </row>
    <row r="59" spans="2:13" customFormat="1" ht="12" customHeight="1">
      <c r="B59" s="30">
        <v>109</v>
      </c>
      <c r="C59" s="30" t="s">
        <v>2405</v>
      </c>
      <c r="D59" s="30">
        <v>9008601</v>
      </c>
      <c r="E59" s="43" t="s">
        <v>2406</v>
      </c>
      <c r="F59" s="719" t="s">
        <v>2405</v>
      </c>
      <c r="G59" s="720" t="s">
        <v>2218</v>
      </c>
      <c r="H59" s="719">
        <v>90000860</v>
      </c>
      <c r="I59" s="719" t="s">
        <v>2407</v>
      </c>
      <c r="J59" s="721" t="s">
        <v>2408</v>
      </c>
      <c r="M59" s="708" t="str">
        <f t="shared" si="1"/>
        <v>海外出張精算（会議費・開催会場費（海外発生）:【会議費請求書用紙貼付】通常会議を行う場所での茶菓子、弁当代、会場費）</v>
      </c>
    </row>
    <row r="60" spans="2:13">
      <c r="B60" s="30"/>
      <c r="C60" s="30" t="s">
        <v>2409</v>
      </c>
      <c r="D60" s="30">
        <v>9009000</v>
      </c>
      <c r="E60" s="716" t="s">
        <v>2410</v>
      </c>
      <c r="F60" s="723" t="s">
        <v>2411</v>
      </c>
      <c r="G60" s="718"/>
      <c r="H60" s="717"/>
      <c r="I60" s="717"/>
      <c r="J60" s="717"/>
      <c r="M60" s="708" t="str">
        <f t="shared" si="1"/>
        <v>（◆◆◆交際費◆◆◆:）</v>
      </c>
    </row>
    <row r="61" spans="2:13" customFormat="1" ht="22.5" customHeight="1">
      <c r="B61" s="30">
        <v>45</v>
      </c>
      <c r="C61" s="30" t="s">
        <v>2412</v>
      </c>
      <c r="D61" s="30">
        <v>9009011</v>
      </c>
      <c r="E61" s="43" t="s">
        <v>2413</v>
      </c>
      <c r="F61" s="30" t="s">
        <v>2414</v>
      </c>
      <c r="G61" s="42" t="s">
        <v>2218</v>
      </c>
      <c r="H61" s="30">
        <v>90000901</v>
      </c>
      <c r="I61" s="30" t="s">
        <v>2415</v>
      </c>
      <c r="J61" s="44" t="s">
        <v>2416</v>
      </c>
      <c r="M61" s="708" t="str">
        <f t="shared" si="1"/>
        <v>接 待 費（交際費（国内課税対象分）:飲食代、ゴルフプレー代（利用税除く）、客先宿泊料、懇親会費、手土産代、中元・歳暮、
ゴルフ会費・コンペ賞品代、客先交通費、祝い品、社外への花輪・生花）</v>
      </c>
    </row>
    <row r="62" spans="2:13">
      <c r="B62" s="30">
        <v>63</v>
      </c>
      <c r="C62" s="30" t="s">
        <v>2417</v>
      </c>
      <c r="D62" s="30">
        <v>9009022</v>
      </c>
      <c r="E62" s="43" t="s">
        <v>2418</v>
      </c>
      <c r="F62" s="30" t="s">
        <v>2419</v>
      </c>
      <c r="G62" s="42" t="s">
        <v>2218</v>
      </c>
      <c r="H62" s="30">
        <v>90000960</v>
      </c>
      <c r="I62" s="30" t="s">
        <v>2227</v>
      </c>
      <c r="J62" s="30" t="s">
        <v>2420</v>
      </c>
      <c r="M62" s="708" t="str">
        <f t="shared" si="1"/>
        <v>海外出張精算（交際費（国内非課税分）:国内非課税分（免税店購入）の土産代）</v>
      </c>
    </row>
    <row r="63" spans="2:13">
      <c r="B63" s="30">
        <v>157</v>
      </c>
      <c r="C63" s="30" t="s">
        <v>2421</v>
      </c>
      <c r="D63" s="30">
        <v>9009601</v>
      </c>
      <c r="E63" s="43" t="s">
        <v>2422</v>
      </c>
      <c r="F63" s="719" t="s">
        <v>2421</v>
      </c>
      <c r="G63" s="720" t="s">
        <v>2218</v>
      </c>
      <c r="H63" s="719">
        <v>90000960</v>
      </c>
      <c r="I63" s="719" t="s">
        <v>2227</v>
      </c>
      <c r="J63" s="719" t="s">
        <v>2423</v>
      </c>
      <c r="M63" s="708" t="str">
        <f t="shared" si="1"/>
        <v>海外出張精算（交際費（海外発生分）:海外出張先にて支払った交際費）</v>
      </c>
    </row>
    <row r="64" spans="2:13">
      <c r="B64" s="30"/>
      <c r="C64" s="30" t="s">
        <v>2424</v>
      </c>
      <c r="D64" s="30">
        <v>9010000</v>
      </c>
      <c r="E64" s="716" t="s">
        <v>2425</v>
      </c>
      <c r="F64" s="717" t="s">
        <v>2426</v>
      </c>
      <c r="G64" s="718"/>
      <c r="H64" s="717"/>
      <c r="I64" s="717"/>
      <c r="J64" s="717"/>
      <c r="M64" s="708" t="str">
        <f t="shared" si="1"/>
        <v>（◆◆◆修繕維持費◆◆◆:）</v>
      </c>
    </row>
    <row r="65" spans="2:13">
      <c r="B65" s="30">
        <v>3</v>
      </c>
      <c r="C65" s="30" t="s">
        <v>2427</v>
      </c>
      <c r="D65" s="30">
        <v>9010601</v>
      </c>
      <c r="E65" s="43" t="s">
        <v>2428</v>
      </c>
      <c r="F65" s="719" t="s">
        <v>2427</v>
      </c>
      <c r="G65" s="720" t="s">
        <v>2218</v>
      </c>
      <c r="H65" s="719">
        <v>90001060</v>
      </c>
      <c r="I65" s="719" t="s">
        <v>2429</v>
      </c>
      <c r="J65" s="719" t="s">
        <v>2430</v>
      </c>
      <c r="M65" s="708" t="str">
        <f t="shared" si="1"/>
        <v>海外出張精算（修繕維持費（海外発生分）:海外出張先にて支払った修繕費）</v>
      </c>
    </row>
    <row r="66" spans="2:13">
      <c r="B66" s="30"/>
      <c r="C66" s="30" t="s">
        <v>2431</v>
      </c>
      <c r="D66" s="30">
        <v>9011000</v>
      </c>
      <c r="E66" s="716" t="s">
        <v>2432</v>
      </c>
      <c r="F66" s="717" t="s">
        <v>2433</v>
      </c>
      <c r="G66" s="718"/>
      <c r="H66" s="717"/>
      <c r="I66" s="717"/>
      <c r="J66" s="717"/>
      <c r="M66" s="708" t="str">
        <f t="shared" si="1"/>
        <v>（◆◆◆動力用水光熱費◆◆◆:）</v>
      </c>
    </row>
    <row r="67" spans="2:13">
      <c r="B67" s="30"/>
      <c r="C67" s="30" t="s">
        <v>2434</v>
      </c>
      <c r="D67" s="30">
        <v>9011602</v>
      </c>
      <c r="E67" s="43" t="s">
        <v>2435</v>
      </c>
      <c r="F67" s="30" t="s">
        <v>2434</v>
      </c>
      <c r="G67" s="42" t="s">
        <v>2218</v>
      </c>
      <c r="H67" s="30">
        <v>90001160</v>
      </c>
      <c r="I67" s="30" t="s">
        <v>2436</v>
      </c>
      <c r="J67" s="30" t="s">
        <v>2437</v>
      </c>
      <c r="M67" s="708" t="str">
        <f t="shared" si="1"/>
        <v>海外出張精算（水道光熱費（海外発生分）:海外出張先にて支払った水道・光熱費）</v>
      </c>
    </row>
    <row r="68" spans="2:13">
      <c r="B68" s="30"/>
      <c r="C68" s="30" t="s">
        <v>2438</v>
      </c>
      <c r="D68" s="30">
        <v>9013000</v>
      </c>
      <c r="E68" s="716" t="s">
        <v>2439</v>
      </c>
      <c r="F68" s="724" t="s">
        <v>2440</v>
      </c>
      <c r="G68" s="725"/>
      <c r="H68" s="724"/>
      <c r="I68" s="724"/>
      <c r="J68" s="724"/>
      <c r="M68" s="708" t="str">
        <f t="shared" ref="M68:M81" si="2">I68&amp;"（"&amp;F68&amp;":"&amp;J68&amp;"）"</f>
        <v>（◆◆◆諸賃借料◆◆◆:）</v>
      </c>
    </row>
    <row r="69" spans="2:13" customFormat="1" ht="33.75" customHeight="1">
      <c r="B69" s="30">
        <v>3</v>
      </c>
      <c r="C69" s="30" t="s">
        <v>2441</v>
      </c>
      <c r="D69" s="30">
        <v>9013021</v>
      </c>
      <c r="E69" s="43" t="s">
        <v>2442</v>
      </c>
      <c r="F69" s="30" t="s">
        <v>2443</v>
      </c>
      <c r="G69" s="42" t="s">
        <v>2444</v>
      </c>
      <c r="H69" s="30">
        <v>90001301</v>
      </c>
      <c r="I69" s="30" t="s">
        <v>2445</v>
      </c>
      <c r="J69" s="726" t="s">
        <v>2446</v>
      </c>
      <c r="M69" s="708" t="str">
        <f t="shared" si="2"/>
        <v>賃借料（レンタル料等）（賃借料（国内発生分）:機械・工具・損料・備品・特殊車両等レンタル料　※作業に使用する特殊車両のレンタル料及び現場組立ハウス料含む
業務の都合により事務所内で作業ができずやむを得えず、旅館等での作業による宿泊料実費
注：保守・点検費用は修繕費で処理　（保管目的で賃貸契約した倉庫は｢1602｣、交通費目的のレンタルは｢0501｣）</v>
      </c>
    </row>
    <row r="70" spans="2:13">
      <c r="B70" s="30">
        <v>15</v>
      </c>
      <c r="C70" s="30" t="s">
        <v>2447</v>
      </c>
      <c r="D70" s="30">
        <v>9013601</v>
      </c>
      <c r="E70" s="43" t="s">
        <v>2448</v>
      </c>
      <c r="F70" s="30" t="s">
        <v>2447</v>
      </c>
      <c r="G70" s="42" t="s">
        <v>2218</v>
      </c>
      <c r="H70" s="30">
        <v>90001360</v>
      </c>
      <c r="I70" s="30" t="s">
        <v>2449</v>
      </c>
      <c r="J70" s="30" t="s">
        <v>2450</v>
      </c>
      <c r="M70" s="708" t="str">
        <f t="shared" si="2"/>
        <v>海外出張精算（賃借料、リース料（海外発生分）:海外出張先にて支払った備品レンタル、リース料、その他賃借料）</v>
      </c>
    </row>
    <row r="71" spans="2:13">
      <c r="B71" s="30"/>
      <c r="C71" s="30" t="s">
        <v>2451</v>
      </c>
      <c r="D71" s="30">
        <v>9014000</v>
      </c>
      <c r="E71" s="716" t="s">
        <v>2452</v>
      </c>
      <c r="F71" s="724" t="s">
        <v>2453</v>
      </c>
      <c r="G71" s="725"/>
      <c r="H71" s="724"/>
      <c r="I71" s="724"/>
      <c r="J71" s="724"/>
      <c r="M71" s="708" t="str">
        <f t="shared" si="2"/>
        <v>（◆◆◆保険料◆◆◆:）</v>
      </c>
    </row>
    <row r="72" spans="2:13">
      <c r="B72" s="30">
        <v>2</v>
      </c>
      <c r="C72" s="30" t="s">
        <v>2454</v>
      </c>
      <c r="D72" s="30">
        <v>9014031</v>
      </c>
      <c r="E72" s="43" t="s">
        <v>2455</v>
      </c>
      <c r="F72" s="30" t="s">
        <v>2454</v>
      </c>
      <c r="G72" s="42" t="s">
        <v>2218</v>
      </c>
      <c r="H72" s="30">
        <v>90001403</v>
      </c>
      <c r="I72" s="30" t="s">
        <v>2456</v>
      </c>
      <c r="J72" s="30" t="s">
        <v>2457</v>
      </c>
      <c r="M72" s="708" t="str">
        <f t="shared" si="2"/>
        <v>傷害保険料（傷害保険料（国内発生分）:海外出張に伴う海外旅行傷害保険料）</v>
      </c>
    </row>
    <row r="73" spans="2:13">
      <c r="B73" s="30"/>
      <c r="C73" s="30" t="s">
        <v>2458</v>
      </c>
      <c r="D73" s="30">
        <v>9020000</v>
      </c>
      <c r="E73" s="716" t="s">
        <v>2459</v>
      </c>
      <c r="F73" s="724" t="s">
        <v>2460</v>
      </c>
      <c r="G73" s="725"/>
      <c r="H73" s="724"/>
      <c r="I73" s="724"/>
      <c r="J73" s="724"/>
      <c r="M73" s="708" t="str">
        <f t="shared" si="2"/>
        <v>（◆◆◆雑費◆◆◆:）</v>
      </c>
    </row>
    <row r="74" spans="2:13">
      <c r="B74" s="30"/>
      <c r="C74" s="30" t="s">
        <v>2461</v>
      </c>
      <c r="D74" s="30">
        <v>9020031</v>
      </c>
      <c r="E74" s="43" t="s">
        <v>2462</v>
      </c>
      <c r="F74" s="30" t="s">
        <v>2461</v>
      </c>
      <c r="G74" s="42" t="s">
        <v>2218</v>
      </c>
      <c r="H74" s="30">
        <v>90002003</v>
      </c>
      <c r="I74" s="30" t="s">
        <v>2463</v>
      </c>
      <c r="J74" s="30" t="s">
        <v>2464</v>
      </c>
      <c r="M74" s="708" t="str">
        <f t="shared" si="2"/>
        <v>海外現場研修費（ＯＪＴ関連費用（国内発生分）:ＯＪＴに要する諸費用で国内にて発生する費用）</v>
      </c>
    </row>
    <row r="75" spans="2:13">
      <c r="B75" s="30"/>
      <c r="C75" s="30" t="s">
        <v>2465</v>
      </c>
      <c r="D75" s="30">
        <v>9020101</v>
      </c>
      <c r="E75" s="43" t="s">
        <v>2466</v>
      </c>
      <c r="F75" s="30" t="s">
        <v>2465</v>
      </c>
      <c r="G75" s="42" t="s">
        <v>2218</v>
      </c>
      <c r="H75" s="30">
        <v>90002001</v>
      </c>
      <c r="I75" s="30" t="s">
        <v>2467</v>
      </c>
      <c r="J75" s="30"/>
      <c r="M75" s="708" t="str">
        <f t="shared" si="2"/>
        <v>教育講習費（教育講習費（国内発生分）:）</v>
      </c>
    </row>
    <row r="76" spans="2:13" customFormat="1" ht="33.75" customHeight="1">
      <c r="B76" s="727"/>
      <c r="C76" s="727"/>
      <c r="D76" s="727"/>
      <c r="E76" s="727"/>
      <c r="F76" s="30" t="s">
        <v>2468</v>
      </c>
      <c r="G76" s="42" t="s">
        <v>2469</v>
      </c>
      <c r="H76" s="30">
        <v>90002010</v>
      </c>
      <c r="I76" s="30" t="s">
        <v>2470</v>
      </c>
      <c r="J76" s="44" t="s">
        <v>2471</v>
      </c>
      <c r="M76" s="708" t="str">
        <f t="shared" si="2"/>
        <v>送金手数料（仮払戻入時の送金手数料:仮払戻入時に発生する振込手数料。作業科目は以下を指定してください。
日本工営の作業科目『XCA0070』、玉野の作業科目『XQA0000』
振り込みの際、振込人名には、『社員番号＋氏名』を入力してください。）</v>
      </c>
    </row>
    <row r="77" spans="2:13">
      <c r="B77" s="30">
        <v>9</v>
      </c>
      <c r="C77" s="30" t="s">
        <v>2472</v>
      </c>
      <c r="D77" s="30">
        <v>9020111</v>
      </c>
      <c r="E77" s="43" t="s">
        <v>2473</v>
      </c>
      <c r="F77" s="30" t="s">
        <v>2474</v>
      </c>
      <c r="G77" s="42" t="s">
        <v>2218</v>
      </c>
      <c r="H77" s="30">
        <v>90002010</v>
      </c>
      <c r="I77" s="30" t="s">
        <v>2470</v>
      </c>
      <c r="J77" s="30"/>
      <c r="M77" s="708" t="str">
        <f t="shared" si="2"/>
        <v>送金手数料（送金手数料（国内現金送金のみ）:）</v>
      </c>
    </row>
    <row r="78" spans="2:13">
      <c r="B78" s="30">
        <v>20</v>
      </c>
      <c r="C78" s="30" t="s">
        <v>2475</v>
      </c>
      <c r="D78" s="30">
        <v>9020601</v>
      </c>
      <c r="E78" s="43" t="s">
        <v>2476</v>
      </c>
      <c r="F78" s="30" t="s">
        <v>2475</v>
      </c>
      <c r="G78" s="42" t="s">
        <v>2218</v>
      </c>
      <c r="H78" s="30">
        <v>90002060</v>
      </c>
      <c r="I78" s="30" t="s">
        <v>2227</v>
      </c>
      <c r="J78" s="30" t="s">
        <v>2477</v>
      </c>
      <c r="M78" s="708" t="str">
        <f t="shared" si="2"/>
        <v>海外出張精算（手数料・雑費（海外発生分）:海外出張先にて支払った雑費）</v>
      </c>
    </row>
    <row r="79" spans="2:13">
      <c r="B79" s="30">
        <v>15</v>
      </c>
      <c r="C79" s="30" t="s">
        <v>2478</v>
      </c>
      <c r="D79" s="30">
        <v>9020602</v>
      </c>
      <c r="E79" s="43" t="s">
        <v>2479</v>
      </c>
      <c r="F79" s="30" t="s">
        <v>2478</v>
      </c>
      <c r="G79" s="42" t="s">
        <v>2218</v>
      </c>
      <c r="H79" s="30">
        <v>90002060</v>
      </c>
      <c r="I79" s="30" t="s">
        <v>2227</v>
      </c>
      <c r="J79" s="30" t="s">
        <v>2477</v>
      </c>
      <c r="M79" s="708" t="str">
        <f t="shared" si="2"/>
        <v>海外出張精算（教育講習費（海外発生分）:海外出張先にて支払った雑費）</v>
      </c>
    </row>
    <row r="80" spans="2:13">
      <c r="B80" s="30"/>
      <c r="C80" s="30" t="s">
        <v>2480</v>
      </c>
      <c r="D80" s="30">
        <v>9020631</v>
      </c>
      <c r="E80" s="43" t="s">
        <v>2481</v>
      </c>
      <c r="F80" s="30" t="s">
        <v>2480</v>
      </c>
      <c r="G80" s="42" t="s">
        <v>2218</v>
      </c>
      <c r="H80" s="30">
        <v>90002063</v>
      </c>
      <c r="I80" s="30" t="s">
        <v>2463</v>
      </c>
      <c r="J80" s="728" t="s">
        <v>2482</v>
      </c>
      <c r="M80" s="708" t="str">
        <f t="shared" si="2"/>
        <v>海外現場研修費（ＯＪＴ関連費用（海外発生分）:ＯＪＴに要する諸費用で海外にて発生する費用）</v>
      </c>
    </row>
    <row r="81" spans="2:13">
      <c r="B81" s="719">
        <v>2</v>
      </c>
      <c r="C81" s="719" t="s">
        <v>2483</v>
      </c>
      <c r="D81" s="719">
        <v>9020603</v>
      </c>
      <c r="E81" s="729" t="s">
        <v>2484</v>
      </c>
      <c r="F81" s="45" t="s">
        <v>2485</v>
      </c>
      <c r="G81" s="730" t="s">
        <v>2486</v>
      </c>
      <c r="H81" s="45">
        <v>90002089</v>
      </c>
      <c r="I81" s="45" t="s">
        <v>2487</v>
      </c>
      <c r="J81" s="45" t="s">
        <v>2488</v>
      </c>
      <c r="M81" s="708" t="str">
        <f t="shared" si="2"/>
        <v>その他雑費（国内発生分その他雑費:国内で発生したその他雑費(コインロッカー等））</v>
      </c>
    </row>
    <row r="82" spans="2:13">
      <c r="E82" s="731"/>
    </row>
  </sheetData>
  <sheetProtection sheet="1"/>
  <phoneticPr fontId="3"/>
  <printOptions horizontalCentered="1"/>
  <pageMargins left="0.39370078740157483" right="0.39370078740157483" top="0.59055118110236227" bottom="0.39370078740157483" header="0.39370078740157483" footer="0.39370078740157483"/>
  <pageSetup paperSize="8" scale="29" orientation="portrait" verticalDpi="300" r:id="rId1"/>
  <headerFooter alignWithMargins="0">
    <oddHeader>&amp;L経理規程集 事務細則2-5号　勘定科目取扱事務細則　別表</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99CC"/>
  </sheetPr>
  <dimension ref="A1:G3734"/>
  <sheetViews>
    <sheetView topLeftCell="A1014" workbookViewId="0">
      <selection activeCell="I14" sqref="I14"/>
    </sheetView>
  </sheetViews>
  <sheetFormatPr defaultRowHeight="12"/>
  <cols>
    <col min="1" max="1" width="5.7109375" style="129" customWidth="1"/>
    <col min="2" max="2" width="10.28515625" style="129" customWidth="1"/>
    <col min="3" max="3" width="10.85546875" style="129" customWidth="1"/>
    <col min="4" max="4" width="7.28515625" style="129" customWidth="1"/>
    <col min="5" max="5" width="21.5703125" style="129" customWidth="1"/>
    <col min="6" max="6" width="8.140625" style="129" customWidth="1"/>
    <col min="7" max="7" width="18.85546875" style="129" customWidth="1"/>
  </cols>
  <sheetData>
    <row r="1" spans="2:7">
      <c r="B1" s="132" t="s">
        <v>2489</v>
      </c>
    </row>
    <row r="2" spans="2:7">
      <c r="B2" s="132" t="s">
        <v>2490</v>
      </c>
      <c r="C2" s="132" t="s">
        <v>2491</v>
      </c>
      <c r="D2" s="132" t="s">
        <v>2492</v>
      </c>
      <c r="E2" s="132" t="s">
        <v>2493</v>
      </c>
      <c r="F2" s="132" t="s">
        <v>2494</v>
      </c>
      <c r="G2" s="132" t="s">
        <v>2495</v>
      </c>
    </row>
    <row r="3" spans="2:7">
      <c r="B3" s="132" t="s">
        <v>2496</v>
      </c>
      <c r="C3" s="132" t="s">
        <v>2497</v>
      </c>
      <c r="D3" s="132" t="s">
        <v>2498</v>
      </c>
      <c r="E3" s="132" t="s">
        <v>2499</v>
      </c>
      <c r="F3" s="132" t="s">
        <v>2500</v>
      </c>
      <c r="G3" s="132" t="s">
        <v>2501</v>
      </c>
    </row>
    <row r="4" spans="2:7">
      <c r="B4" s="132" t="s">
        <v>2502</v>
      </c>
      <c r="C4" s="132" t="s">
        <v>2503</v>
      </c>
      <c r="D4" s="132" t="s">
        <v>2498</v>
      </c>
      <c r="E4" s="132" t="s">
        <v>2499</v>
      </c>
      <c r="F4" s="132" t="s">
        <v>2504</v>
      </c>
      <c r="G4" s="132" t="s">
        <v>2501</v>
      </c>
    </row>
    <row r="5" spans="2:7">
      <c r="B5" s="132" t="s">
        <v>2505</v>
      </c>
      <c r="C5" s="132" t="s">
        <v>2506</v>
      </c>
      <c r="D5" s="132" t="s">
        <v>2498</v>
      </c>
      <c r="E5" s="132" t="s">
        <v>2499</v>
      </c>
      <c r="F5" s="132" t="s">
        <v>2507</v>
      </c>
      <c r="G5" s="132" t="s">
        <v>2508</v>
      </c>
    </row>
    <row r="6" spans="2:7">
      <c r="B6" s="132" t="s">
        <v>2509</v>
      </c>
      <c r="C6" s="132" t="s">
        <v>2510</v>
      </c>
      <c r="D6" s="132" t="s">
        <v>2498</v>
      </c>
      <c r="E6" s="132" t="s">
        <v>2499</v>
      </c>
      <c r="F6" s="132" t="s">
        <v>2511</v>
      </c>
      <c r="G6" s="132" t="s">
        <v>2512</v>
      </c>
    </row>
    <row r="7" spans="2:7">
      <c r="B7" s="132" t="s">
        <v>2513</v>
      </c>
      <c r="C7" s="132" t="s">
        <v>2514</v>
      </c>
      <c r="D7" s="132" t="s">
        <v>2498</v>
      </c>
      <c r="E7" s="132" t="s">
        <v>2499</v>
      </c>
      <c r="F7" s="132" t="s">
        <v>2515</v>
      </c>
      <c r="G7" s="132" t="s">
        <v>2516</v>
      </c>
    </row>
    <row r="8" spans="2:7">
      <c r="B8" s="132" t="s">
        <v>2517</v>
      </c>
      <c r="C8" s="132" t="s">
        <v>2518</v>
      </c>
      <c r="D8" s="132" t="s">
        <v>2498</v>
      </c>
      <c r="E8" s="132" t="s">
        <v>2499</v>
      </c>
      <c r="F8" s="132" t="s">
        <v>2519</v>
      </c>
      <c r="G8" s="132" t="s">
        <v>2520</v>
      </c>
    </row>
    <row r="9" spans="2:7">
      <c r="B9" s="132" t="s">
        <v>2521</v>
      </c>
      <c r="C9" s="132" t="s">
        <v>2522</v>
      </c>
      <c r="D9" s="132" t="s">
        <v>2498</v>
      </c>
      <c r="E9" s="132" t="s">
        <v>2499</v>
      </c>
      <c r="F9" s="132" t="s">
        <v>2523</v>
      </c>
      <c r="G9" s="132" t="s">
        <v>2524</v>
      </c>
    </row>
    <row r="10" spans="2:7">
      <c r="B10" s="132" t="s">
        <v>2525</v>
      </c>
      <c r="C10" s="132" t="s">
        <v>2526</v>
      </c>
      <c r="D10" s="132" t="s">
        <v>2498</v>
      </c>
      <c r="E10" s="132" t="s">
        <v>2499</v>
      </c>
      <c r="F10" s="132" t="s">
        <v>2500</v>
      </c>
      <c r="G10" s="132" t="s">
        <v>2527</v>
      </c>
    </row>
    <row r="11" spans="2:7">
      <c r="B11" s="132" t="s">
        <v>2528</v>
      </c>
      <c r="C11" s="132" t="s">
        <v>2529</v>
      </c>
      <c r="D11" s="132" t="s">
        <v>2530</v>
      </c>
      <c r="E11" s="132" t="s">
        <v>2531</v>
      </c>
      <c r="F11" s="132" t="s">
        <v>2532</v>
      </c>
      <c r="G11" s="132" t="s">
        <v>2533</v>
      </c>
    </row>
    <row r="12" spans="2:7">
      <c r="B12" s="132" t="s">
        <v>2534</v>
      </c>
      <c r="C12" s="132" t="s">
        <v>2535</v>
      </c>
      <c r="D12" s="132" t="s">
        <v>2530</v>
      </c>
      <c r="E12" s="132" t="s">
        <v>2531</v>
      </c>
      <c r="F12" s="132" t="s">
        <v>2532</v>
      </c>
      <c r="G12" s="132" t="s">
        <v>2536</v>
      </c>
    </row>
    <row r="13" spans="2:7">
      <c r="B13" s="132" t="s">
        <v>2537</v>
      </c>
      <c r="C13" s="132" t="s">
        <v>2538</v>
      </c>
      <c r="D13" s="132" t="s">
        <v>2498</v>
      </c>
      <c r="E13" s="132" t="s">
        <v>2499</v>
      </c>
      <c r="F13" s="132" t="s">
        <v>2539</v>
      </c>
      <c r="G13" s="132" t="s">
        <v>2540</v>
      </c>
    </row>
    <row r="14" spans="2:7">
      <c r="B14" s="132" t="s">
        <v>2541</v>
      </c>
      <c r="C14" s="132" t="s">
        <v>2542</v>
      </c>
      <c r="D14" s="132" t="s">
        <v>2498</v>
      </c>
      <c r="E14" s="132" t="s">
        <v>2499</v>
      </c>
      <c r="F14" s="132" t="s">
        <v>2543</v>
      </c>
      <c r="G14" s="132" t="s">
        <v>2544</v>
      </c>
    </row>
    <row r="15" spans="2:7">
      <c r="B15" s="132" t="s">
        <v>2545</v>
      </c>
      <c r="C15" s="132" t="s">
        <v>2546</v>
      </c>
      <c r="D15" s="132" t="s">
        <v>2498</v>
      </c>
      <c r="E15" s="132" t="s">
        <v>2499</v>
      </c>
      <c r="F15" s="132" t="s">
        <v>2547</v>
      </c>
      <c r="G15" s="132" t="s">
        <v>2548</v>
      </c>
    </row>
    <row r="16" spans="2:7">
      <c r="B16" s="132" t="s">
        <v>2549</v>
      </c>
      <c r="C16" s="132" t="s">
        <v>2550</v>
      </c>
      <c r="D16" s="132" t="s">
        <v>2498</v>
      </c>
      <c r="E16" s="132" t="s">
        <v>2499</v>
      </c>
      <c r="F16" s="132" t="s">
        <v>2504</v>
      </c>
      <c r="G16" s="132" t="s">
        <v>2551</v>
      </c>
    </row>
    <row r="17" spans="2:7">
      <c r="B17" s="132" t="s">
        <v>2552</v>
      </c>
      <c r="C17" s="132" t="s">
        <v>2553</v>
      </c>
      <c r="D17" s="132" t="s">
        <v>2554</v>
      </c>
      <c r="E17" s="132" t="s">
        <v>2555</v>
      </c>
      <c r="F17" s="132" t="s">
        <v>2556</v>
      </c>
      <c r="G17" s="132" t="s">
        <v>2533</v>
      </c>
    </row>
    <row r="18" spans="2:7">
      <c r="B18" s="132" t="s">
        <v>2557</v>
      </c>
      <c r="C18" s="132" t="s">
        <v>2558</v>
      </c>
      <c r="D18" s="132" t="s">
        <v>2498</v>
      </c>
      <c r="E18" s="132" t="s">
        <v>2499</v>
      </c>
      <c r="F18" s="132" t="s">
        <v>2559</v>
      </c>
      <c r="G18" s="132" t="s">
        <v>2512</v>
      </c>
    </row>
    <row r="19" spans="2:7">
      <c r="B19" s="132" t="s">
        <v>2560</v>
      </c>
      <c r="C19" s="132" t="s">
        <v>2561</v>
      </c>
      <c r="D19" s="132" t="s">
        <v>2498</v>
      </c>
      <c r="E19" s="132" t="s">
        <v>2499</v>
      </c>
      <c r="F19" s="132" t="s">
        <v>2562</v>
      </c>
      <c r="G19" s="132" t="s">
        <v>2512</v>
      </c>
    </row>
    <row r="20" spans="2:7">
      <c r="B20" s="132" t="s">
        <v>2563</v>
      </c>
      <c r="C20" s="132" t="s">
        <v>2564</v>
      </c>
      <c r="D20" s="132" t="s">
        <v>2498</v>
      </c>
      <c r="E20" s="132" t="s">
        <v>2499</v>
      </c>
      <c r="F20" s="132" t="s">
        <v>2504</v>
      </c>
      <c r="G20" s="132" t="s">
        <v>2501</v>
      </c>
    </row>
    <row r="21" spans="2:7">
      <c r="B21" s="132" t="s">
        <v>2565</v>
      </c>
      <c r="C21" s="132" t="s">
        <v>2566</v>
      </c>
      <c r="D21" s="132" t="s">
        <v>2498</v>
      </c>
      <c r="E21" s="132" t="s">
        <v>2499</v>
      </c>
      <c r="F21" s="132" t="s">
        <v>2567</v>
      </c>
      <c r="G21" s="132" t="s">
        <v>2501</v>
      </c>
    </row>
    <row r="22" spans="2:7">
      <c r="B22" s="132" t="s">
        <v>2568</v>
      </c>
      <c r="C22" s="132" t="s">
        <v>2569</v>
      </c>
      <c r="D22" s="132" t="s">
        <v>2498</v>
      </c>
      <c r="E22" s="132" t="s">
        <v>2499</v>
      </c>
      <c r="F22" s="132" t="s">
        <v>2559</v>
      </c>
      <c r="G22" s="132" t="s">
        <v>2570</v>
      </c>
    </row>
    <row r="23" spans="2:7">
      <c r="B23" s="132" t="s">
        <v>2571</v>
      </c>
      <c r="C23" s="132" t="s">
        <v>2572</v>
      </c>
      <c r="D23" s="132" t="s">
        <v>2530</v>
      </c>
      <c r="E23" s="132" t="s">
        <v>2531</v>
      </c>
      <c r="F23" s="132" t="s">
        <v>2532</v>
      </c>
      <c r="G23" s="132" t="s">
        <v>2536</v>
      </c>
    </row>
    <row r="24" spans="2:7">
      <c r="B24" s="132" t="s">
        <v>2573</v>
      </c>
      <c r="C24" s="132" t="s">
        <v>2574</v>
      </c>
      <c r="D24" s="132" t="s">
        <v>2498</v>
      </c>
      <c r="E24" s="132" t="s">
        <v>2499</v>
      </c>
      <c r="F24" s="132" t="s">
        <v>2575</v>
      </c>
      <c r="G24" s="132" t="s">
        <v>2576</v>
      </c>
    </row>
    <row r="25" spans="2:7">
      <c r="B25" s="132" t="s">
        <v>2577</v>
      </c>
      <c r="C25" s="132" t="s">
        <v>2578</v>
      </c>
      <c r="D25" s="132" t="s">
        <v>2498</v>
      </c>
      <c r="E25" s="132" t="s">
        <v>2499</v>
      </c>
      <c r="F25" s="132" t="s">
        <v>2562</v>
      </c>
      <c r="G25" s="132" t="s">
        <v>2527</v>
      </c>
    </row>
    <row r="26" spans="2:7">
      <c r="B26" s="132" t="s">
        <v>2579</v>
      </c>
      <c r="C26" s="132" t="s">
        <v>2580</v>
      </c>
      <c r="D26" s="132" t="s">
        <v>2498</v>
      </c>
      <c r="E26" s="132" t="s">
        <v>2499</v>
      </c>
      <c r="F26" s="132" t="s">
        <v>2515</v>
      </c>
      <c r="G26" s="132" t="s">
        <v>2512</v>
      </c>
    </row>
    <row r="27" spans="2:7">
      <c r="B27" s="132" t="s">
        <v>2581</v>
      </c>
      <c r="C27" s="132" t="s">
        <v>2582</v>
      </c>
      <c r="D27" s="132" t="s">
        <v>2498</v>
      </c>
      <c r="E27" s="132" t="s">
        <v>2499</v>
      </c>
      <c r="F27" s="132" t="s">
        <v>2504</v>
      </c>
      <c r="G27" s="132" t="s">
        <v>2540</v>
      </c>
    </row>
    <row r="28" spans="2:7">
      <c r="B28" s="132" t="s">
        <v>2583</v>
      </c>
      <c r="C28" s="132" t="s">
        <v>2584</v>
      </c>
      <c r="D28" s="132" t="s">
        <v>2498</v>
      </c>
      <c r="E28" s="132" t="s">
        <v>2499</v>
      </c>
      <c r="F28" s="132" t="s">
        <v>2504</v>
      </c>
      <c r="G28" s="132" t="s">
        <v>2533</v>
      </c>
    </row>
    <row r="29" spans="2:7">
      <c r="B29" s="132" t="s">
        <v>2585</v>
      </c>
      <c r="C29" s="132" t="s">
        <v>2586</v>
      </c>
      <c r="D29" s="132" t="s">
        <v>2498</v>
      </c>
      <c r="E29" s="132" t="s">
        <v>2499</v>
      </c>
      <c r="F29" s="132" t="s">
        <v>2587</v>
      </c>
      <c r="G29" s="132" t="s">
        <v>2548</v>
      </c>
    </row>
    <row r="30" spans="2:7">
      <c r="B30" s="132" t="s">
        <v>2588</v>
      </c>
      <c r="C30" s="132" t="s">
        <v>2589</v>
      </c>
      <c r="D30" s="132" t="s">
        <v>2554</v>
      </c>
      <c r="E30" s="132" t="s">
        <v>2555</v>
      </c>
      <c r="F30" s="132" t="s">
        <v>2590</v>
      </c>
      <c r="G30" s="132" t="s">
        <v>2501</v>
      </c>
    </row>
    <row r="31" spans="2:7">
      <c r="B31" s="132" t="s">
        <v>2591</v>
      </c>
      <c r="C31" s="132" t="s">
        <v>2592</v>
      </c>
      <c r="D31" s="132" t="s">
        <v>2498</v>
      </c>
      <c r="E31" s="132" t="s">
        <v>2499</v>
      </c>
      <c r="F31" s="132" t="s">
        <v>2593</v>
      </c>
      <c r="G31" s="132" t="s">
        <v>2551</v>
      </c>
    </row>
    <row r="32" spans="2:7">
      <c r="B32" s="132" t="s">
        <v>2594</v>
      </c>
      <c r="C32" s="132" t="s">
        <v>2595</v>
      </c>
      <c r="D32" s="132" t="s">
        <v>2554</v>
      </c>
      <c r="E32" s="132" t="s">
        <v>2555</v>
      </c>
      <c r="F32" s="132" t="s">
        <v>2556</v>
      </c>
      <c r="G32" s="132" t="s">
        <v>2596</v>
      </c>
    </row>
    <row r="33" spans="2:7">
      <c r="B33" s="132" t="s">
        <v>2597</v>
      </c>
      <c r="C33" s="132" t="s">
        <v>2598</v>
      </c>
      <c r="D33" s="132" t="s">
        <v>2498</v>
      </c>
      <c r="E33" s="132" t="s">
        <v>2499</v>
      </c>
      <c r="F33" s="132" t="s">
        <v>2587</v>
      </c>
      <c r="G33" s="132" t="s">
        <v>2551</v>
      </c>
    </row>
    <row r="34" spans="2:7">
      <c r="B34" s="132" t="s">
        <v>2599</v>
      </c>
      <c r="C34" s="132" t="s">
        <v>2600</v>
      </c>
      <c r="D34" s="132" t="s">
        <v>2498</v>
      </c>
      <c r="E34" s="132" t="s">
        <v>2499</v>
      </c>
      <c r="F34" s="132" t="s">
        <v>2515</v>
      </c>
      <c r="G34" s="132" t="s">
        <v>2601</v>
      </c>
    </row>
    <row r="35" spans="2:7">
      <c r="B35" s="132" t="s">
        <v>2602</v>
      </c>
      <c r="C35" s="132" t="s">
        <v>2603</v>
      </c>
      <c r="D35" s="132" t="s">
        <v>2498</v>
      </c>
      <c r="E35" s="132" t="s">
        <v>2499</v>
      </c>
      <c r="F35" s="132" t="s">
        <v>2515</v>
      </c>
      <c r="G35" s="132" t="s">
        <v>2570</v>
      </c>
    </row>
    <row r="36" spans="2:7">
      <c r="B36" s="132" t="s">
        <v>2604</v>
      </c>
      <c r="C36" s="132" t="s">
        <v>2605</v>
      </c>
      <c r="D36" s="132" t="s">
        <v>2498</v>
      </c>
      <c r="E36" s="132" t="s">
        <v>2499</v>
      </c>
      <c r="F36" s="132" t="s">
        <v>2606</v>
      </c>
      <c r="G36" s="132" t="s">
        <v>2570</v>
      </c>
    </row>
    <row r="37" spans="2:7">
      <c r="B37" s="132" t="s">
        <v>2607</v>
      </c>
      <c r="C37" s="132" t="s">
        <v>2608</v>
      </c>
      <c r="D37" s="132" t="s">
        <v>2498</v>
      </c>
      <c r="E37" s="132" t="s">
        <v>2499</v>
      </c>
      <c r="F37" s="132" t="s">
        <v>2609</v>
      </c>
      <c r="G37" s="132" t="s">
        <v>2512</v>
      </c>
    </row>
    <row r="38" spans="2:7">
      <c r="B38" s="132" t="s">
        <v>2610</v>
      </c>
      <c r="C38" s="132" t="s">
        <v>2611</v>
      </c>
      <c r="D38" s="132" t="s">
        <v>2530</v>
      </c>
      <c r="E38" s="132" t="s">
        <v>2531</v>
      </c>
      <c r="F38" s="132" t="s">
        <v>2532</v>
      </c>
      <c r="G38" s="132" t="s">
        <v>2536</v>
      </c>
    </row>
    <row r="39" spans="2:7">
      <c r="B39" s="132" t="s">
        <v>2612</v>
      </c>
      <c r="C39" s="132" t="s">
        <v>2613</v>
      </c>
      <c r="D39" s="132" t="s">
        <v>2498</v>
      </c>
      <c r="E39" s="132" t="s">
        <v>2499</v>
      </c>
      <c r="F39" s="132" t="s">
        <v>2614</v>
      </c>
      <c r="G39" s="132" t="s">
        <v>2527</v>
      </c>
    </row>
    <row r="40" spans="2:7">
      <c r="B40" s="132" t="s">
        <v>2615</v>
      </c>
      <c r="C40" s="132" t="s">
        <v>2616</v>
      </c>
      <c r="D40" s="132" t="s">
        <v>2498</v>
      </c>
      <c r="E40" s="132" t="s">
        <v>2499</v>
      </c>
      <c r="F40" s="132" t="s">
        <v>2617</v>
      </c>
      <c r="G40" s="132" t="s">
        <v>2570</v>
      </c>
    </row>
    <row r="41" spans="2:7">
      <c r="B41" s="132" t="s">
        <v>2618</v>
      </c>
      <c r="C41" s="132" t="s">
        <v>2619</v>
      </c>
      <c r="D41" s="132" t="s">
        <v>2498</v>
      </c>
      <c r="E41" s="132" t="s">
        <v>2499</v>
      </c>
      <c r="F41" s="132" t="s">
        <v>2559</v>
      </c>
      <c r="G41" s="132" t="s">
        <v>2570</v>
      </c>
    </row>
    <row r="42" spans="2:7">
      <c r="B42" s="132" t="s">
        <v>2620</v>
      </c>
      <c r="C42" s="132" t="s">
        <v>2621</v>
      </c>
      <c r="D42" s="132" t="s">
        <v>2498</v>
      </c>
      <c r="E42" s="132" t="s">
        <v>2499</v>
      </c>
      <c r="F42" s="132" t="s">
        <v>2559</v>
      </c>
      <c r="G42" s="132" t="s">
        <v>2570</v>
      </c>
    </row>
    <row r="43" spans="2:7">
      <c r="B43" s="132" t="s">
        <v>2622</v>
      </c>
      <c r="C43" s="132" t="s">
        <v>2623</v>
      </c>
      <c r="D43" s="132" t="s">
        <v>2498</v>
      </c>
      <c r="E43" s="132" t="s">
        <v>2499</v>
      </c>
      <c r="F43" s="132" t="s">
        <v>2624</v>
      </c>
      <c r="G43" s="132" t="s">
        <v>2512</v>
      </c>
    </row>
    <row r="44" spans="2:7">
      <c r="B44" s="132" t="s">
        <v>2625</v>
      </c>
      <c r="C44" s="132" t="s">
        <v>2626</v>
      </c>
      <c r="D44" s="132" t="s">
        <v>2498</v>
      </c>
      <c r="E44" s="132" t="s">
        <v>2499</v>
      </c>
      <c r="F44" s="132" t="s">
        <v>2627</v>
      </c>
      <c r="G44" s="132" t="s">
        <v>2601</v>
      </c>
    </row>
    <row r="45" spans="2:7">
      <c r="B45" s="132" t="s">
        <v>2628</v>
      </c>
      <c r="C45" s="132" t="s">
        <v>2629</v>
      </c>
      <c r="D45" s="132" t="s">
        <v>2498</v>
      </c>
      <c r="E45" s="132" t="s">
        <v>2499</v>
      </c>
      <c r="F45" s="132" t="s">
        <v>2504</v>
      </c>
      <c r="G45" s="132" t="s">
        <v>2548</v>
      </c>
    </row>
    <row r="46" spans="2:7">
      <c r="B46" s="132" t="s">
        <v>2630</v>
      </c>
      <c r="C46" s="132" t="s">
        <v>2631</v>
      </c>
      <c r="D46" s="132" t="s">
        <v>2498</v>
      </c>
      <c r="E46" s="132" t="s">
        <v>2499</v>
      </c>
      <c r="F46" s="132" t="s">
        <v>2587</v>
      </c>
      <c r="G46" s="132" t="s">
        <v>2632</v>
      </c>
    </row>
    <row r="47" spans="2:7">
      <c r="B47" s="132" t="s">
        <v>2633</v>
      </c>
      <c r="C47" s="132" t="s">
        <v>2634</v>
      </c>
      <c r="D47" s="132" t="s">
        <v>2498</v>
      </c>
      <c r="E47" s="132" t="s">
        <v>2499</v>
      </c>
      <c r="F47" s="132" t="s">
        <v>2635</v>
      </c>
      <c r="G47" s="132" t="s">
        <v>2548</v>
      </c>
    </row>
    <row r="48" spans="2:7">
      <c r="B48" s="132" t="s">
        <v>2636</v>
      </c>
      <c r="C48" s="132" t="s">
        <v>2637</v>
      </c>
      <c r="D48" s="132" t="s">
        <v>2498</v>
      </c>
      <c r="E48" s="132" t="s">
        <v>2499</v>
      </c>
      <c r="F48" s="132" t="s">
        <v>2638</v>
      </c>
      <c r="G48" s="132" t="s">
        <v>2570</v>
      </c>
    </row>
    <row r="49" spans="2:7">
      <c r="B49" s="132" t="s">
        <v>2639</v>
      </c>
      <c r="C49" s="132" t="s">
        <v>2640</v>
      </c>
      <c r="D49" s="132" t="s">
        <v>2498</v>
      </c>
      <c r="E49" s="132" t="s">
        <v>2499</v>
      </c>
      <c r="F49" s="132" t="s">
        <v>2504</v>
      </c>
      <c r="G49" s="132" t="s">
        <v>2551</v>
      </c>
    </row>
    <row r="50" spans="2:7">
      <c r="B50" s="132" t="s">
        <v>2641</v>
      </c>
      <c r="C50" s="132" t="s">
        <v>2642</v>
      </c>
      <c r="D50" s="132" t="s">
        <v>2498</v>
      </c>
      <c r="E50" s="132" t="s">
        <v>2499</v>
      </c>
      <c r="F50" s="132" t="s">
        <v>2643</v>
      </c>
      <c r="G50" s="132" t="s">
        <v>2570</v>
      </c>
    </row>
    <row r="51" spans="2:7">
      <c r="B51" s="132" t="s">
        <v>2644</v>
      </c>
      <c r="C51" s="132" t="s">
        <v>2645</v>
      </c>
      <c r="D51" s="132" t="s">
        <v>2498</v>
      </c>
      <c r="E51" s="132" t="s">
        <v>2499</v>
      </c>
      <c r="F51" s="132" t="s">
        <v>2646</v>
      </c>
      <c r="G51" s="132" t="s">
        <v>2501</v>
      </c>
    </row>
    <row r="52" spans="2:7">
      <c r="B52" s="132" t="s">
        <v>2647</v>
      </c>
      <c r="C52" s="132" t="s">
        <v>2648</v>
      </c>
      <c r="D52" s="132" t="s">
        <v>2498</v>
      </c>
      <c r="E52" s="132" t="s">
        <v>2499</v>
      </c>
      <c r="F52" s="132" t="s">
        <v>2547</v>
      </c>
      <c r="G52" s="132" t="s">
        <v>2512</v>
      </c>
    </row>
    <row r="53" spans="2:7">
      <c r="B53" s="132" t="s">
        <v>2649</v>
      </c>
      <c r="C53" s="132" t="s">
        <v>2650</v>
      </c>
      <c r="D53" s="132" t="s">
        <v>2530</v>
      </c>
      <c r="E53" s="132" t="s">
        <v>2531</v>
      </c>
      <c r="F53" s="132" t="s">
        <v>2532</v>
      </c>
      <c r="G53" s="132" t="s">
        <v>2536</v>
      </c>
    </row>
    <row r="54" spans="2:7">
      <c r="B54" s="132" t="s">
        <v>2651</v>
      </c>
      <c r="C54" s="132" t="s">
        <v>2652</v>
      </c>
      <c r="D54" s="132" t="s">
        <v>2498</v>
      </c>
      <c r="E54" s="132" t="s">
        <v>2499</v>
      </c>
      <c r="F54" s="132" t="s">
        <v>2653</v>
      </c>
      <c r="G54" s="132" t="s">
        <v>2570</v>
      </c>
    </row>
    <row r="55" spans="2:7">
      <c r="B55" s="132" t="s">
        <v>2654</v>
      </c>
      <c r="C55" s="132" t="s">
        <v>2655</v>
      </c>
      <c r="D55" s="132" t="s">
        <v>2498</v>
      </c>
      <c r="E55" s="132" t="s">
        <v>2499</v>
      </c>
      <c r="F55" s="132" t="s">
        <v>2559</v>
      </c>
      <c r="G55" s="132" t="s">
        <v>2570</v>
      </c>
    </row>
    <row r="56" spans="2:7">
      <c r="B56" s="132" t="s">
        <v>2656</v>
      </c>
      <c r="C56" s="132" t="s">
        <v>2657</v>
      </c>
      <c r="D56" s="132" t="s">
        <v>2498</v>
      </c>
      <c r="E56" s="132" t="s">
        <v>2499</v>
      </c>
      <c r="F56" s="132" t="s">
        <v>2562</v>
      </c>
      <c r="G56" s="132" t="s">
        <v>2527</v>
      </c>
    </row>
    <row r="57" spans="2:7">
      <c r="B57" s="132" t="s">
        <v>2658</v>
      </c>
      <c r="C57" s="132" t="s">
        <v>2659</v>
      </c>
      <c r="D57" s="132" t="s">
        <v>2498</v>
      </c>
      <c r="E57" s="132" t="s">
        <v>2499</v>
      </c>
      <c r="F57" s="132" t="s">
        <v>2575</v>
      </c>
      <c r="G57" s="132" t="s">
        <v>2660</v>
      </c>
    </row>
    <row r="58" spans="2:7">
      <c r="B58" s="132" t="s">
        <v>2661</v>
      </c>
      <c r="C58" s="132" t="s">
        <v>2662</v>
      </c>
      <c r="D58" s="132" t="s">
        <v>2554</v>
      </c>
      <c r="E58" s="132" t="s">
        <v>2555</v>
      </c>
      <c r="F58" s="132" t="s">
        <v>2663</v>
      </c>
      <c r="G58" s="132" t="s">
        <v>2664</v>
      </c>
    </row>
    <row r="59" spans="2:7">
      <c r="B59" s="132" t="s">
        <v>2665</v>
      </c>
      <c r="C59" s="132" t="s">
        <v>2666</v>
      </c>
      <c r="D59" s="132" t="s">
        <v>2498</v>
      </c>
      <c r="E59" s="132" t="s">
        <v>2499</v>
      </c>
      <c r="F59" s="132" t="s">
        <v>2667</v>
      </c>
      <c r="G59" s="132" t="s">
        <v>2570</v>
      </c>
    </row>
    <row r="60" spans="2:7">
      <c r="B60" s="132" t="s">
        <v>2668</v>
      </c>
      <c r="C60" s="132" t="s">
        <v>2669</v>
      </c>
      <c r="D60" s="132" t="s">
        <v>2498</v>
      </c>
      <c r="E60" s="132" t="s">
        <v>2499</v>
      </c>
      <c r="F60" s="132" t="s">
        <v>2670</v>
      </c>
      <c r="G60" s="132" t="s">
        <v>2501</v>
      </c>
    </row>
    <row r="61" spans="2:7">
      <c r="B61" s="132" t="s">
        <v>2671</v>
      </c>
      <c r="C61" s="132" t="s">
        <v>2672</v>
      </c>
      <c r="D61" s="132" t="s">
        <v>2498</v>
      </c>
      <c r="E61" s="132" t="s">
        <v>2499</v>
      </c>
      <c r="F61" s="132" t="s">
        <v>2673</v>
      </c>
      <c r="G61" s="132" t="s">
        <v>2570</v>
      </c>
    </row>
    <row r="62" spans="2:7">
      <c r="B62" s="132" t="s">
        <v>2674</v>
      </c>
      <c r="C62" s="132" t="s">
        <v>2675</v>
      </c>
      <c r="D62" s="132" t="s">
        <v>2498</v>
      </c>
      <c r="E62" s="132" t="s">
        <v>2499</v>
      </c>
      <c r="F62" s="132" t="s">
        <v>2676</v>
      </c>
      <c r="G62" s="132" t="s">
        <v>2512</v>
      </c>
    </row>
    <row r="63" spans="2:7">
      <c r="B63" s="132" t="s">
        <v>2677</v>
      </c>
      <c r="C63" s="132" t="s">
        <v>2678</v>
      </c>
      <c r="D63" s="132" t="s">
        <v>2498</v>
      </c>
      <c r="E63" s="132" t="s">
        <v>2499</v>
      </c>
      <c r="F63" s="132" t="s">
        <v>2635</v>
      </c>
      <c r="G63" s="132" t="s">
        <v>2540</v>
      </c>
    </row>
    <row r="64" spans="2:7">
      <c r="B64" s="132" t="s">
        <v>2679</v>
      </c>
      <c r="C64" s="132" t="s">
        <v>2680</v>
      </c>
      <c r="D64" s="132" t="s">
        <v>2530</v>
      </c>
      <c r="E64" s="132" t="s">
        <v>2531</v>
      </c>
      <c r="F64" s="132" t="s">
        <v>2532</v>
      </c>
      <c r="G64" s="132" t="s">
        <v>2536</v>
      </c>
    </row>
    <row r="65" spans="2:7">
      <c r="B65" s="132" t="s">
        <v>2681</v>
      </c>
      <c r="C65" s="132" t="s">
        <v>2682</v>
      </c>
      <c r="D65" s="132" t="s">
        <v>2498</v>
      </c>
      <c r="E65" s="132" t="s">
        <v>2499</v>
      </c>
      <c r="F65" s="132" t="s">
        <v>2635</v>
      </c>
      <c r="G65" s="132" t="s">
        <v>2576</v>
      </c>
    </row>
    <row r="66" spans="2:7">
      <c r="B66" s="132" t="s">
        <v>2683</v>
      </c>
      <c r="C66" s="132" t="s">
        <v>2684</v>
      </c>
      <c r="D66" s="132" t="s">
        <v>2498</v>
      </c>
      <c r="E66" s="132" t="s">
        <v>2499</v>
      </c>
      <c r="F66" s="132" t="s">
        <v>2685</v>
      </c>
      <c r="G66" s="132" t="s">
        <v>2512</v>
      </c>
    </row>
    <row r="67" spans="2:7">
      <c r="B67" s="132" t="s">
        <v>2686</v>
      </c>
      <c r="C67" s="132" t="s">
        <v>2687</v>
      </c>
      <c r="D67" s="132" t="s">
        <v>2498</v>
      </c>
      <c r="E67" s="132" t="s">
        <v>2499</v>
      </c>
      <c r="F67" s="132" t="s">
        <v>2688</v>
      </c>
      <c r="G67" s="132" t="s">
        <v>2548</v>
      </c>
    </row>
    <row r="68" spans="2:7">
      <c r="B68" s="132" t="s">
        <v>2689</v>
      </c>
      <c r="C68" s="132" t="s">
        <v>2690</v>
      </c>
      <c r="D68" s="132" t="s">
        <v>2498</v>
      </c>
      <c r="E68" s="132" t="s">
        <v>2499</v>
      </c>
      <c r="F68" s="132" t="s">
        <v>2691</v>
      </c>
      <c r="G68" s="132" t="s">
        <v>2512</v>
      </c>
    </row>
    <row r="69" spans="2:7">
      <c r="B69" s="132" t="s">
        <v>2692</v>
      </c>
      <c r="C69" s="132" t="s">
        <v>2693</v>
      </c>
      <c r="D69" s="132" t="s">
        <v>2498</v>
      </c>
      <c r="E69" s="132" t="s">
        <v>2499</v>
      </c>
      <c r="F69" s="132" t="s">
        <v>2504</v>
      </c>
      <c r="G69" s="132" t="s">
        <v>2551</v>
      </c>
    </row>
    <row r="70" spans="2:7">
      <c r="B70" s="132" t="s">
        <v>2694</v>
      </c>
      <c r="C70" s="132" t="s">
        <v>2695</v>
      </c>
      <c r="D70" s="132" t="s">
        <v>2498</v>
      </c>
      <c r="E70" s="132" t="s">
        <v>2499</v>
      </c>
      <c r="F70" s="132" t="s">
        <v>2567</v>
      </c>
      <c r="G70" s="132" t="s">
        <v>2512</v>
      </c>
    </row>
    <row r="71" spans="2:7">
      <c r="B71" s="132" t="s">
        <v>2696</v>
      </c>
      <c r="C71" s="132" t="s">
        <v>2697</v>
      </c>
      <c r="D71" s="132" t="s">
        <v>2530</v>
      </c>
      <c r="E71" s="132" t="s">
        <v>2531</v>
      </c>
      <c r="F71" s="132" t="s">
        <v>2532</v>
      </c>
      <c r="G71" s="132" t="s">
        <v>2536</v>
      </c>
    </row>
    <row r="72" spans="2:7">
      <c r="B72" s="132" t="s">
        <v>2698</v>
      </c>
      <c r="C72" s="132" t="s">
        <v>2699</v>
      </c>
      <c r="D72" s="132" t="s">
        <v>2498</v>
      </c>
      <c r="E72" s="132" t="s">
        <v>2499</v>
      </c>
      <c r="F72" s="132" t="s">
        <v>2700</v>
      </c>
      <c r="G72" s="132" t="s">
        <v>2501</v>
      </c>
    </row>
    <row r="73" spans="2:7">
      <c r="B73" s="132" t="s">
        <v>2701</v>
      </c>
      <c r="C73" s="132" t="s">
        <v>2702</v>
      </c>
      <c r="D73" s="132" t="s">
        <v>2498</v>
      </c>
      <c r="E73" s="132" t="s">
        <v>2499</v>
      </c>
      <c r="F73" s="132" t="s">
        <v>2575</v>
      </c>
      <c r="G73" s="132" t="s">
        <v>2512</v>
      </c>
    </row>
    <row r="74" spans="2:7">
      <c r="B74" s="132" t="s">
        <v>2703</v>
      </c>
      <c r="C74" s="132" t="s">
        <v>2704</v>
      </c>
      <c r="D74" s="132" t="s">
        <v>2498</v>
      </c>
      <c r="E74" s="132" t="s">
        <v>2499</v>
      </c>
      <c r="F74" s="132" t="s">
        <v>2705</v>
      </c>
      <c r="G74" s="132" t="s">
        <v>2527</v>
      </c>
    </row>
    <row r="75" spans="2:7">
      <c r="B75" s="132" t="s">
        <v>2706</v>
      </c>
      <c r="C75" s="132" t="s">
        <v>2707</v>
      </c>
      <c r="D75" s="132" t="s">
        <v>2498</v>
      </c>
      <c r="E75" s="132" t="s">
        <v>2499</v>
      </c>
      <c r="F75" s="132" t="s">
        <v>2708</v>
      </c>
      <c r="G75" s="132" t="s">
        <v>2527</v>
      </c>
    </row>
    <row r="76" spans="2:7">
      <c r="B76" s="132" t="s">
        <v>2709</v>
      </c>
      <c r="C76" s="132" t="s">
        <v>2710</v>
      </c>
      <c r="D76" s="132" t="s">
        <v>2498</v>
      </c>
      <c r="E76" s="132" t="s">
        <v>2499</v>
      </c>
      <c r="F76" s="132" t="s">
        <v>2711</v>
      </c>
      <c r="G76" s="132" t="s">
        <v>2512</v>
      </c>
    </row>
    <row r="77" spans="2:7">
      <c r="B77" s="132" t="s">
        <v>2712</v>
      </c>
      <c r="C77" s="132" t="s">
        <v>2713</v>
      </c>
      <c r="D77" s="132" t="s">
        <v>2498</v>
      </c>
      <c r="E77" s="132" t="s">
        <v>2499</v>
      </c>
      <c r="F77" s="132" t="s">
        <v>2519</v>
      </c>
      <c r="G77" s="132" t="s">
        <v>2570</v>
      </c>
    </row>
    <row r="78" spans="2:7">
      <c r="B78" s="132" t="s">
        <v>2714</v>
      </c>
      <c r="C78" s="132" t="s">
        <v>2715</v>
      </c>
      <c r="D78" s="132" t="s">
        <v>2498</v>
      </c>
      <c r="E78" s="132" t="s">
        <v>2499</v>
      </c>
      <c r="F78" s="132" t="s">
        <v>2716</v>
      </c>
      <c r="G78" s="132" t="s">
        <v>2601</v>
      </c>
    </row>
    <row r="79" spans="2:7">
      <c r="B79" s="132" t="s">
        <v>2717</v>
      </c>
      <c r="C79" s="132" t="s">
        <v>2718</v>
      </c>
      <c r="D79" s="132" t="s">
        <v>2498</v>
      </c>
      <c r="E79" s="132" t="s">
        <v>2499</v>
      </c>
      <c r="F79" s="132" t="s">
        <v>2719</v>
      </c>
      <c r="G79" s="132" t="s">
        <v>2512</v>
      </c>
    </row>
    <row r="80" spans="2:7">
      <c r="B80" s="132" t="s">
        <v>2720</v>
      </c>
      <c r="C80" s="132" t="s">
        <v>2721</v>
      </c>
      <c r="D80" s="132" t="s">
        <v>2498</v>
      </c>
      <c r="E80" s="132" t="s">
        <v>2499</v>
      </c>
      <c r="F80" s="132" t="s">
        <v>2722</v>
      </c>
      <c r="G80" s="132" t="s">
        <v>2570</v>
      </c>
    </row>
    <row r="81" spans="2:7">
      <c r="B81" s="132" t="s">
        <v>2723</v>
      </c>
      <c r="C81" s="132" t="s">
        <v>2724</v>
      </c>
      <c r="D81" s="132" t="s">
        <v>2498</v>
      </c>
      <c r="E81" s="132" t="s">
        <v>2499</v>
      </c>
      <c r="F81" s="132" t="s">
        <v>2725</v>
      </c>
      <c r="G81" s="132" t="s">
        <v>2512</v>
      </c>
    </row>
    <row r="82" spans="2:7">
      <c r="B82" s="132" t="s">
        <v>2726</v>
      </c>
      <c r="C82" s="132" t="s">
        <v>2727</v>
      </c>
      <c r="D82" s="132" t="s">
        <v>2530</v>
      </c>
      <c r="E82" s="132" t="s">
        <v>2531</v>
      </c>
      <c r="F82" s="132" t="s">
        <v>2532</v>
      </c>
      <c r="G82" s="132" t="s">
        <v>2536</v>
      </c>
    </row>
    <row r="83" spans="2:7">
      <c r="B83" s="132" t="s">
        <v>2728</v>
      </c>
      <c r="C83" s="132" t="s">
        <v>2729</v>
      </c>
      <c r="D83" s="132" t="s">
        <v>2498</v>
      </c>
      <c r="E83" s="132" t="s">
        <v>2499</v>
      </c>
      <c r="F83" s="132" t="s">
        <v>2730</v>
      </c>
      <c r="G83" s="132" t="s">
        <v>2512</v>
      </c>
    </row>
    <row r="84" spans="2:7">
      <c r="B84" s="132" t="s">
        <v>2731</v>
      </c>
      <c r="C84" s="132" t="s">
        <v>2732</v>
      </c>
      <c r="D84" s="132" t="s">
        <v>2498</v>
      </c>
      <c r="E84" s="132" t="s">
        <v>2499</v>
      </c>
      <c r="F84" s="132" t="s">
        <v>2733</v>
      </c>
      <c r="G84" s="132" t="s">
        <v>2512</v>
      </c>
    </row>
    <row r="85" spans="2:7">
      <c r="B85" s="132" t="s">
        <v>2734</v>
      </c>
      <c r="C85" s="132" t="s">
        <v>2735</v>
      </c>
      <c r="D85" s="132" t="s">
        <v>2498</v>
      </c>
      <c r="E85" s="132" t="s">
        <v>2499</v>
      </c>
      <c r="F85" s="132" t="s">
        <v>2653</v>
      </c>
      <c r="G85" s="132" t="s">
        <v>2551</v>
      </c>
    </row>
    <row r="86" spans="2:7">
      <c r="B86" s="132" t="s">
        <v>2736</v>
      </c>
      <c r="C86" s="132" t="s">
        <v>2737</v>
      </c>
      <c r="D86" s="132" t="s">
        <v>2498</v>
      </c>
      <c r="E86" s="132" t="s">
        <v>2499</v>
      </c>
      <c r="F86" s="132" t="s">
        <v>2587</v>
      </c>
      <c r="G86" s="132" t="s">
        <v>2540</v>
      </c>
    </row>
    <row r="87" spans="2:7">
      <c r="B87" s="132" t="s">
        <v>2738</v>
      </c>
      <c r="C87" s="132" t="s">
        <v>2739</v>
      </c>
      <c r="D87" s="132" t="s">
        <v>2498</v>
      </c>
      <c r="E87" s="132" t="s">
        <v>2499</v>
      </c>
      <c r="F87" s="132" t="s">
        <v>2740</v>
      </c>
      <c r="G87" s="132" t="s">
        <v>2544</v>
      </c>
    </row>
    <row r="88" spans="2:7">
      <c r="B88" s="132" t="s">
        <v>2741</v>
      </c>
      <c r="C88" s="132" t="s">
        <v>2742</v>
      </c>
      <c r="D88" s="132" t="s">
        <v>2498</v>
      </c>
      <c r="E88" s="132" t="s">
        <v>2499</v>
      </c>
      <c r="F88" s="132" t="s">
        <v>2743</v>
      </c>
      <c r="G88" s="132" t="s">
        <v>2744</v>
      </c>
    </row>
    <row r="89" spans="2:7">
      <c r="B89" s="132" t="s">
        <v>2745</v>
      </c>
      <c r="C89" s="132" t="s">
        <v>2746</v>
      </c>
      <c r="D89" s="132" t="s">
        <v>2498</v>
      </c>
      <c r="E89" s="132" t="s">
        <v>2499</v>
      </c>
      <c r="F89" s="132" t="s">
        <v>2567</v>
      </c>
      <c r="G89" s="132" t="s">
        <v>2570</v>
      </c>
    </row>
    <row r="90" spans="2:7">
      <c r="B90" s="132" t="s">
        <v>2747</v>
      </c>
      <c r="C90" s="132" t="s">
        <v>2748</v>
      </c>
      <c r="D90" s="132" t="s">
        <v>2498</v>
      </c>
      <c r="E90" s="132" t="s">
        <v>2499</v>
      </c>
      <c r="F90" s="132" t="s">
        <v>2749</v>
      </c>
      <c r="G90" s="132" t="s">
        <v>2512</v>
      </c>
    </row>
    <row r="91" spans="2:7">
      <c r="B91" s="132" t="s">
        <v>2750</v>
      </c>
      <c r="C91" s="132" t="s">
        <v>2751</v>
      </c>
      <c r="D91" s="132" t="s">
        <v>2498</v>
      </c>
      <c r="E91" s="132" t="s">
        <v>2499</v>
      </c>
      <c r="F91" s="132" t="s">
        <v>2752</v>
      </c>
      <c r="G91" s="132" t="s">
        <v>2512</v>
      </c>
    </row>
    <row r="92" spans="2:7">
      <c r="B92" s="132" t="s">
        <v>2753</v>
      </c>
      <c r="C92" s="132" t="s">
        <v>2754</v>
      </c>
      <c r="D92" s="132" t="s">
        <v>2498</v>
      </c>
      <c r="E92" s="132" t="s">
        <v>2499</v>
      </c>
      <c r="F92" s="132" t="s">
        <v>2500</v>
      </c>
      <c r="G92" s="132" t="s">
        <v>2570</v>
      </c>
    </row>
    <row r="93" spans="2:7">
      <c r="B93" s="132" t="s">
        <v>2755</v>
      </c>
      <c r="C93" s="132" t="s">
        <v>2756</v>
      </c>
      <c r="D93" s="132" t="s">
        <v>2498</v>
      </c>
      <c r="E93" s="132" t="s">
        <v>2499</v>
      </c>
      <c r="F93" s="132" t="s">
        <v>2587</v>
      </c>
      <c r="G93" s="132" t="s">
        <v>2757</v>
      </c>
    </row>
    <row r="94" spans="2:7">
      <c r="B94" s="132" t="s">
        <v>2758</v>
      </c>
      <c r="C94" s="132" t="s">
        <v>2759</v>
      </c>
      <c r="D94" s="132" t="s">
        <v>2498</v>
      </c>
      <c r="E94" s="132" t="s">
        <v>2499</v>
      </c>
      <c r="F94" s="132" t="s">
        <v>2760</v>
      </c>
      <c r="G94" s="132" t="s">
        <v>2512</v>
      </c>
    </row>
    <row r="95" spans="2:7">
      <c r="B95" s="132" t="s">
        <v>2761</v>
      </c>
      <c r="C95" s="132" t="s">
        <v>2762</v>
      </c>
      <c r="D95" s="132" t="s">
        <v>2498</v>
      </c>
      <c r="E95" s="132" t="s">
        <v>2499</v>
      </c>
      <c r="F95" s="132" t="s">
        <v>2685</v>
      </c>
      <c r="G95" s="132" t="s">
        <v>2533</v>
      </c>
    </row>
    <row r="96" spans="2:7">
      <c r="B96" s="132" t="s">
        <v>2763</v>
      </c>
      <c r="C96" s="132" t="s">
        <v>2764</v>
      </c>
      <c r="D96" s="132" t="s">
        <v>2498</v>
      </c>
      <c r="E96" s="132" t="s">
        <v>2499</v>
      </c>
      <c r="F96" s="132" t="s">
        <v>2504</v>
      </c>
      <c r="G96" s="132" t="s">
        <v>2512</v>
      </c>
    </row>
    <row r="97" spans="2:7">
      <c r="B97" s="132" t="s">
        <v>2765</v>
      </c>
      <c r="C97" s="132" t="s">
        <v>2766</v>
      </c>
      <c r="D97" s="132" t="s">
        <v>2498</v>
      </c>
      <c r="E97" s="132" t="s">
        <v>2499</v>
      </c>
      <c r="F97" s="132" t="s">
        <v>2767</v>
      </c>
      <c r="G97" s="132" t="s">
        <v>2533</v>
      </c>
    </row>
    <row r="98" spans="2:7">
      <c r="B98" s="132" t="s">
        <v>2768</v>
      </c>
      <c r="C98" s="132" t="s">
        <v>2769</v>
      </c>
      <c r="D98" s="132" t="s">
        <v>2498</v>
      </c>
      <c r="E98" s="132" t="s">
        <v>2499</v>
      </c>
      <c r="F98" s="132" t="s">
        <v>2500</v>
      </c>
      <c r="G98" s="132" t="s">
        <v>2533</v>
      </c>
    </row>
    <row r="99" spans="2:7">
      <c r="B99" s="132" t="s">
        <v>2770</v>
      </c>
      <c r="C99" s="132" t="s">
        <v>2771</v>
      </c>
      <c r="D99" s="132" t="s">
        <v>2498</v>
      </c>
      <c r="E99" s="132" t="s">
        <v>2499</v>
      </c>
      <c r="F99" s="132" t="s">
        <v>2670</v>
      </c>
      <c r="G99" s="132" t="s">
        <v>2512</v>
      </c>
    </row>
    <row r="100" spans="2:7">
      <c r="B100" s="132" t="s">
        <v>2772</v>
      </c>
      <c r="C100" s="132" t="s">
        <v>2773</v>
      </c>
      <c r="D100" s="132" t="s">
        <v>2498</v>
      </c>
      <c r="E100" s="132" t="s">
        <v>2499</v>
      </c>
      <c r="F100" s="132" t="s">
        <v>2774</v>
      </c>
      <c r="G100" s="132" t="s">
        <v>2512</v>
      </c>
    </row>
    <row r="101" spans="2:7">
      <c r="B101" s="132" t="s">
        <v>2775</v>
      </c>
      <c r="C101" s="132" t="s">
        <v>2776</v>
      </c>
      <c r="D101" s="132" t="s">
        <v>2498</v>
      </c>
      <c r="E101" s="132" t="s">
        <v>2499</v>
      </c>
      <c r="F101" s="132" t="s">
        <v>2777</v>
      </c>
      <c r="G101" s="132" t="s">
        <v>2501</v>
      </c>
    </row>
    <row r="102" spans="2:7">
      <c r="B102" s="132" t="s">
        <v>2778</v>
      </c>
      <c r="C102" s="132" t="s">
        <v>2779</v>
      </c>
      <c r="D102" s="132" t="s">
        <v>2498</v>
      </c>
      <c r="E102" s="132" t="s">
        <v>2499</v>
      </c>
      <c r="F102" s="132" t="s">
        <v>2500</v>
      </c>
      <c r="G102" s="132" t="s">
        <v>2570</v>
      </c>
    </row>
    <row r="103" spans="2:7">
      <c r="B103" s="132" t="s">
        <v>2780</v>
      </c>
      <c r="C103" s="132" t="s">
        <v>2781</v>
      </c>
      <c r="D103" s="132" t="s">
        <v>2498</v>
      </c>
      <c r="E103" s="132" t="s">
        <v>2499</v>
      </c>
      <c r="F103" s="132" t="s">
        <v>2643</v>
      </c>
      <c r="G103" s="132" t="s">
        <v>2570</v>
      </c>
    </row>
    <row r="104" spans="2:7">
      <c r="B104" s="132" t="s">
        <v>2782</v>
      </c>
      <c r="C104" s="132" t="s">
        <v>2783</v>
      </c>
      <c r="D104" s="132" t="s">
        <v>2498</v>
      </c>
      <c r="E104" s="132" t="s">
        <v>2499</v>
      </c>
      <c r="F104" s="132" t="s">
        <v>2567</v>
      </c>
      <c r="G104" s="132" t="s">
        <v>2512</v>
      </c>
    </row>
    <row r="105" spans="2:7">
      <c r="B105" s="132" t="s">
        <v>2784</v>
      </c>
      <c r="C105" s="132" t="s">
        <v>2785</v>
      </c>
      <c r="D105" s="132" t="s">
        <v>2498</v>
      </c>
      <c r="E105" s="132" t="s">
        <v>2499</v>
      </c>
      <c r="F105" s="132" t="s">
        <v>2562</v>
      </c>
      <c r="G105" s="132" t="s">
        <v>2570</v>
      </c>
    </row>
    <row r="106" spans="2:7">
      <c r="B106" s="132" t="s">
        <v>2786</v>
      </c>
      <c r="C106" s="132" t="s">
        <v>2787</v>
      </c>
      <c r="D106" s="132" t="s">
        <v>2498</v>
      </c>
      <c r="E106" s="132" t="s">
        <v>2499</v>
      </c>
      <c r="F106" s="132" t="s">
        <v>2725</v>
      </c>
      <c r="G106" s="132" t="s">
        <v>2512</v>
      </c>
    </row>
    <row r="107" spans="2:7">
      <c r="B107" s="132" t="s">
        <v>2788</v>
      </c>
      <c r="C107" s="132" t="s">
        <v>2789</v>
      </c>
      <c r="D107" s="132" t="s">
        <v>2498</v>
      </c>
      <c r="E107" s="132" t="s">
        <v>2499</v>
      </c>
      <c r="F107" s="132" t="s">
        <v>2653</v>
      </c>
      <c r="G107" s="132" t="s">
        <v>2664</v>
      </c>
    </row>
    <row r="108" spans="2:7">
      <c r="B108" s="132" t="s">
        <v>2790</v>
      </c>
      <c r="C108" s="132" t="s">
        <v>2791</v>
      </c>
      <c r="D108" s="132" t="s">
        <v>2498</v>
      </c>
      <c r="E108" s="132" t="s">
        <v>2499</v>
      </c>
      <c r="F108" s="132" t="s">
        <v>2567</v>
      </c>
      <c r="G108" s="132" t="s">
        <v>2512</v>
      </c>
    </row>
    <row r="109" spans="2:7">
      <c r="B109" s="132" t="s">
        <v>2792</v>
      </c>
      <c r="C109" s="132" t="s">
        <v>2793</v>
      </c>
      <c r="D109" s="132" t="s">
        <v>2498</v>
      </c>
      <c r="E109" s="132" t="s">
        <v>2499</v>
      </c>
      <c r="F109" s="132" t="s">
        <v>2711</v>
      </c>
      <c r="G109" s="132" t="s">
        <v>2664</v>
      </c>
    </row>
    <row r="110" spans="2:7">
      <c r="B110" s="132" t="s">
        <v>2794</v>
      </c>
      <c r="C110" s="132" t="s">
        <v>2795</v>
      </c>
      <c r="D110" s="132" t="s">
        <v>2498</v>
      </c>
      <c r="E110" s="132" t="s">
        <v>2499</v>
      </c>
      <c r="F110" s="132" t="s">
        <v>2559</v>
      </c>
      <c r="G110" s="132" t="s">
        <v>2570</v>
      </c>
    </row>
    <row r="111" spans="2:7">
      <c r="B111" s="132" t="s">
        <v>2796</v>
      </c>
      <c r="C111" s="132" t="s">
        <v>2797</v>
      </c>
      <c r="D111" s="132" t="s">
        <v>2498</v>
      </c>
      <c r="E111" s="132" t="s">
        <v>2499</v>
      </c>
      <c r="F111" s="132" t="s">
        <v>2606</v>
      </c>
      <c r="G111" s="132" t="s">
        <v>2570</v>
      </c>
    </row>
    <row r="112" spans="2:7">
      <c r="B112" s="132" t="s">
        <v>2798</v>
      </c>
      <c r="C112" s="132" t="s">
        <v>2799</v>
      </c>
      <c r="D112" s="132" t="s">
        <v>2498</v>
      </c>
      <c r="E112" s="132" t="s">
        <v>2499</v>
      </c>
      <c r="F112" s="132" t="s">
        <v>2519</v>
      </c>
      <c r="G112" s="132" t="s">
        <v>2527</v>
      </c>
    </row>
    <row r="113" spans="2:7">
      <c r="B113" s="132" t="s">
        <v>2800</v>
      </c>
      <c r="C113" s="132" t="s">
        <v>2801</v>
      </c>
      <c r="D113" s="132" t="s">
        <v>2498</v>
      </c>
      <c r="E113" s="132" t="s">
        <v>2499</v>
      </c>
      <c r="F113" s="132" t="s">
        <v>2515</v>
      </c>
      <c r="G113" s="132" t="s">
        <v>2570</v>
      </c>
    </row>
    <row r="114" spans="2:7">
      <c r="B114" s="132" t="s">
        <v>2802</v>
      </c>
      <c r="C114" s="132" t="s">
        <v>2803</v>
      </c>
      <c r="D114" s="132" t="s">
        <v>2804</v>
      </c>
      <c r="E114" s="132" t="s">
        <v>2805</v>
      </c>
      <c r="F114" s="132" t="s">
        <v>2806</v>
      </c>
      <c r="G114" s="132" t="s">
        <v>2807</v>
      </c>
    </row>
    <row r="115" spans="2:7">
      <c r="B115" s="132" t="s">
        <v>2808</v>
      </c>
      <c r="C115" s="132" t="s">
        <v>2809</v>
      </c>
      <c r="D115" s="132" t="s">
        <v>2498</v>
      </c>
      <c r="E115" s="132" t="s">
        <v>2499</v>
      </c>
      <c r="F115" s="132" t="s">
        <v>2511</v>
      </c>
      <c r="G115" s="132" t="s">
        <v>2533</v>
      </c>
    </row>
    <row r="116" spans="2:7">
      <c r="B116" s="132" t="s">
        <v>2810</v>
      </c>
      <c r="C116" s="132" t="s">
        <v>2811</v>
      </c>
      <c r="D116" s="132" t="s">
        <v>2498</v>
      </c>
      <c r="E116" s="132" t="s">
        <v>2499</v>
      </c>
      <c r="F116" s="132" t="s">
        <v>2812</v>
      </c>
      <c r="G116" s="132" t="s">
        <v>2570</v>
      </c>
    </row>
    <row r="117" spans="2:7">
      <c r="B117" s="132" t="s">
        <v>2813</v>
      </c>
      <c r="C117" s="132" t="s">
        <v>2814</v>
      </c>
      <c r="D117" s="132" t="s">
        <v>2498</v>
      </c>
      <c r="E117" s="132" t="s">
        <v>2499</v>
      </c>
      <c r="F117" s="132" t="s">
        <v>2653</v>
      </c>
      <c r="G117" s="132" t="s">
        <v>2757</v>
      </c>
    </row>
    <row r="118" spans="2:7">
      <c r="B118" s="132" t="s">
        <v>2815</v>
      </c>
      <c r="C118" s="132" t="s">
        <v>2816</v>
      </c>
      <c r="D118" s="132" t="s">
        <v>2498</v>
      </c>
      <c r="E118" s="132" t="s">
        <v>2499</v>
      </c>
      <c r="F118" s="132" t="s">
        <v>2519</v>
      </c>
      <c r="G118" s="132" t="s">
        <v>2512</v>
      </c>
    </row>
    <row r="119" spans="2:7">
      <c r="B119" s="132" t="s">
        <v>2817</v>
      </c>
      <c r="C119" s="132" t="s">
        <v>2818</v>
      </c>
      <c r="D119" s="132" t="s">
        <v>2498</v>
      </c>
      <c r="E119" s="132" t="s">
        <v>2499</v>
      </c>
      <c r="F119" s="132" t="s">
        <v>2819</v>
      </c>
      <c r="G119" s="132" t="s">
        <v>2512</v>
      </c>
    </row>
    <row r="120" spans="2:7">
      <c r="B120" s="132" t="s">
        <v>2820</v>
      </c>
      <c r="C120" s="132" t="s">
        <v>2821</v>
      </c>
      <c r="D120" s="132" t="s">
        <v>2498</v>
      </c>
      <c r="E120" s="132" t="s">
        <v>2499</v>
      </c>
      <c r="F120" s="132" t="s">
        <v>2822</v>
      </c>
      <c r="G120" s="132" t="s">
        <v>2823</v>
      </c>
    </row>
    <row r="121" spans="2:7">
      <c r="B121" s="132" t="s">
        <v>2824</v>
      </c>
      <c r="C121" s="132" t="s">
        <v>2825</v>
      </c>
      <c r="D121" s="132" t="s">
        <v>2498</v>
      </c>
      <c r="E121" s="132" t="s">
        <v>2499</v>
      </c>
      <c r="F121" s="132" t="s">
        <v>2523</v>
      </c>
      <c r="G121" s="132" t="s">
        <v>2807</v>
      </c>
    </row>
    <row r="122" spans="2:7">
      <c r="B122" s="132" t="s">
        <v>2826</v>
      </c>
      <c r="C122" s="132" t="s">
        <v>2827</v>
      </c>
      <c r="D122" s="132" t="s">
        <v>2498</v>
      </c>
      <c r="E122" s="132" t="s">
        <v>2499</v>
      </c>
      <c r="F122" s="132" t="s">
        <v>2828</v>
      </c>
      <c r="G122" s="132" t="s">
        <v>2512</v>
      </c>
    </row>
    <row r="123" spans="2:7">
      <c r="B123" s="132" t="s">
        <v>2829</v>
      </c>
      <c r="C123" s="132" t="s">
        <v>2830</v>
      </c>
      <c r="D123" s="132" t="s">
        <v>2498</v>
      </c>
      <c r="E123" s="132" t="s">
        <v>2499</v>
      </c>
      <c r="F123" s="132" t="s">
        <v>2587</v>
      </c>
      <c r="G123" s="132" t="s">
        <v>2831</v>
      </c>
    </row>
    <row r="124" spans="2:7">
      <c r="B124" s="132" t="s">
        <v>2832</v>
      </c>
      <c r="C124" s="132" t="s">
        <v>2833</v>
      </c>
      <c r="D124" s="132" t="s">
        <v>2498</v>
      </c>
      <c r="E124" s="132" t="s">
        <v>2499</v>
      </c>
      <c r="F124" s="132" t="s">
        <v>2587</v>
      </c>
      <c r="G124" s="132" t="s">
        <v>2551</v>
      </c>
    </row>
    <row r="125" spans="2:7">
      <c r="B125" s="132" t="s">
        <v>2834</v>
      </c>
      <c r="C125" s="132" t="s">
        <v>2835</v>
      </c>
      <c r="D125" s="132" t="s">
        <v>2498</v>
      </c>
      <c r="E125" s="132" t="s">
        <v>2499</v>
      </c>
      <c r="F125" s="132" t="s">
        <v>2836</v>
      </c>
      <c r="G125" s="132" t="s">
        <v>2576</v>
      </c>
    </row>
    <row r="126" spans="2:7">
      <c r="B126" s="132" t="s">
        <v>2837</v>
      </c>
      <c r="C126" s="132" t="s">
        <v>2838</v>
      </c>
      <c r="D126" s="132" t="s">
        <v>2498</v>
      </c>
      <c r="E126" s="132" t="s">
        <v>2499</v>
      </c>
      <c r="F126" s="132" t="s">
        <v>2839</v>
      </c>
      <c r="G126" s="132" t="s">
        <v>2570</v>
      </c>
    </row>
    <row r="127" spans="2:7">
      <c r="B127" s="132" t="s">
        <v>2840</v>
      </c>
      <c r="C127" s="132" t="s">
        <v>2841</v>
      </c>
      <c r="D127" s="132" t="s">
        <v>2498</v>
      </c>
      <c r="E127" s="132" t="s">
        <v>2499</v>
      </c>
      <c r="F127" s="132" t="s">
        <v>2743</v>
      </c>
      <c r="G127" s="132" t="s">
        <v>2601</v>
      </c>
    </row>
    <row r="128" spans="2:7">
      <c r="B128" s="132" t="s">
        <v>2842</v>
      </c>
      <c r="C128" s="132" t="s">
        <v>2843</v>
      </c>
      <c r="D128" s="132" t="s">
        <v>2498</v>
      </c>
      <c r="E128" s="132" t="s">
        <v>2499</v>
      </c>
      <c r="F128" s="132" t="s">
        <v>2504</v>
      </c>
      <c r="G128" s="132" t="s">
        <v>2512</v>
      </c>
    </row>
    <row r="129" spans="2:7">
      <c r="B129" s="132" t="s">
        <v>2844</v>
      </c>
      <c r="C129" s="132" t="s">
        <v>2845</v>
      </c>
      <c r="D129" s="132" t="s">
        <v>2498</v>
      </c>
      <c r="E129" s="132" t="s">
        <v>2499</v>
      </c>
      <c r="F129" s="132" t="s">
        <v>2846</v>
      </c>
      <c r="G129" s="132" t="s">
        <v>2831</v>
      </c>
    </row>
    <row r="130" spans="2:7">
      <c r="B130" s="132" t="s">
        <v>2847</v>
      </c>
      <c r="C130" s="132" t="s">
        <v>2848</v>
      </c>
      <c r="D130" s="132" t="s">
        <v>2498</v>
      </c>
      <c r="E130" s="132" t="s">
        <v>2499</v>
      </c>
      <c r="F130" s="132" t="s">
        <v>2849</v>
      </c>
      <c r="G130" s="132" t="s">
        <v>2570</v>
      </c>
    </row>
    <row r="131" spans="2:7">
      <c r="B131" s="132" t="s">
        <v>2850</v>
      </c>
      <c r="C131" s="132" t="s">
        <v>2851</v>
      </c>
      <c r="D131" s="132" t="s">
        <v>2498</v>
      </c>
      <c r="E131" s="132" t="s">
        <v>2499</v>
      </c>
      <c r="F131" s="132" t="s">
        <v>2504</v>
      </c>
      <c r="G131" s="132" t="s">
        <v>2664</v>
      </c>
    </row>
    <row r="132" spans="2:7">
      <c r="B132" s="132" t="s">
        <v>2852</v>
      </c>
      <c r="C132" s="132" t="s">
        <v>2853</v>
      </c>
      <c r="D132" s="132" t="s">
        <v>2498</v>
      </c>
      <c r="E132" s="132" t="s">
        <v>2499</v>
      </c>
      <c r="F132" s="132" t="s">
        <v>2854</v>
      </c>
      <c r="G132" s="132" t="s">
        <v>2576</v>
      </c>
    </row>
    <row r="133" spans="2:7">
      <c r="B133" s="132" t="s">
        <v>2855</v>
      </c>
      <c r="C133" s="132" t="s">
        <v>2856</v>
      </c>
      <c r="D133" s="132" t="s">
        <v>2498</v>
      </c>
      <c r="E133" s="132" t="s">
        <v>2499</v>
      </c>
      <c r="F133" s="132" t="s">
        <v>2562</v>
      </c>
      <c r="G133" s="132" t="s">
        <v>2570</v>
      </c>
    </row>
    <row r="134" spans="2:7">
      <c r="B134" s="132" t="s">
        <v>2857</v>
      </c>
      <c r="C134" s="132" t="s">
        <v>2858</v>
      </c>
      <c r="D134" s="132" t="s">
        <v>2498</v>
      </c>
      <c r="E134" s="132" t="s">
        <v>2499</v>
      </c>
      <c r="F134" s="132" t="s">
        <v>2562</v>
      </c>
      <c r="G134" s="132" t="s">
        <v>2570</v>
      </c>
    </row>
    <row r="135" spans="2:7">
      <c r="B135" s="132" t="s">
        <v>2859</v>
      </c>
      <c r="C135" s="132" t="s">
        <v>2860</v>
      </c>
      <c r="D135" s="132" t="s">
        <v>2498</v>
      </c>
      <c r="E135" s="132" t="s">
        <v>2499</v>
      </c>
      <c r="F135" s="132" t="s">
        <v>2861</v>
      </c>
      <c r="G135" s="132" t="s">
        <v>2664</v>
      </c>
    </row>
    <row r="136" spans="2:7">
      <c r="B136" s="132" t="s">
        <v>2862</v>
      </c>
      <c r="C136" s="132" t="s">
        <v>2863</v>
      </c>
      <c r="D136" s="132" t="s">
        <v>2498</v>
      </c>
      <c r="E136" s="132" t="s">
        <v>2499</v>
      </c>
      <c r="F136" s="132" t="s">
        <v>2864</v>
      </c>
      <c r="G136" s="132" t="s">
        <v>2512</v>
      </c>
    </row>
    <row r="137" spans="2:7">
      <c r="B137" s="132" t="s">
        <v>2865</v>
      </c>
      <c r="C137" s="132" t="s">
        <v>2866</v>
      </c>
      <c r="D137" s="132" t="s">
        <v>2498</v>
      </c>
      <c r="E137" s="132" t="s">
        <v>2499</v>
      </c>
      <c r="F137" s="132" t="s">
        <v>2711</v>
      </c>
      <c r="G137" s="132" t="s">
        <v>2512</v>
      </c>
    </row>
    <row r="138" spans="2:7">
      <c r="B138" s="132" t="s">
        <v>2867</v>
      </c>
      <c r="C138" s="132" t="s">
        <v>2868</v>
      </c>
      <c r="D138" s="132" t="s">
        <v>2498</v>
      </c>
      <c r="E138" s="132" t="s">
        <v>2499</v>
      </c>
      <c r="F138" s="132" t="s">
        <v>2515</v>
      </c>
      <c r="G138" s="132" t="s">
        <v>2869</v>
      </c>
    </row>
    <row r="139" spans="2:7">
      <c r="B139" s="132" t="s">
        <v>2870</v>
      </c>
      <c r="C139" s="132" t="s">
        <v>2871</v>
      </c>
      <c r="D139" s="132" t="s">
        <v>2498</v>
      </c>
      <c r="E139" s="132" t="s">
        <v>2499</v>
      </c>
      <c r="F139" s="132" t="s">
        <v>2872</v>
      </c>
      <c r="G139" s="132" t="s">
        <v>2664</v>
      </c>
    </row>
    <row r="140" spans="2:7">
      <c r="B140" s="132" t="s">
        <v>2873</v>
      </c>
      <c r="C140" s="132" t="s">
        <v>2874</v>
      </c>
      <c r="D140" s="132" t="s">
        <v>2498</v>
      </c>
      <c r="E140" s="132" t="s">
        <v>2499</v>
      </c>
      <c r="F140" s="132" t="s">
        <v>2543</v>
      </c>
      <c r="G140" s="132" t="s">
        <v>2512</v>
      </c>
    </row>
    <row r="141" spans="2:7">
      <c r="B141" s="132" t="s">
        <v>2875</v>
      </c>
      <c r="C141" s="132" t="s">
        <v>2876</v>
      </c>
      <c r="D141" s="132" t="s">
        <v>2498</v>
      </c>
      <c r="E141" s="132" t="s">
        <v>2499</v>
      </c>
      <c r="F141" s="132" t="s">
        <v>2614</v>
      </c>
      <c r="G141" s="132" t="s">
        <v>2744</v>
      </c>
    </row>
    <row r="142" spans="2:7">
      <c r="B142" s="132" t="s">
        <v>2877</v>
      </c>
      <c r="C142" s="132" t="s">
        <v>2878</v>
      </c>
      <c r="D142" s="132" t="s">
        <v>2498</v>
      </c>
      <c r="E142" s="132" t="s">
        <v>2499</v>
      </c>
      <c r="F142" s="132" t="s">
        <v>2879</v>
      </c>
      <c r="G142" s="132" t="s">
        <v>2601</v>
      </c>
    </row>
    <row r="143" spans="2:7">
      <c r="B143" s="132" t="s">
        <v>2880</v>
      </c>
      <c r="C143" s="132" t="s">
        <v>2881</v>
      </c>
      <c r="D143" s="132" t="s">
        <v>2498</v>
      </c>
      <c r="E143" s="132" t="s">
        <v>2499</v>
      </c>
      <c r="F143" s="132" t="s">
        <v>2882</v>
      </c>
      <c r="G143" s="132" t="s">
        <v>2512</v>
      </c>
    </row>
    <row r="144" spans="2:7">
      <c r="B144" s="132" t="s">
        <v>2883</v>
      </c>
      <c r="C144" s="132" t="s">
        <v>2884</v>
      </c>
      <c r="D144" s="132" t="s">
        <v>2498</v>
      </c>
      <c r="E144" s="132" t="s">
        <v>2499</v>
      </c>
      <c r="F144" s="132" t="s">
        <v>2774</v>
      </c>
      <c r="G144" s="132" t="s">
        <v>2512</v>
      </c>
    </row>
    <row r="145" spans="2:7">
      <c r="B145" s="132" t="s">
        <v>2885</v>
      </c>
      <c r="C145" s="132" t="s">
        <v>2886</v>
      </c>
      <c r="D145" s="132" t="s">
        <v>2498</v>
      </c>
      <c r="E145" s="132" t="s">
        <v>2499</v>
      </c>
      <c r="F145" s="132" t="s">
        <v>2587</v>
      </c>
      <c r="G145" s="132" t="s">
        <v>2576</v>
      </c>
    </row>
    <row r="146" spans="2:7">
      <c r="B146" s="132" t="s">
        <v>2887</v>
      </c>
      <c r="C146" s="132" t="s">
        <v>2888</v>
      </c>
      <c r="D146" s="132" t="s">
        <v>2498</v>
      </c>
      <c r="E146" s="132" t="s">
        <v>2499</v>
      </c>
      <c r="F146" s="132" t="s">
        <v>2836</v>
      </c>
      <c r="G146" s="132" t="s">
        <v>2512</v>
      </c>
    </row>
    <row r="147" spans="2:7">
      <c r="B147" s="132" t="s">
        <v>2889</v>
      </c>
      <c r="C147" s="132" t="s">
        <v>2890</v>
      </c>
      <c r="D147" s="132" t="s">
        <v>2498</v>
      </c>
      <c r="E147" s="132" t="s">
        <v>2499</v>
      </c>
      <c r="F147" s="132" t="s">
        <v>2676</v>
      </c>
      <c r="G147" s="132" t="s">
        <v>2891</v>
      </c>
    </row>
    <row r="148" spans="2:7">
      <c r="B148" s="132" t="s">
        <v>2892</v>
      </c>
      <c r="C148" s="132" t="s">
        <v>2893</v>
      </c>
      <c r="D148" s="132" t="s">
        <v>2498</v>
      </c>
      <c r="E148" s="132" t="s">
        <v>2499</v>
      </c>
      <c r="F148" s="132" t="s">
        <v>2653</v>
      </c>
      <c r="G148" s="132" t="s">
        <v>2894</v>
      </c>
    </row>
    <row r="149" spans="2:7">
      <c r="B149" s="132" t="s">
        <v>2895</v>
      </c>
      <c r="C149" s="132" t="s">
        <v>2896</v>
      </c>
      <c r="D149" s="132" t="s">
        <v>2498</v>
      </c>
      <c r="E149" s="132" t="s">
        <v>2499</v>
      </c>
      <c r="F149" s="132" t="s">
        <v>2774</v>
      </c>
      <c r="G149" s="132" t="s">
        <v>2512</v>
      </c>
    </row>
    <row r="150" spans="2:7">
      <c r="B150" s="132" t="s">
        <v>2897</v>
      </c>
      <c r="C150" s="132" t="s">
        <v>2898</v>
      </c>
      <c r="D150" s="132" t="s">
        <v>2498</v>
      </c>
      <c r="E150" s="132" t="s">
        <v>2499</v>
      </c>
      <c r="F150" s="132" t="s">
        <v>2575</v>
      </c>
      <c r="G150" s="132" t="s">
        <v>2664</v>
      </c>
    </row>
    <row r="151" spans="2:7">
      <c r="B151" s="132" t="s">
        <v>2899</v>
      </c>
      <c r="C151" s="132" t="s">
        <v>2900</v>
      </c>
      <c r="D151" s="132" t="s">
        <v>2498</v>
      </c>
      <c r="E151" s="132" t="s">
        <v>2499</v>
      </c>
      <c r="F151" s="132" t="s">
        <v>2504</v>
      </c>
      <c r="G151" s="132" t="s">
        <v>2512</v>
      </c>
    </row>
    <row r="152" spans="2:7">
      <c r="B152" s="132" t="s">
        <v>2901</v>
      </c>
      <c r="C152" s="132" t="s">
        <v>2902</v>
      </c>
      <c r="D152" s="132" t="s">
        <v>2498</v>
      </c>
      <c r="E152" s="132" t="s">
        <v>2499</v>
      </c>
      <c r="F152" s="132" t="s">
        <v>2504</v>
      </c>
      <c r="G152" s="132" t="s">
        <v>2576</v>
      </c>
    </row>
    <row r="153" spans="2:7">
      <c r="B153" s="132" t="s">
        <v>2903</v>
      </c>
      <c r="C153" s="132" t="s">
        <v>2904</v>
      </c>
      <c r="D153" s="132" t="s">
        <v>2498</v>
      </c>
      <c r="E153" s="132" t="s">
        <v>2499</v>
      </c>
      <c r="F153" s="132" t="s">
        <v>2905</v>
      </c>
      <c r="G153" s="132" t="s">
        <v>2512</v>
      </c>
    </row>
    <row r="154" spans="2:7">
      <c r="B154" s="132" t="s">
        <v>2906</v>
      </c>
      <c r="C154" s="132" t="s">
        <v>2907</v>
      </c>
      <c r="D154" s="132" t="s">
        <v>2498</v>
      </c>
      <c r="E154" s="132" t="s">
        <v>2499</v>
      </c>
      <c r="F154" s="132" t="s">
        <v>2567</v>
      </c>
      <c r="G154" s="132" t="s">
        <v>2512</v>
      </c>
    </row>
    <row r="155" spans="2:7">
      <c r="B155" s="132" t="s">
        <v>2908</v>
      </c>
      <c r="C155" s="132" t="s">
        <v>2909</v>
      </c>
      <c r="D155" s="132" t="s">
        <v>2498</v>
      </c>
      <c r="E155" s="132" t="s">
        <v>2499</v>
      </c>
      <c r="F155" s="132" t="s">
        <v>2504</v>
      </c>
      <c r="G155" s="132" t="s">
        <v>2910</v>
      </c>
    </row>
    <row r="156" spans="2:7">
      <c r="B156" s="132" t="s">
        <v>2911</v>
      </c>
      <c r="C156" s="132" t="s">
        <v>2912</v>
      </c>
      <c r="D156" s="132" t="s">
        <v>2498</v>
      </c>
      <c r="E156" s="132" t="s">
        <v>2499</v>
      </c>
      <c r="F156" s="132" t="s">
        <v>2722</v>
      </c>
      <c r="G156" s="132" t="s">
        <v>2512</v>
      </c>
    </row>
    <row r="157" spans="2:7">
      <c r="B157" s="132" t="s">
        <v>2913</v>
      </c>
      <c r="C157" s="132" t="s">
        <v>2914</v>
      </c>
      <c r="D157" s="132" t="s">
        <v>2498</v>
      </c>
      <c r="E157" s="132" t="s">
        <v>2499</v>
      </c>
      <c r="F157" s="132" t="s">
        <v>2915</v>
      </c>
      <c r="G157" s="132" t="s">
        <v>2527</v>
      </c>
    </row>
    <row r="158" spans="2:7">
      <c r="B158" s="132" t="s">
        <v>2916</v>
      </c>
      <c r="C158" s="132" t="s">
        <v>2917</v>
      </c>
      <c r="D158" s="132" t="s">
        <v>2498</v>
      </c>
      <c r="E158" s="132" t="s">
        <v>2499</v>
      </c>
      <c r="F158" s="132" t="s">
        <v>2515</v>
      </c>
      <c r="G158" s="132" t="s">
        <v>2527</v>
      </c>
    </row>
    <row r="159" spans="2:7">
      <c r="B159" s="132" t="s">
        <v>2918</v>
      </c>
      <c r="C159" s="132" t="s">
        <v>2919</v>
      </c>
      <c r="D159" s="132" t="s">
        <v>2498</v>
      </c>
      <c r="E159" s="132" t="s">
        <v>2499</v>
      </c>
      <c r="F159" s="132" t="s">
        <v>2872</v>
      </c>
      <c r="G159" s="132" t="s">
        <v>2664</v>
      </c>
    </row>
    <row r="160" spans="2:7">
      <c r="B160" s="132" t="s">
        <v>2920</v>
      </c>
      <c r="C160" s="132" t="s">
        <v>2921</v>
      </c>
      <c r="D160" s="132" t="s">
        <v>2498</v>
      </c>
      <c r="E160" s="132" t="s">
        <v>2499</v>
      </c>
      <c r="F160" s="132" t="s">
        <v>2711</v>
      </c>
      <c r="G160" s="132" t="s">
        <v>2512</v>
      </c>
    </row>
    <row r="161" spans="2:7">
      <c r="B161" s="132" t="s">
        <v>2922</v>
      </c>
      <c r="C161" s="132" t="s">
        <v>2923</v>
      </c>
      <c r="D161" s="132" t="s">
        <v>2498</v>
      </c>
      <c r="E161" s="132" t="s">
        <v>2499</v>
      </c>
      <c r="F161" s="132" t="s">
        <v>2872</v>
      </c>
      <c r="G161" s="132" t="s">
        <v>2924</v>
      </c>
    </row>
    <row r="162" spans="2:7">
      <c r="B162" s="132" t="s">
        <v>2925</v>
      </c>
      <c r="C162" s="132" t="s">
        <v>2926</v>
      </c>
      <c r="D162" s="132" t="s">
        <v>2498</v>
      </c>
      <c r="E162" s="132" t="s">
        <v>2499</v>
      </c>
      <c r="F162" s="132" t="s">
        <v>2519</v>
      </c>
      <c r="G162" s="132" t="s">
        <v>2527</v>
      </c>
    </row>
    <row r="163" spans="2:7">
      <c r="B163" s="132" t="s">
        <v>2927</v>
      </c>
      <c r="C163" s="132" t="s">
        <v>2928</v>
      </c>
      <c r="D163" s="132" t="s">
        <v>2498</v>
      </c>
      <c r="E163" s="132" t="s">
        <v>2499</v>
      </c>
      <c r="F163" s="132" t="s">
        <v>2575</v>
      </c>
      <c r="G163" s="132" t="s">
        <v>2924</v>
      </c>
    </row>
    <row r="164" spans="2:7">
      <c r="B164" s="132" t="s">
        <v>2929</v>
      </c>
      <c r="C164" s="132" t="s">
        <v>2930</v>
      </c>
      <c r="D164" s="132" t="s">
        <v>2498</v>
      </c>
      <c r="E164" s="132" t="s">
        <v>2499</v>
      </c>
      <c r="F164" s="132" t="s">
        <v>2931</v>
      </c>
      <c r="G164" s="132" t="s">
        <v>2512</v>
      </c>
    </row>
    <row r="165" spans="2:7">
      <c r="B165" s="132" t="s">
        <v>2932</v>
      </c>
      <c r="C165" s="132" t="s">
        <v>2933</v>
      </c>
      <c r="D165" s="132" t="s">
        <v>2498</v>
      </c>
      <c r="E165" s="132" t="s">
        <v>2499</v>
      </c>
      <c r="F165" s="132" t="s">
        <v>2872</v>
      </c>
      <c r="G165" s="132" t="s">
        <v>2576</v>
      </c>
    </row>
    <row r="166" spans="2:7">
      <c r="B166" s="132" t="s">
        <v>2934</v>
      </c>
      <c r="C166" s="132" t="s">
        <v>2935</v>
      </c>
      <c r="D166" s="132" t="s">
        <v>2498</v>
      </c>
      <c r="E166" s="132" t="s">
        <v>2499</v>
      </c>
      <c r="F166" s="132" t="s">
        <v>2872</v>
      </c>
      <c r="G166" s="132" t="s">
        <v>2512</v>
      </c>
    </row>
    <row r="167" spans="2:7">
      <c r="B167" s="132" t="s">
        <v>2936</v>
      </c>
      <c r="C167" s="132" t="s">
        <v>2937</v>
      </c>
      <c r="D167" s="132" t="s">
        <v>2498</v>
      </c>
      <c r="E167" s="132" t="s">
        <v>2499</v>
      </c>
      <c r="F167" s="132" t="s">
        <v>2938</v>
      </c>
      <c r="G167" s="132" t="s">
        <v>2601</v>
      </c>
    </row>
    <row r="168" spans="2:7">
      <c r="B168" s="132" t="s">
        <v>2939</v>
      </c>
      <c r="C168" s="132" t="s">
        <v>2940</v>
      </c>
      <c r="D168" s="132" t="s">
        <v>2498</v>
      </c>
      <c r="E168" s="132" t="s">
        <v>2499</v>
      </c>
      <c r="F168" s="132" t="s">
        <v>2539</v>
      </c>
      <c r="G168" s="132" t="s">
        <v>2548</v>
      </c>
    </row>
    <row r="169" spans="2:7">
      <c r="B169" s="132" t="s">
        <v>2941</v>
      </c>
      <c r="C169" s="132" t="s">
        <v>2942</v>
      </c>
      <c r="D169" s="132" t="s">
        <v>2498</v>
      </c>
      <c r="E169" s="132" t="s">
        <v>2499</v>
      </c>
      <c r="F169" s="132" t="s">
        <v>2943</v>
      </c>
      <c r="G169" s="132" t="s">
        <v>2512</v>
      </c>
    </row>
    <row r="170" spans="2:7">
      <c r="B170" s="132" t="s">
        <v>2944</v>
      </c>
      <c r="C170" s="132" t="s">
        <v>2945</v>
      </c>
      <c r="D170" s="132" t="s">
        <v>2498</v>
      </c>
      <c r="E170" s="132" t="s">
        <v>2499</v>
      </c>
      <c r="F170" s="132" t="s">
        <v>2587</v>
      </c>
      <c r="G170" s="132" t="s">
        <v>2946</v>
      </c>
    </row>
    <row r="171" spans="2:7">
      <c r="B171" s="132" t="s">
        <v>2947</v>
      </c>
      <c r="C171" s="132" t="s">
        <v>2948</v>
      </c>
      <c r="D171" s="132" t="s">
        <v>2498</v>
      </c>
      <c r="E171" s="132" t="s">
        <v>2499</v>
      </c>
      <c r="F171" s="132" t="s">
        <v>2575</v>
      </c>
      <c r="G171" s="132" t="s">
        <v>2946</v>
      </c>
    </row>
    <row r="172" spans="2:7">
      <c r="B172" s="132" t="s">
        <v>2949</v>
      </c>
      <c r="C172" s="132" t="s">
        <v>2950</v>
      </c>
      <c r="D172" s="132" t="s">
        <v>2498</v>
      </c>
      <c r="E172" s="132" t="s">
        <v>2499</v>
      </c>
      <c r="F172" s="132" t="s">
        <v>2504</v>
      </c>
      <c r="G172" s="132" t="s">
        <v>2512</v>
      </c>
    </row>
    <row r="173" spans="2:7">
      <c r="B173" s="132" t="s">
        <v>2951</v>
      </c>
      <c r="C173" s="132" t="s">
        <v>2952</v>
      </c>
      <c r="D173" s="132" t="s">
        <v>2498</v>
      </c>
      <c r="E173" s="132" t="s">
        <v>2499</v>
      </c>
      <c r="F173" s="132" t="s">
        <v>2504</v>
      </c>
      <c r="G173" s="132" t="s">
        <v>2512</v>
      </c>
    </row>
    <row r="174" spans="2:7">
      <c r="B174" s="132" t="s">
        <v>2953</v>
      </c>
      <c r="C174" s="132" t="s">
        <v>2954</v>
      </c>
      <c r="D174" s="132" t="s">
        <v>2498</v>
      </c>
      <c r="E174" s="132" t="s">
        <v>2499</v>
      </c>
      <c r="F174" s="132" t="s">
        <v>2635</v>
      </c>
      <c r="G174" s="132" t="s">
        <v>2894</v>
      </c>
    </row>
    <row r="175" spans="2:7">
      <c r="B175" s="132" t="s">
        <v>2955</v>
      </c>
      <c r="C175" s="132" t="s">
        <v>2956</v>
      </c>
      <c r="D175" s="132" t="s">
        <v>2498</v>
      </c>
      <c r="E175" s="132" t="s">
        <v>2499</v>
      </c>
      <c r="F175" s="132" t="s">
        <v>2957</v>
      </c>
      <c r="G175" s="132" t="s">
        <v>2512</v>
      </c>
    </row>
    <row r="176" spans="2:7">
      <c r="B176" s="132" t="s">
        <v>2958</v>
      </c>
      <c r="C176" s="132" t="s">
        <v>2959</v>
      </c>
      <c r="D176" s="132" t="s">
        <v>2498</v>
      </c>
      <c r="E176" s="132" t="s">
        <v>2499</v>
      </c>
      <c r="F176" s="132" t="s">
        <v>2960</v>
      </c>
      <c r="G176" s="132" t="s">
        <v>2512</v>
      </c>
    </row>
    <row r="177" spans="2:7">
      <c r="B177" s="132" t="s">
        <v>2961</v>
      </c>
      <c r="C177" s="132" t="s">
        <v>2962</v>
      </c>
      <c r="D177" s="132" t="s">
        <v>2498</v>
      </c>
      <c r="E177" s="132" t="s">
        <v>2499</v>
      </c>
      <c r="F177" s="132" t="s">
        <v>2539</v>
      </c>
      <c r="G177" s="132" t="s">
        <v>2664</v>
      </c>
    </row>
    <row r="178" spans="2:7">
      <c r="B178" s="132" t="s">
        <v>2963</v>
      </c>
      <c r="C178" s="132" t="s">
        <v>2964</v>
      </c>
      <c r="D178" s="132" t="s">
        <v>2498</v>
      </c>
      <c r="E178" s="132" t="s">
        <v>2499</v>
      </c>
      <c r="F178" s="132" t="s">
        <v>2965</v>
      </c>
      <c r="G178" s="132" t="s">
        <v>2512</v>
      </c>
    </row>
    <row r="179" spans="2:7">
      <c r="B179" s="132" t="s">
        <v>2966</v>
      </c>
      <c r="C179" s="132" t="s">
        <v>2967</v>
      </c>
      <c r="D179" s="132" t="s">
        <v>2498</v>
      </c>
      <c r="E179" s="132" t="s">
        <v>2499</v>
      </c>
      <c r="F179" s="132" t="s">
        <v>2968</v>
      </c>
      <c r="G179" s="132" t="s">
        <v>2512</v>
      </c>
    </row>
    <row r="180" spans="2:7">
      <c r="B180" s="132" t="s">
        <v>2969</v>
      </c>
      <c r="C180" s="132" t="s">
        <v>2970</v>
      </c>
      <c r="D180" s="132" t="s">
        <v>2498</v>
      </c>
      <c r="E180" s="132" t="s">
        <v>2499</v>
      </c>
      <c r="F180" s="132" t="s">
        <v>2971</v>
      </c>
      <c r="G180" s="132" t="s">
        <v>2946</v>
      </c>
    </row>
    <row r="181" spans="2:7">
      <c r="B181" s="132" t="s">
        <v>2972</v>
      </c>
      <c r="C181" s="132" t="s">
        <v>2973</v>
      </c>
      <c r="D181" s="132" t="s">
        <v>2498</v>
      </c>
      <c r="E181" s="132" t="s">
        <v>2499</v>
      </c>
      <c r="F181" s="132" t="s">
        <v>2974</v>
      </c>
      <c r="G181" s="132" t="s">
        <v>2576</v>
      </c>
    </row>
    <row r="182" spans="2:7">
      <c r="B182" s="132" t="s">
        <v>2975</v>
      </c>
      <c r="C182" s="132" t="s">
        <v>2976</v>
      </c>
      <c r="D182" s="132" t="s">
        <v>2498</v>
      </c>
      <c r="E182" s="132" t="s">
        <v>2499</v>
      </c>
      <c r="F182" s="132" t="s">
        <v>2504</v>
      </c>
      <c r="G182" s="132" t="s">
        <v>2512</v>
      </c>
    </row>
    <row r="183" spans="2:7">
      <c r="B183" s="132" t="s">
        <v>2977</v>
      </c>
      <c r="C183" s="132" t="s">
        <v>2978</v>
      </c>
      <c r="D183" s="132" t="s">
        <v>2498</v>
      </c>
      <c r="E183" s="132" t="s">
        <v>2499</v>
      </c>
      <c r="F183" s="132" t="s">
        <v>2575</v>
      </c>
      <c r="G183" s="132" t="s">
        <v>2910</v>
      </c>
    </row>
    <row r="184" spans="2:7">
      <c r="B184" s="132" t="s">
        <v>2979</v>
      </c>
      <c r="C184" s="132" t="s">
        <v>2980</v>
      </c>
      <c r="D184" s="132" t="s">
        <v>2498</v>
      </c>
      <c r="E184" s="132" t="s">
        <v>2499</v>
      </c>
      <c r="F184" s="132" t="s">
        <v>2504</v>
      </c>
      <c r="G184" s="132" t="s">
        <v>2924</v>
      </c>
    </row>
    <row r="185" spans="2:7">
      <c r="B185" s="132" t="s">
        <v>2981</v>
      </c>
      <c r="C185" s="132" t="s">
        <v>2982</v>
      </c>
      <c r="D185" s="132" t="s">
        <v>2554</v>
      </c>
      <c r="E185" s="132" t="s">
        <v>2555</v>
      </c>
      <c r="F185" s="132" t="s">
        <v>2556</v>
      </c>
      <c r="G185" s="132" t="s">
        <v>2807</v>
      </c>
    </row>
    <row r="186" spans="2:7">
      <c r="B186" s="132" t="s">
        <v>2983</v>
      </c>
      <c r="C186" s="132" t="s">
        <v>2984</v>
      </c>
      <c r="D186" s="132" t="s">
        <v>2498</v>
      </c>
      <c r="E186" s="132" t="s">
        <v>2499</v>
      </c>
      <c r="F186" s="132" t="s">
        <v>2562</v>
      </c>
      <c r="G186" s="132" t="s">
        <v>2512</v>
      </c>
    </row>
    <row r="187" spans="2:7">
      <c r="B187" s="132" t="s">
        <v>2985</v>
      </c>
      <c r="C187" s="132" t="s">
        <v>2986</v>
      </c>
      <c r="D187" s="132" t="s">
        <v>2498</v>
      </c>
      <c r="E187" s="132" t="s">
        <v>2499</v>
      </c>
      <c r="F187" s="132" t="s">
        <v>2507</v>
      </c>
      <c r="G187" s="132" t="s">
        <v>2527</v>
      </c>
    </row>
    <row r="188" spans="2:7">
      <c r="B188" s="132" t="s">
        <v>2987</v>
      </c>
      <c r="C188" s="132" t="s">
        <v>2988</v>
      </c>
      <c r="D188" s="132" t="s">
        <v>2498</v>
      </c>
      <c r="E188" s="132" t="s">
        <v>2499</v>
      </c>
      <c r="F188" s="132" t="s">
        <v>2989</v>
      </c>
      <c r="G188" s="132" t="s">
        <v>2512</v>
      </c>
    </row>
    <row r="189" spans="2:7">
      <c r="B189" s="132" t="s">
        <v>2990</v>
      </c>
      <c r="C189" s="132" t="s">
        <v>2991</v>
      </c>
      <c r="D189" s="132" t="s">
        <v>2498</v>
      </c>
      <c r="E189" s="132" t="s">
        <v>2499</v>
      </c>
      <c r="F189" s="132" t="s">
        <v>2992</v>
      </c>
      <c r="G189" s="132" t="s">
        <v>2664</v>
      </c>
    </row>
    <row r="190" spans="2:7">
      <c r="B190" s="132" t="s">
        <v>2993</v>
      </c>
      <c r="C190" s="132" t="s">
        <v>2994</v>
      </c>
      <c r="D190" s="132" t="s">
        <v>2498</v>
      </c>
      <c r="E190" s="132" t="s">
        <v>2499</v>
      </c>
      <c r="F190" s="132" t="s">
        <v>2872</v>
      </c>
      <c r="G190" s="132" t="s">
        <v>2664</v>
      </c>
    </row>
    <row r="191" spans="2:7">
      <c r="B191" s="132" t="s">
        <v>2995</v>
      </c>
      <c r="C191" s="132" t="s">
        <v>2996</v>
      </c>
      <c r="D191" s="132" t="s">
        <v>2804</v>
      </c>
      <c r="E191" s="132" t="s">
        <v>2805</v>
      </c>
      <c r="F191" s="132" t="s">
        <v>2997</v>
      </c>
      <c r="G191" s="132" t="s">
        <v>2570</v>
      </c>
    </row>
    <row r="192" spans="2:7">
      <c r="B192" s="132" t="s">
        <v>2998</v>
      </c>
      <c r="C192" s="132" t="s">
        <v>2999</v>
      </c>
      <c r="D192" s="132" t="s">
        <v>2498</v>
      </c>
      <c r="E192" s="132" t="s">
        <v>2499</v>
      </c>
      <c r="F192" s="132" t="s">
        <v>2882</v>
      </c>
      <c r="G192" s="132" t="s">
        <v>2512</v>
      </c>
    </row>
    <row r="193" spans="2:7">
      <c r="B193" s="132" t="s">
        <v>3000</v>
      </c>
      <c r="C193" s="132" t="s">
        <v>3001</v>
      </c>
      <c r="D193" s="132" t="s">
        <v>2498</v>
      </c>
      <c r="E193" s="132" t="s">
        <v>2499</v>
      </c>
      <c r="F193" s="132" t="s">
        <v>2688</v>
      </c>
      <c r="G193" s="132" t="s">
        <v>2744</v>
      </c>
    </row>
    <row r="194" spans="2:7">
      <c r="B194" s="132" t="s">
        <v>3002</v>
      </c>
      <c r="C194" s="132" t="s">
        <v>3003</v>
      </c>
      <c r="D194" s="132" t="s">
        <v>2498</v>
      </c>
      <c r="E194" s="132" t="s">
        <v>2499</v>
      </c>
      <c r="F194" s="132" t="s">
        <v>2673</v>
      </c>
      <c r="G194" s="132" t="s">
        <v>2512</v>
      </c>
    </row>
    <row r="195" spans="2:7">
      <c r="B195" s="132" t="s">
        <v>3004</v>
      </c>
      <c r="C195" s="132" t="s">
        <v>3005</v>
      </c>
      <c r="D195" s="132" t="s">
        <v>2498</v>
      </c>
      <c r="E195" s="132" t="s">
        <v>2499</v>
      </c>
      <c r="F195" s="132" t="s">
        <v>2614</v>
      </c>
      <c r="G195" s="132" t="s">
        <v>2512</v>
      </c>
    </row>
    <row r="196" spans="2:7">
      <c r="B196" s="132" t="s">
        <v>3006</v>
      </c>
      <c r="C196" s="132" t="s">
        <v>3007</v>
      </c>
      <c r="D196" s="132" t="s">
        <v>2498</v>
      </c>
      <c r="E196" s="132" t="s">
        <v>2499</v>
      </c>
      <c r="F196" s="132" t="s">
        <v>3008</v>
      </c>
      <c r="G196" s="132" t="s">
        <v>2924</v>
      </c>
    </row>
    <row r="197" spans="2:7">
      <c r="B197" s="132" t="s">
        <v>3009</v>
      </c>
      <c r="C197" s="132" t="s">
        <v>3010</v>
      </c>
      <c r="D197" s="132" t="s">
        <v>2498</v>
      </c>
      <c r="E197" s="132" t="s">
        <v>2499</v>
      </c>
      <c r="F197" s="132" t="s">
        <v>2504</v>
      </c>
      <c r="G197" s="132" t="s">
        <v>2512</v>
      </c>
    </row>
    <row r="198" spans="2:7">
      <c r="B198" s="132" t="s">
        <v>3011</v>
      </c>
      <c r="C198" s="132" t="s">
        <v>3012</v>
      </c>
      <c r="D198" s="132" t="s">
        <v>2498</v>
      </c>
      <c r="E198" s="132" t="s">
        <v>2499</v>
      </c>
      <c r="F198" s="132" t="s">
        <v>3013</v>
      </c>
      <c r="G198" s="132" t="s">
        <v>2664</v>
      </c>
    </row>
    <row r="199" spans="2:7">
      <c r="B199" s="132" t="s">
        <v>3014</v>
      </c>
      <c r="C199" s="132" t="s">
        <v>3015</v>
      </c>
      <c r="D199" s="132" t="s">
        <v>2498</v>
      </c>
      <c r="E199" s="132" t="s">
        <v>2499</v>
      </c>
      <c r="F199" s="132" t="s">
        <v>3016</v>
      </c>
      <c r="G199" s="132" t="s">
        <v>2512</v>
      </c>
    </row>
    <row r="200" spans="2:7">
      <c r="B200" s="132" t="s">
        <v>3017</v>
      </c>
      <c r="C200" s="132" t="s">
        <v>3018</v>
      </c>
      <c r="D200" s="132" t="s">
        <v>2498</v>
      </c>
      <c r="E200" s="132" t="s">
        <v>2499</v>
      </c>
      <c r="F200" s="132" t="s">
        <v>2700</v>
      </c>
      <c r="G200" s="132" t="s">
        <v>2576</v>
      </c>
    </row>
    <row r="201" spans="2:7">
      <c r="B201" s="132" t="s">
        <v>3019</v>
      </c>
      <c r="C201" s="132" t="s">
        <v>3020</v>
      </c>
      <c r="D201" s="132" t="s">
        <v>2498</v>
      </c>
      <c r="E201" s="132" t="s">
        <v>2499</v>
      </c>
      <c r="F201" s="132" t="s">
        <v>2504</v>
      </c>
      <c r="G201" s="132" t="s">
        <v>2664</v>
      </c>
    </row>
    <row r="202" spans="2:7">
      <c r="B202" s="132" t="s">
        <v>3021</v>
      </c>
      <c r="C202" s="132" t="s">
        <v>3022</v>
      </c>
      <c r="D202" s="132" t="s">
        <v>2498</v>
      </c>
      <c r="E202" s="132" t="s">
        <v>2499</v>
      </c>
      <c r="F202" s="132" t="s">
        <v>3023</v>
      </c>
      <c r="G202" s="132" t="s">
        <v>2576</v>
      </c>
    </row>
    <row r="203" spans="2:7">
      <c r="B203" s="132" t="s">
        <v>3024</v>
      </c>
      <c r="C203" s="132" t="s">
        <v>3025</v>
      </c>
      <c r="D203" s="132" t="s">
        <v>2498</v>
      </c>
      <c r="E203" s="132" t="s">
        <v>2499</v>
      </c>
      <c r="F203" s="132" t="s">
        <v>3026</v>
      </c>
      <c r="G203" s="132" t="s">
        <v>2601</v>
      </c>
    </row>
    <row r="204" spans="2:7">
      <c r="B204" s="132" t="s">
        <v>3027</v>
      </c>
      <c r="C204" s="132" t="s">
        <v>3028</v>
      </c>
      <c r="D204" s="132" t="s">
        <v>2498</v>
      </c>
      <c r="E204" s="132" t="s">
        <v>2499</v>
      </c>
      <c r="F204" s="132" t="s">
        <v>2504</v>
      </c>
      <c r="G204" s="132" t="s">
        <v>2924</v>
      </c>
    </row>
    <row r="205" spans="2:7">
      <c r="B205" s="132" t="s">
        <v>3029</v>
      </c>
      <c r="C205" s="132" t="s">
        <v>3030</v>
      </c>
      <c r="D205" s="132" t="s">
        <v>2498</v>
      </c>
      <c r="E205" s="132" t="s">
        <v>2499</v>
      </c>
      <c r="F205" s="132" t="s">
        <v>2971</v>
      </c>
      <c r="G205" s="132" t="s">
        <v>2512</v>
      </c>
    </row>
    <row r="206" spans="2:7">
      <c r="B206" s="132" t="s">
        <v>3031</v>
      </c>
      <c r="C206" s="132" t="s">
        <v>3032</v>
      </c>
      <c r="D206" s="132" t="s">
        <v>2498</v>
      </c>
      <c r="E206" s="132" t="s">
        <v>2499</v>
      </c>
      <c r="F206" s="132" t="s">
        <v>2504</v>
      </c>
      <c r="G206" s="132" t="s">
        <v>2512</v>
      </c>
    </row>
    <row r="207" spans="2:7">
      <c r="B207" s="132" t="s">
        <v>3033</v>
      </c>
      <c r="C207" s="132" t="s">
        <v>3034</v>
      </c>
      <c r="D207" s="132" t="s">
        <v>2498</v>
      </c>
      <c r="E207" s="132" t="s">
        <v>2499</v>
      </c>
      <c r="F207" s="132" t="s">
        <v>2575</v>
      </c>
      <c r="G207" s="132" t="s">
        <v>2924</v>
      </c>
    </row>
    <row r="208" spans="2:7">
      <c r="B208" s="132" t="s">
        <v>3035</v>
      </c>
      <c r="C208" s="132" t="s">
        <v>3036</v>
      </c>
      <c r="D208" s="132" t="s">
        <v>2498</v>
      </c>
      <c r="E208" s="132" t="s">
        <v>2499</v>
      </c>
      <c r="F208" s="132" t="s">
        <v>2507</v>
      </c>
      <c r="G208" s="132" t="s">
        <v>2570</v>
      </c>
    </row>
    <row r="209" spans="2:7">
      <c r="B209" s="132" t="s">
        <v>3037</v>
      </c>
      <c r="C209" s="132" t="s">
        <v>3038</v>
      </c>
      <c r="D209" s="132" t="s">
        <v>2498</v>
      </c>
      <c r="E209" s="132" t="s">
        <v>2499</v>
      </c>
      <c r="F209" s="132" t="s">
        <v>2861</v>
      </c>
      <c r="G209" s="132" t="s">
        <v>2664</v>
      </c>
    </row>
    <row r="210" spans="2:7">
      <c r="B210" s="132" t="s">
        <v>3039</v>
      </c>
      <c r="C210" s="132" t="s">
        <v>3040</v>
      </c>
      <c r="D210" s="132" t="s">
        <v>2498</v>
      </c>
      <c r="E210" s="132" t="s">
        <v>2499</v>
      </c>
      <c r="F210" s="132" t="s">
        <v>2711</v>
      </c>
      <c r="G210" s="132" t="s">
        <v>2664</v>
      </c>
    </row>
    <row r="211" spans="2:7">
      <c r="B211" s="132" t="s">
        <v>3041</v>
      </c>
      <c r="C211" s="132" t="s">
        <v>3042</v>
      </c>
      <c r="D211" s="132" t="s">
        <v>2498</v>
      </c>
      <c r="E211" s="132" t="s">
        <v>2499</v>
      </c>
      <c r="F211" s="132" t="s">
        <v>3043</v>
      </c>
      <c r="G211" s="132" t="s">
        <v>2601</v>
      </c>
    </row>
    <row r="212" spans="2:7">
      <c r="B212" s="132" t="s">
        <v>3044</v>
      </c>
      <c r="C212" s="132" t="s">
        <v>3045</v>
      </c>
      <c r="D212" s="132" t="s">
        <v>2498</v>
      </c>
      <c r="E212" s="132" t="s">
        <v>2499</v>
      </c>
      <c r="F212" s="132" t="s">
        <v>2515</v>
      </c>
      <c r="G212" s="132" t="s">
        <v>2512</v>
      </c>
    </row>
    <row r="213" spans="2:7">
      <c r="B213" s="132" t="s">
        <v>3046</v>
      </c>
      <c r="C213" s="132" t="s">
        <v>3047</v>
      </c>
      <c r="D213" s="132" t="s">
        <v>2498</v>
      </c>
      <c r="E213" s="132" t="s">
        <v>2499</v>
      </c>
      <c r="F213" s="132" t="s">
        <v>2559</v>
      </c>
      <c r="G213" s="132" t="s">
        <v>2512</v>
      </c>
    </row>
    <row r="214" spans="2:7">
      <c r="B214" s="132" t="s">
        <v>3048</v>
      </c>
      <c r="C214" s="132" t="s">
        <v>3049</v>
      </c>
      <c r="D214" s="132" t="s">
        <v>2498</v>
      </c>
      <c r="E214" s="132" t="s">
        <v>2499</v>
      </c>
      <c r="F214" s="132" t="s">
        <v>2992</v>
      </c>
      <c r="G214" s="132" t="s">
        <v>2512</v>
      </c>
    </row>
    <row r="215" spans="2:7">
      <c r="B215" s="132" t="s">
        <v>3050</v>
      </c>
      <c r="C215" s="132" t="s">
        <v>3051</v>
      </c>
      <c r="D215" s="132" t="s">
        <v>2498</v>
      </c>
      <c r="E215" s="132" t="s">
        <v>2499</v>
      </c>
      <c r="F215" s="132" t="s">
        <v>2938</v>
      </c>
      <c r="G215" s="132" t="s">
        <v>2512</v>
      </c>
    </row>
    <row r="216" spans="2:7">
      <c r="B216" s="132" t="s">
        <v>3052</v>
      </c>
      <c r="C216" s="132" t="s">
        <v>3053</v>
      </c>
      <c r="D216" s="132" t="s">
        <v>2498</v>
      </c>
      <c r="E216" s="132" t="s">
        <v>2499</v>
      </c>
      <c r="F216" s="132" t="s">
        <v>2609</v>
      </c>
      <c r="G216" s="132" t="s">
        <v>2512</v>
      </c>
    </row>
    <row r="217" spans="2:7">
      <c r="B217" s="132" t="s">
        <v>3054</v>
      </c>
      <c r="C217" s="132" t="s">
        <v>3055</v>
      </c>
      <c r="D217" s="132" t="s">
        <v>2498</v>
      </c>
      <c r="E217" s="132" t="s">
        <v>2499</v>
      </c>
      <c r="F217" s="132" t="s">
        <v>3056</v>
      </c>
      <c r="G217" s="132" t="s">
        <v>2744</v>
      </c>
    </row>
    <row r="218" spans="2:7">
      <c r="B218" s="132" t="s">
        <v>3057</v>
      </c>
      <c r="C218" s="132" t="s">
        <v>3058</v>
      </c>
      <c r="D218" s="132" t="s">
        <v>2498</v>
      </c>
      <c r="E218" s="132" t="s">
        <v>2499</v>
      </c>
      <c r="F218" s="132" t="s">
        <v>3059</v>
      </c>
      <c r="G218" s="132" t="s">
        <v>2527</v>
      </c>
    </row>
    <row r="219" spans="2:7">
      <c r="B219" s="132" t="s">
        <v>3060</v>
      </c>
      <c r="C219" s="132" t="s">
        <v>3061</v>
      </c>
      <c r="D219" s="132" t="s">
        <v>2498</v>
      </c>
      <c r="E219" s="132" t="s">
        <v>2499</v>
      </c>
      <c r="F219" s="132" t="s">
        <v>3062</v>
      </c>
      <c r="G219" s="132" t="s">
        <v>2744</v>
      </c>
    </row>
    <row r="220" spans="2:7">
      <c r="B220" s="132" t="s">
        <v>3063</v>
      </c>
      <c r="C220" s="132" t="s">
        <v>3064</v>
      </c>
      <c r="D220" s="132" t="s">
        <v>2498</v>
      </c>
      <c r="E220" s="132" t="s">
        <v>2499</v>
      </c>
      <c r="F220" s="132" t="s">
        <v>3065</v>
      </c>
      <c r="G220" s="132" t="s">
        <v>2512</v>
      </c>
    </row>
    <row r="221" spans="2:7">
      <c r="B221" s="132" t="s">
        <v>3066</v>
      </c>
      <c r="C221" s="132" t="s">
        <v>3067</v>
      </c>
      <c r="D221" s="132" t="s">
        <v>2498</v>
      </c>
      <c r="E221" s="132" t="s">
        <v>2499</v>
      </c>
      <c r="F221" s="132" t="s">
        <v>2587</v>
      </c>
      <c r="G221" s="132" t="s">
        <v>2664</v>
      </c>
    </row>
    <row r="222" spans="2:7">
      <c r="B222" s="132" t="s">
        <v>3068</v>
      </c>
      <c r="C222" s="132" t="s">
        <v>3069</v>
      </c>
      <c r="D222" s="132" t="s">
        <v>2498</v>
      </c>
      <c r="E222" s="132" t="s">
        <v>2499</v>
      </c>
      <c r="F222" s="132" t="s">
        <v>2688</v>
      </c>
      <c r="G222" s="132" t="s">
        <v>2664</v>
      </c>
    </row>
    <row r="223" spans="2:7">
      <c r="B223" s="132" t="s">
        <v>3070</v>
      </c>
      <c r="C223" s="132" t="s">
        <v>3071</v>
      </c>
      <c r="D223" s="132" t="s">
        <v>2498</v>
      </c>
      <c r="E223" s="132" t="s">
        <v>2499</v>
      </c>
      <c r="F223" s="132" t="s">
        <v>2614</v>
      </c>
      <c r="G223" s="132" t="s">
        <v>2512</v>
      </c>
    </row>
    <row r="224" spans="2:7">
      <c r="B224" s="132" t="s">
        <v>3072</v>
      </c>
      <c r="C224" s="132" t="s">
        <v>3073</v>
      </c>
      <c r="D224" s="132" t="s">
        <v>2498</v>
      </c>
      <c r="E224" s="132" t="s">
        <v>2499</v>
      </c>
      <c r="F224" s="132" t="s">
        <v>3074</v>
      </c>
      <c r="G224" s="132" t="s">
        <v>2512</v>
      </c>
    </row>
    <row r="225" spans="2:7">
      <c r="B225" s="132" t="s">
        <v>3075</v>
      </c>
      <c r="C225" s="132" t="s">
        <v>3076</v>
      </c>
      <c r="D225" s="132" t="s">
        <v>2498</v>
      </c>
      <c r="E225" s="132" t="s">
        <v>2499</v>
      </c>
      <c r="F225" s="132" t="s">
        <v>2968</v>
      </c>
      <c r="G225" s="132" t="s">
        <v>2601</v>
      </c>
    </row>
    <row r="226" spans="2:7">
      <c r="B226" s="132" t="s">
        <v>3077</v>
      </c>
      <c r="C226" s="132" t="s">
        <v>3078</v>
      </c>
      <c r="D226" s="132" t="s">
        <v>2498</v>
      </c>
      <c r="E226" s="132" t="s">
        <v>2499</v>
      </c>
      <c r="F226" s="132" t="s">
        <v>2504</v>
      </c>
      <c r="G226" s="132" t="s">
        <v>2512</v>
      </c>
    </row>
    <row r="227" spans="2:7">
      <c r="B227" s="132" t="s">
        <v>3079</v>
      </c>
      <c r="C227" s="132" t="s">
        <v>3080</v>
      </c>
      <c r="D227" s="132" t="s">
        <v>2498</v>
      </c>
      <c r="E227" s="132" t="s">
        <v>2499</v>
      </c>
      <c r="F227" s="132" t="s">
        <v>2836</v>
      </c>
      <c r="G227" s="132" t="s">
        <v>2512</v>
      </c>
    </row>
    <row r="228" spans="2:7">
      <c r="B228" s="132" t="s">
        <v>3081</v>
      </c>
      <c r="C228" s="132" t="s">
        <v>3082</v>
      </c>
      <c r="D228" s="132" t="s">
        <v>2498</v>
      </c>
      <c r="E228" s="132" t="s">
        <v>2499</v>
      </c>
      <c r="F228" s="132" t="s">
        <v>2547</v>
      </c>
      <c r="G228" s="132" t="s">
        <v>2570</v>
      </c>
    </row>
    <row r="229" spans="2:7">
      <c r="B229" s="132" t="s">
        <v>3083</v>
      </c>
      <c r="C229" s="132" t="s">
        <v>3084</v>
      </c>
      <c r="D229" s="132" t="s">
        <v>2498</v>
      </c>
      <c r="E229" s="132" t="s">
        <v>2499</v>
      </c>
      <c r="F229" s="132" t="s">
        <v>2685</v>
      </c>
      <c r="G229" s="132" t="s">
        <v>2512</v>
      </c>
    </row>
    <row r="230" spans="2:7">
      <c r="B230" s="132" t="s">
        <v>3085</v>
      </c>
      <c r="C230" s="132" t="s">
        <v>3086</v>
      </c>
      <c r="D230" s="132" t="s">
        <v>2498</v>
      </c>
      <c r="E230" s="132" t="s">
        <v>2499</v>
      </c>
      <c r="F230" s="132" t="s">
        <v>2767</v>
      </c>
      <c r="G230" s="132" t="s">
        <v>2512</v>
      </c>
    </row>
    <row r="231" spans="2:7">
      <c r="B231" s="132" t="s">
        <v>3087</v>
      </c>
      <c r="C231" s="132" t="s">
        <v>3088</v>
      </c>
      <c r="D231" s="132" t="s">
        <v>2498</v>
      </c>
      <c r="E231" s="132" t="s">
        <v>2499</v>
      </c>
      <c r="F231" s="132" t="s">
        <v>3089</v>
      </c>
      <c r="G231" s="132" t="s">
        <v>2512</v>
      </c>
    </row>
    <row r="232" spans="2:7">
      <c r="B232" s="132" t="s">
        <v>3090</v>
      </c>
      <c r="C232" s="132" t="s">
        <v>3091</v>
      </c>
      <c r="D232" s="132" t="s">
        <v>2498</v>
      </c>
      <c r="E232" s="132" t="s">
        <v>2499</v>
      </c>
      <c r="F232" s="132" t="s">
        <v>2653</v>
      </c>
      <c r="G232" s="132" t="s">
        <v>2576</v>
      </c>
    </row>
    <row r="233" spans="2:7">
      <c r="B233" s="132" t="s">
        <v>3092</v>
      </c>
      <c r="C233" s="132" t="s">
        <v>3093</v>
      </c>
      <c r="D233" s="132" t="s">
        <v>2498</v>
      </c>
      <c r="E233" s="132" t="s">
        <v>2499</v>
      </c>
      <c r="F233" s="132" t="s">
        <v>2812</v>
      </c>
      <c r="G233" s="132" t="s">
        <v>2570</v>
      </c>
    </row>
    <row r="234" spans="2:7">
      <c r="B234" s="132" t="s">
        <v>3094</v>
      </c>
      <c r="C234" s="132" t="s">
        <v>3095</v>
      </c>
      <c r="D234" s="132" t="s">
        <v>2498</v>
      </c>
      <c r="E234" s="132" t="s">
        <v>2499</v>
      </c>
      <c r="F234" s="132" t="s">
        <v>3096</v>
      </c>
      <c r="G234" s="132" t="s">
        <v>2601</v>
      </c>
    </row>
    <row r="235" spans="2:7">
      <c r="B235" s="132" t="s">
        <v>3097</v>
      </c>
      <c r="C235" s="132" t="s">
        <v>3098</v>
      </c>
      <c r="D235" s="132" t="s">
        <v>2498</v>
      </c>
      <c r="E235" s="132" t="s">
        <v>2499</v>
      </c>
      <c r="F235" s="132" t="s">
        <v>3099</v>
      </c>
      <c r="G235" s="132" t="s">
        <v>2570</v>
      </c>
    </row>
    <row r="236" spans="2:7">
      <c r="B236" s="132" t="s">
        <v>3100</v>
      </c>
      <c r="C236" s="132" t="s">
        <v>3101</v>
      </c>
      <c r="D236" s="132" t="s">
        <v>2498</v>
      </c>
      <c r="E236" s="132" t="s">
        <v>2499</v>
      </c>
      <c r="F236" s="132" t="s">
        <v>2643</v>
      </c>
      <c r="G236" s="132" t="s">
        <v>2512</v>
      </c>
    </row>
    <row r="237" spans="2:7">
      <c r="B237" s="132" t="s">
        <v>3102</v>
      </c>
      <c r="C237" s="132" t="s">
        <v>3103</v>
      </c>
      <c r="D237" s="132" t="s">
        <v>2498</v>
      </c>
      <c r="E237" s="132" t="s">
        <v>2499</v>
      </c>
      <c r="F237" s="132" t="s">
        <v>3104</v>
      </c>
      <c r="G237" s="132" t="s">
        <v>2570</v>
      </c>
    </row>
    <row r="238" spans="2:7">
      <c r="B238" s="132" t="s">
        <v>3105</v>
      </c>
      <c r="C238" s="132" t="s">
        <v>3106</v>
      </c>
      <c r="D238" s="132" t="s">
        <v>2498</v>
      </c>
      <c r="E238" s="132" t="s">
        <v>2499</v>
      </c>
      <c r="F238" s="132" t="s">
        <v>2504</v>
      </c>
      <c r="G238" s="132" t="s">
        <v>2512</v>
      </c>
    </row>
    <row r="239" spans="2:7">
      <c r="B239" s="132" t="s">
        <v>3107</v>
      </c>
      <c r="C239" s="132" t="s">
        <v>3108</v>
      </c>
      <c r="D239" s="132" t="s">
        <v>2498</v>
      </c>
      <c r="E239" s="132" t="s">
        <v>2499</v>
      </c>
      <c r="F239" s="132" t="s">
        <v>2539</v>
      </c>
      <c r="G239" s="132" t="s">
        <v>2512</v>
      </c>
    </row>
    <row r="240" spans="2:7">
      <c r="B240" s="132" t="s">
        <v>3109</v>
      </c>
      <c r="C240" s="132" t="s">
        <v>3110</v>
      </c>
      <c r="D240" s="132" t="s">
        <v>2498</v>
      </c>
      <c r="E240" s="132" t="s">
        <v>2499</v>
      </c>
      <c r="F240" s="132" t="s">
        <v>2643</v>
      </c>
      <c r="G240" s="132" t="s">
        <v>2512</v>
      </c>
    </row>
    <row r="241" spans="2:7">
      <c r="B241" s="132" t="s">
        <v>3111</v>
      </c>
      <c r="C241" s="132" t="s">
        <v>3112</v>
      </c>
      <c r="D241" s="132" t="s">
        <v>2498</v>
      </c>
      <c r="E241" s="132" t="s">
        <v>2499</v>
      </c>
      <c r="F241" s="132" t="s">
        <v>2562</v>
      </c>
      <c r="G241" s="132" t="s">
        <v>2512</v>
      </c>
    </row>
    <row r="242" spans="2:7">
      <c r="B242" s="132" t="s">
        <v>3113</v>
      </c>
      <c r="C242" s="132" t="s">
        <v>3114</v>
      </c>
      <c r="D242" s="132" t="s">
        <v>2498</v>
      </c>
      <c r="E242" s="132" t="s">
        <v>2499</v>
      </c>
      <c r="F242" s="132" t="s">
        <v>3115</v>
      </c>
      <c r="G242" s="132" t="s">
        <v>2512</v>
      </c>
    </row>
    <row r="243" spans="2:7">
      <c r="B243" s="132" t="s">
        <v>3116</v>
      </c>
      <c r="C243" s="132" t="s">
        <v>3117</v>
      </c>
      <c r="D243" s="132" t="s">
        <v>2804</v>
      </c>
      <c r="E243" s="132" t="s">
        <v>2805</v>
      </c>
      <c r="F243" s="132" t="s">
        <v>2997</v>
      </c>
      <c r="G243" s="132" t="s">
        <v>3118</v>
      </c>
    </row>
    <row r="244" spans="2:7">
      <c r="B244" s="132" t="s">
        <v>3119</v>
      </c>
      <c r="C244" s="132" t="s">
        <v>3120</v>
      </c>
      <c r="D244" s="132" t="s">
        <v>2498</v>
      </c>
      <c r="E244" s="132" t="s">
        <v>2499</v>
      </c>
      <c r="F244" s="132" t="s">
        <v>2861</v>
      </c>
      <c r="G244" s="132" t="s">
        <v>2664</v>
      </c>
    </row>
    <row r="245" spans="2:7">
      <c r="B245" s="132" t="s">
        <v>3121</v>
      </c>
      <c r="C245" s="132" t="s">
        <v>3122</v>
      </c>
      <c r="D245" s="132" t="s">
        <v>2498</v>
      </c>
      <c r="E245" s="132" t="s">
        <v>2499</v>
      </c>
      <c r="F245" s="132" t="s">
        <v>2609</v>
      </c>
      <c r="G245" s="132" t="s">
        <v>2527</v>
      </c>
    </row>
    <row r="246" spans="2:7">
      <c r="B246" s="132" t="s">
        <v>3123</v>
      </c>
      <c r="C246" s="132" t="s">
        <v>3124</v>
      </c>
      <c r="D246" s="132" t="s">
        <v>2498</v>
      </c>
      <c r="E246" s="132" t="s">
        <v>2499</v>
      </c>
      <c r="F246" s="132" t="s">
        <v>3125</v>
      </c>
      <c r="G246" s="132" t="s">
        <v>2744</v>
      </c>
    </row>
    <row r="247" spans="2:7">
      <c r="B247" s="132" t="s">
        <v>3126</v>
      </c>
      <c r="C247" s="132" t="s">
        <v>3127</v>
      </c>
      <c r="D247" s="132" t="s">
        <v>3128</v>
      </c>
      <c r="E247" s="132" t="s">
        <v>3129</v>
      </c>
      <c r="F247" s="132" t="s">
        <v>3130</v>
      </c>
      <c r="G247" s="132" t="s">
        <v>2744</v>
      </c>
    </row>
    <row r="248" spans="2:7">
      <c r="B248" s="132" t="s">
        <v>3131</v>
      </c>
      <c r="C248" s="132" t="s">
        <v>3132</v>
      </c>
      <c r="D248" s="132" t="s">
        <v>2498</v>
      </c>
      <c r="E248" s="132" t="s">
        <v>2499</v>
      </c>
      <c r="F248" s="132" t="s">
        <v>3133</v>
      </c>
      <c r="G248" s="132" t="s">
        <v>2744</v>
      </c>
    </row>
    <row r="249" spans="2:7">
      <c r="B249" s="132" t="s">
        <v>3134</v>
      </c>
      <c r="C249" s="132" t="s">
        <v>3135</v>
      </c>
      <c r="D249" s="132" t="s">
        <v>2498</v>
      </c>
      <c r="E249" s="132" t="s">
        <v>2499</v>
      </c>
      <c r="F249" s="132" t="s">
        <v>3026</v>
      </c>
      <c r="G249" s="132" t="s">
        <v>2570</v>
      </c>
    </row>
    <row r="250" spans="2:7">
      <c r="B250" s="132" t="s">
        <v>3136</v>
      </c>
      <c r="C250" s="132" t="s">
        <v>3137</v>
      </c>
      <c r="D250" s="132" t="s">
        <v>2498</v>
      </c>
      <c r="E250" s="132" t="s">
        <v>2499</v>
      </c>
      <c r="F250" s="132" t="s">
        <v>3138</v>
      </c>
      <c r="G250" s="132" t="s">
        <v>2744</v>
      </c>
    </row>
    <row r="251" spans="2:7">
      <c r="B251" s="132" t="s">
        <v>3139</v>
      </c>
      <c r="C251" s="132" t="s">
        <v>3140</v>
      </c>
      <c r="D251" s="132" t="s">
        <v>2498</v>
      </c>
      <c r="E251" s="132" t="s">
        <v>2499</v>
      </c>
      <c r="F251" s="132" t="s">
        <v>2938</v>
      </c>
      <c r="G251" s="132" t="s">
        <v>2570</v>
      </c>
    </row>
    <row r="252" spans="2:7">
      <c r="B252" s="132" t="s">
        <v>3141</v>
      </c>
      <c r="C252" s="132" t="s">
        <v>3142</v>
      </c>
      <c r="D252" s="132" t="s">
        <v>2498</v>
      </c>
      <c r="E252" s="132" t="s">
        <v>2499</v>
      </c>
      <c r="F252" s="132" t="s">
        <v>3143</v>
      </c>
      <c r="G252" s="132" t="s">
        <v>2570</v>
      </c>
    </row>
    <row r="253" spans="2:7">
      <c r="B253" s="132" t="s">
        <v>3144</v>
      </c>
      <c r="C253" s="132" t="s">
        <v>3145</v>
      </c>
      <c r="D253" s="132" t="s">
        <v>2498</v>
      </c>
      <c r="E253" s="132" t="s">
        <v>2499</v>
      </c>
      <c r="F253" s="132" t="s">
        <v>3146</v>
      </c>
      <c r="G253" s="132" t="s">
        <v>2527</v>
      </c>
    </row>
    <row r="254" spans="2:7">
      <c r="B254" s="132" t="s">
        <v>3147</v>
      </c>
      <c r="C254" s="132" t="s">
        <v>3148</v>
      </c>
      <c r="D254" s="132" t="s">
        <v>2498</v>
      </c>
      <c r="E254" s="132" t="s">
        <v>2499</v>
      </c>
      <c r="F254" s="132" t="s">
        <v>2504</v>
      </c>
      <c r="G254" s="132" t="s">
        <v>2664</v>
      </c>
    </row>
    <row r="255" spans="2:7">
      <c r="B255" s="132" t="s">
        <v>3149</v>
      </c>
      <c r="C255" s="132" t="s">
        <v>3150</v>
      </c>
      <c r="D255" s="132" t="s">
        <v>2498</v>
      </c>
      <c r="E255" s="132" t="s">
        <v>2499</v>
      </c>
      <c r="F255" s="132" t="s">
        <v>2587</v>
      </c>
      <c r="G255" s="132" t="s">
        <v>2924</v>
      </c>
    </row>
    <row r="256" spans="2:7">
      <c r="B256" s="132" t="s">
        <v>3151</v>
      </c>
      <c r="C256" s="132" t="s">
        <v>3152</v>
      </c>
      <c r="D256" s="132" t="s">
        <v>2498</v>
      </c>
      <c r="E256" s="132" t="s">
        <v>2499</v>
      </c>
      <c r="F256" s="132" t="s">
        <v>2543</v>
      </c>
      <c r="G256" s="132" t="s">
        <v>2512</v>
      </c>
    </row>
    <row r="257" spans="2:7">
      <c r="B257" s="132" t="s">
        <v>3153</v>
      </c>
      <c r="C257" s="132" t="s">
        <v>3154</v>
      </c>
      <c r="D257" s="132" t="s">
        <v>2498</v>
      </c>
      <c r="E257" s="132" t="s">
        <v>2499</v>
      </c>
      <c r="F257" s="132" t="s">
        <v>3155</v>
      </c>
      <c r="G257" s="132" t="s">
        <v>2512</v>
      </c>
    </row>
    <row r="258" spans="2:7">
      <c r="B258" s="132" t="s">
        <v>3156</v>
      </c>
      <c r="C258" s="132" t="s">
        <v>3157</v>
      </c>
      <c r="D258" s="132" t="s">
        <v>2498</v>
      </c>
      <c r="E258" s="132" t="s">
        <v>2499</v>
      </c>
      <c r="F258" s="132" t="s">
        <v>2836</v>
      </c>
      <c r="G258" s="132" t="s">
        <v>2512</v>
      </c>
    </row>
    <row r="259" spans="2:7">
      <c r="B259" s="132" t="s">
        <v>3158</v>
      </c>
      <c r="C259" s="132" t="s">
        <v>3159</v>
      </c>
      <c r="D259" s="132" t="s">
        <v>2498</v>
      </c>
      <c r="E259" s="132" t="s">
        <v>2499</v>
      </c>
      <c r="F259" s="132" t="s">
        <v>3160</v>
      </c>
      <c r="G259" s="132" t="s">
        <v>2570</v>
      </c>
    </row>
    <row r="260" spans="2:7">
      <c r="B260" s="132" t="s">
        <v>3161</v>
      </c>
      <c r="C260" s="132" t="s">
        <v>3162</v>
      </c>
      <c r="D260" s="132" t="s">
        <v>2498</v>
      </c>
      <c r="E260" s="132" t="s">
        <v>2499</v>
      </c>
      <c r="F260" s="132" t="s">
        <v>3074</v>
      </c>
      <c r="G260" s="132" t="s">
        <v>2601</v>
      </c>
    </row>
    <row r="261" spans="2:7">
      <c r="B261" s="132" t="s">
        <v>3163</v>
      </c>
      <c r="C261" s="132" t="s">
        <v>3164</v>
      </c>
      <c r="D261" s="132" t="s">
        <v>2498</v>
      </c>
      <c r="E261" s="132" t="s">
        <v>2499</v>
      </c>
      <c r="F261" s="132" t="s">
        <v>3008</v>
      </c>
      <c r="G261" s="132" t="s">
        <v>3165</v>
      </c>
    </row>
    <row r="262" spans="2:7">
      <c r="B262" s="132" t="s">
        <v>3166</v>
      </c>
      <c r="C262" s="132" t="s">
        <v>3167</v>
      </c>
      <c r="D262" s="132" t="s">
        <v>2498</v>
      </c>
      <c r="E262" s="132" t="s">
        <v>2499</v>
      </c>
      <c r="F262" s="132" t="s">
        <v>3168</v>
      </c>
      <c r="G262" s="132" t="s">
        <v>2527</v>
      </c>
    </row>
    <row r="263" spans="2:7">
      <c r="B263" s="132" t="s">
        <v>3169</v>
      </c>
      <c r="C263" s="132" t="s">
        <v>3170</v>
      </c>
      <c r="D263" s="132" t="s">
        <v>2498</v>
      </c>
      <c r="E263" s="132" t="s">
        <v>2499</v>
      </c>
      <c r="F263" s="132" t="s">
        <v>3171</v>
      </c>
      <c r="G263" s="132" t="s">
        <v>2512</v>
      </c>
    </row>
    <row r="264" spans="2:7">
      <c r="B264" s="132" t="s">
        <v>3172</v>
      </c>
      <c r="C264" s="132" t="s">
        <v>3173</v>
      </c>
      <c r="D264" s="132" t="s">
        <v>2498</v>
      </c>
      <c r="E264" s="132" t="s">
        <v>2499</v>
      </c>
      <c r="F264" s="132" t="s">
        <v>3174</v>
      </c>
      <c r="G264" s="132" t="s">
        <v>2664</v>
      </c>
    </row>
    <row r="265" spans="2:7">
      <c r="B265" s="132" t="s">
        <v>3175</v>
      </c>
      <c r="C265" s="132" t="s">
        <v>3176</v>
      </c>
      <c r="D265" s="132" t="s">
        <v>2498</v>
      </c>
      <c r="E265" s="132" t="s">
        <v>2499</v>
      </c>
      <c r="F265" s="132" t="s">
        <v>2504</v>
      </c>
      <c r="G265" s="132" t="s">
        <v>2924</v>
      </c>
    </row>
    <row r="266" spans="2:7">
      <c r="B266" s="132" t="s">
        <v>3177</v>
      </c>
      <c r="C266" s="132" t="s">
        <v>3178</v>
      </c>
      <c r="D266" s="132" t="s">
        <v>2498</v>
      </c>
      <c r="E266" s="132" t="s">
        <v>2499</v>
      </c>
      <c r="F266" s="132" t="s">
        <v>2989</v>
      </c>
      <c r="G266" s="132" t="s">
        <v>2512</v>
      </c>
    </row>
    <row r="267" spans="2:7">
      <c r="B267" s="132" t="s">
        <v>3179</v>
      </c>
      <c r="C267" s="132" t="s">
        <v>3180</v>
      </c>
      <c r="D267" s="132" t="s">
        <v>2498</v>
      </c>
      <c r="E267" s="132" t="s">
        <v>2499</v>
      </c>
      <c r="F267" s="132" t="s">
        <v>2989</v>
      </c>
      <c r="G267" s="132" t="s">
        <v>2512</v>
      </c>
    </row>
    <row r="268" spans="2:7">
      <c r="B268" s="132" t="s">
        <v>3181</v>
      </c>
      <c r="C268" s="132" t="s">
        <v>3182</v>
      </c>
      <c r="D268" s="132" t="s">
        <v>2498</v>
      </c>
      <c r="E268" s="132" t="s">
        <v>2499</v>
      </c>
      <c r="F268" s="132" t="s">
        <v>2861</v>
      </c>
      <c r="G268" s="132" t="s">
        <v>2664</v>
      </c>
    </row>
    <row r="269" spans="2:7">
      <c r="B269" s="132" t="s">
        <v>3183</v>
      </c>
      <c r="C269" s="132" t="s">
        <v>3184</v>
      </c>
      <c r="D269" s="132" t="s">
        <v>2498</v>
      </c>
      <c r="E269" s="132" t="s">
        <v>2499</v>
      </c>
      <c r="F269" s="132" t="s">
        <v>3185</v>
      </c>
      <c r="G269" s="132" t="s">
        <v>2512</v>
      </c>
    </row>
    <row r="270" spans="2:7">
      <c r="B270" s="132" t="s">
        <v>3186</v>
      </c>
      <c r="C270" s="132" t="s">
        <v>3187</v>
      </c>
      <c r="D270" s="132" t="s">
        <v>2498</v>
      </c>
      <c r="E270" s="132" t="s">
        <v>2499</v>
      </c>
      <c r="F270" s="132" t="s">
        <v>3188</v>
      </c>
      <c r="G270" s="132" t="s">
        <v>2570</v>
      </c>
    </row>
    <row r="271" spans="2:7">
      <c r="B271" s="132" t="s">
        <v>3189</v>
      </c>
      <c r="C271" s="132" t="s">
        <v>3190</v>
      </c>
      <c r="D271" s="132" t="s">
        <v>2498</v>
      </c>
      <c r="E271" s="132" t="s">
        <v>2499</v>
      </c>
      <c r="F271" s="132" t="s">
        <v>2643</v>
      </c>
      <c r="G271" s="132" t="s">
        <v>2527</v>
      </c>
    </row>
    <row r="272" spans="2:7">
      <c r="B272" s="132" t="s">
        <v>3191</v>
      </c>
      <c r="C272" s="132" t="s">
        <v>3192</v>
      </c>
      <c r="D272" s="132" t="s">
        <v>2498</v>
      </c>
      <c r="E272" s="132" t="s">
        <v>2499</v>
      </c>
      <c r="F272" s="132" t="s">
        <v>3193</v>
      </c>
      <c r="G272" s="132" t="s">
        <v>2512</v>
      </c>
    </row>
    <row r="273" spans="2:7">
      <c r="B273" s="132" t="s">
        <v>3194</v>
      </c>
      <c r="C273" s="132" t="s">
        <v>3195</v>
      </c>
      <c r="D273" s="132" t="s">
        <v>2498</v>
      </c>
      <c r="E273" s="132" t="s">
        <v>2499</v>
      </c>
      <c r="F273" s="132" t="s">
        <v>2643</v>
      </c>
      <c r="G273" s="132" t="s">
        <v>2601</v>
      </c>
    </row>
    <row r="274" spans="2:7">
      <c r="B274" s="132" t="s">
        <v>3196</v>
      </c>
      <c r="C274" s="132" t="s">
        <v>3197</v>
      </c>
      <c r="D274" s="132" t="s">
        <v>2498</v>
      </c>
      <c r="E274" s="132" t="s">
        <v>2499</v>
      </c>
      <c r="F274" s="132" t="s">
        <v>2504</v>
      </c>
      <c r="G274" s="132" t="s">
        <v>2512</v>
      </c>
    </row>
    <row r="275" spans="2:7">
      <c r="B275" s="132" t="s">
        <v>3198</v>
      </c>
      <c r="C275" s="132" t="s">
        <v>3199</v>
      </c>
      <c r="D275" s="132" t="s">
        <v>2498</v>
      </c>
      <c r="E275" s="132" t="s">
        <v>2499</v>
      </c>
      <c r="F275" s="132" t="s">
        <v>3200</v>
      </c>
      <c r="G275" s="132" t="s">
        <v>2570</v>
      </c>
    </row>
    <row r="276" spans="2:7">
      <c r="B276" s="132" t="s">
        <v>3201</v>
      </c>
      <c r="C276" s="132" t="s">
        <v>3202</v>
      </c>
      <c r="D276" s="132" t="s">
        <v>2498</v>
      </c>
      <c r="E276" s="132" t="s">
        <v>2499</v>
      </c>
      <c r="F276" s="132" t="s">
        <v>2562</v>
      </c>
      <c r="G276" s="132" t="s">
        <v>2512</v>
      </c>
    </row>
    <row r="277" spans="2:7">
      <c r="B277" s="132" t="s">
        <v>3203</v>
      </c>
      <c r="C277" s="132" t="s">
        <v>3204</v>
      </c>
      <c r="D277" s="132" t="s">
        <v>2498</v>
      </c>
      <c r="E277" s="132" t="s">
        <v>2499</v>
      </c>
      <c r="F277" s="132" t="s">
        <v>3205</v>
      </c>
      <c r="G277" s="132" t="s">
        <v>2527</v>
      </c>
    </row>
    <row r="278" spans="2:7">
      <c r="B278" s="132" t="s">
        <v>3206</v>
      </c>
      <c r="C278" s="132" t="s">
        <v>3207</v>
      </c>
      <c r="D278" s="132" t="s">
        <v>2498</v>
      </c>
      <c r="E278" s="132" t="s">
        <v>2499</v>
      </c>
      <c r="F278" s="132" t="s">
        <v>3208</v>
      </c>
      <c r="G278" s="132" t="s">
        <v>2601</v>
      </c>
    </row>
    <row r="279" spans="2:7">
      <c r="B279" s="132" t="s">
        <v>3209</v>
      </c>
      <c r="C279" s="132" t="s">
        <v>3210</v>
      </c>
      <c r="D279" s="132" t="s">
        <v>2498</v>
      </c>
      <c r="E279" s="132" t="s">
        <v>2499</v>
      </c>
      <c r="F279" s="132" t="s">
        <v>2931</v>
      </c>
      <c r="G279" s="132" t="s">
        <v>2512</v>
      </c>
    </row>
    <row r="280" spans="2:7">
      <c r="B280" s="132" t="s">
        <v>3211</v>
      </c>
      <c r="C280" s="132" t="s">
        <v>3212</v>
      </c>
      <c r="D280" s="132" t="s">
        <v>2498</v>
      </c>
      <c r="E280" s="132" t="s">
        <v>2499</v>
      </c>
      <c r="F280" s="132" t="s">
        <v>2716</v>
      </c>
      <c r="G280" s="132" t="s">
        <v>2512</v>
      </c>
    </row>
    <row r="281" spans="2:7">
      <c r="B281" s="132" t="s">
        <v>3213</v>
      </c>
      <c r="C281" s="132" t="s">
        <v>3214</v>
      </c>
      <c r="D281" s="132" t="s">
        <v>2498</v>
      </c>
      <c r="E281" s="132" t="s">
        <v>2499</v>
      </c>
      <c r="F281" s="132" t="s">
        <v>2938</v>
      </c>
      <c r="G281" s="132" t="s">
        <v>2512</v>
      </c>
    </row>
    <row r="282" spans="2:7">
      <c r="B282" s="132" t="s">
        <v>3215</v>
      </c>
      <c r="C282" s="132" t="s">
        <v>3216</v>
      </c>
      <c r="D282" s="132" t="s">
        <v>2498</v>
      </c>
      <c r="E282" s="132" t="s">
        <v>2499</v>
      </c>
      <c r="F282" s="132" t="s">
        <v>3217</v>
      </c>
      <c r="G282" s="132" t="s">
        <v>2527</v>
      </c>
    </row>
    <row r="283" spans="2:7">
      <c r="B283" s="132" t="s">
        <v>3218</v>
      </c>
      <c r="C283" s="132" t="s">
        <v>3219</v>
      </c>
      <c r="D283" s="132" t="s">
        <v>2498</v>
      </c>
      <c r="E283" s="132" t="s">
        <v>2499</v>
      </c>
      <c r="F283" s="132" t="s">
        <v>3220</v>
      </c>
      <c r="G283" s="132" t="s">
        <v>2744</v>
      </c>
    </row>
    <row r="284" spans="2:7">
      <c r="B284" s="132" t="s">
        <v>3221</v>
      </c>
      <c r="C284" s="132" t="s">
        <v>3222</v>
      </c>
      <c r="D284" s="132" t="s">
        <v>2498</v>
      </c>
      <c r="E284" s="132" t="s">
        <v>2499</v>
      </c>
      <c r="F284" s="132" t="s">
        <v>3223</v>
      </c>
      <c r="G284" s="132" t="s">
        <v>2570</v>
      </c>
    </row>
    <row r="285" spans="2:7">
      <c r="B285" s="132" t="s">
        <v>3224</v>
      </c>
      <c r="C285" s="132" t="s">
        <v>3225</v>
      </c>
      <c r="D285" s="132" t="s">
        <v>2498</v>
      </c>
      <c r="E285" s="132" t="s">
        <v>2499</v>
      </c>
      <c r="F285" s="132" t="s">
        <v>2965</v>
      </c>
      <c r="G285" s="132" t="s">
        <v>2664</v>
      </c>
    </row>
    <row r="286" spans="2:7">
      <c r="B286" s="132" t="s">
        <v>3226</v>
      </c>
      <c r="C286" s="132" t="s">
        <v>3227</v>
      </c>
      <c r="D286" s="132" t="s">
        <v>2498</v>
      </c>
      <c r="E286" s="132" t="s">
        <v>2499</v>
      </c>
      <c r="F286" s="132" t="s">
        <v>3228</v>
      </c>
      <c r="G286" s="132" t="s">
        <v>2512</v>
      </c>
    </row>
    <row r="287" spans="2:7">
      <c r="B287" s="132" t="s">
        <v>3229</v>
      </c>
      <c r="C287" s="132" t="s">
        <v>3230</v>
      </c>
      <c r="D287" s="132" t="s">
        <v>2498</v>
      </c>
      <c r="E287" s="132" t="s">
        <v>2499</v>
      </c>
      <c r="F287" s="132" t="s">
        <v>3231</v>
      </c>
      <c r="G287" s="132" t="s">
        <v>2527</v>
      </c>
    </row>
    <row r="288" spans="2:7">
      <c r="B288" s="132" t="s">
        <v>3232</v>
      </c>
      <c r="C288" s="132" t="s">
        <v>3233</v>
      </c>
      <c r="D288" s="132" t="s">
        <v>2498</v>
      </c>
      <c r="E288" s="132" t="s">
        <v>2499</v>
      </c>
      <c r="F288" s="132" t="s">
        <v>3056</v>
      </c>
      <c r="G288" s="132" t="s">
        <v>2527</v>
      </c>
    </row>
    <row r="289" spans="2:7">
      <c r="B289" s="132" t="s">
        <v>3234</v>
      </c>
      <c r="C289" s="132" t="s">
        <v>3235</v>
      </c>
      <c r="D289" s="132" t="s">
        <v>2498</v>
      </c>
      <c r="E289" s="132" t="s">
        <v>2499</v>
      </c>
      <c r="F289" s="132" t="s">
        <v>2635</v>
      </c>
      <c r="G289" s="132" t="s">
        <v>2924</v>
      </c>
    </row>
    <row r="290" spans="2:7">
      <c r="B290" s="132" t="s">
        <v>3236</v>
      </c>
      <c r="C290" s="132" t="s">
        <v>3237</v>
      </c>
      <c r="D290" s="132" t="s">
        <v>2498</v>
      </c>
      <c r="E290" s="132" t="s">
        <v>2499</v>
      </c>
      <c r="F290" s="132" t="s">
        <v>2777</v>
      </c>
      <c r="G290" s="132" t="s">
        <v>2601</v>
      </c>
    </row>
    <row r="291" spans="2:7">
      <c r="B291" s="132" t="s">
        <v>3238</v>
      </c>
      <c r="C291" s="132" t="s">
        <v>3239</v>
      </c>
      <c r="D291" s="132" t="s">
        <v>2498</v>
      </c>
      <c r="E291" s="132" t="s">
        <v>2499</v>
      </c>
      <c r="F291" s="132" t="s">
        <v>3125</v>
      </c>
      <c r="G291" s="132" t="s">
        <v>2664</v>
      </c>
    </row>
    <row r="292" spans="2:7">
      <c r="B292" s="132" t="s">
        <v>3240</v>
      </c>
      <c r="C292" s="132" t="s">
        <v>3241</v>
      </c>
      <c r="D292" s="132" t="s">
        <v>2498</v>
      </c>
      <c r="E292" s="132" t="s">
        <v>2499</v>
      </c>
      <c r="F292" s="132" t="s">
        <v>2667</v>
      </c>
      <c r="G292" s="132" t="s">
        <v>2512</v>
      </c>
    </row>
    <row r="293" spans="2:7">
      <c r="B293" s="132" t="s">
        <v>3242</v>
      </c>
      <c r="C293" s="132" t="s">
        <v>3243</v>
      </c>
      <c r="D293" s="132" t="s">
        <v>2498</v>
      </c>
      <c r="E293" s="132" t="s">
        <v>2499</v>
      </c>
      <c r="F293" s="132" t="s">
        <v>2915</v>
      </c>
      <c r="G293" s="132" t="s">
        <v>2744</v>
      </c>
    </row>
    <row r="294" spans="2:7">
      <c r="B294" s="132" t="s">
        <v>3244</v>
      </c>
      <c r="C294" s="132" t="s">
        <v>3245</v>
      </c>
      <c r="D294" s="132" t="s">
        <v>2498</v>
      </c>
      <c r="E294" s="132" t="s">
        <v>2499</v>
      </c>
      <c r="F294" s="132" t="s">
        <v>2700</v>
      </c>
      <c r="G294" s="132" t="s">
        <v>2576</v>
      </c>
    </row>
    <row r="295" spans="2:7">
      <c r="B295" s="132" t="s">
        <v>3246</v>
      </c>
      <c r="C295" s="132" t="s">
        <v>3247</v>
      </c>
      <c r="D295" s="132" t="s">
        <v>2498</v>
      </c>
      <c r="E295" s="132" t="s">
        <v>2499</v>
      </c>
      <c r="F295" s="132" t="s">
        <v>2624</v>
      </c>
      <c r="G295" s="132" t="s">
        <v>2744</v>
      </c>
    </row>
    <row r="296" spans="2:7">
      <c r="B296" s="132" t="s">
        <v>3248</v>
      </c>
      <c r="C296" s="132" t="s">
        <v>3249</v>
      </c>
      <c r="D296" s="132" t="s">
        <v>2498</v>
      </c>
      <c r="E296" s="132" t="s">
        <v>2499</v>
      </c>
      <c r="F296" s="132" t="s">
        <v>2667</v>
      </c>
      <c r="G296" s="132" t="s">
        <v>2512</v>
      </c>
    </row>
    <row r="297" spans="2:7">
      <c r="B297" s="132" t="s">
        <v>3250</v>
      </c>
      <c r="C297" s="132" t="s">
        <v>3251</v>
      </c>
      <c r="D297" s="132" t="s">
        <v>2498</v>
      </c>
      <c r="E297" s="132" t="s">
        <v>2499</v>
      </c>
      <c r="F297" s="132" t="s">
        <v>3252</v>
      </c>
      <c r="G297" s="132" t="s">
        <v>2512</v>
      </c>
    </row>
    <row r="298" spans="2:7">
      <c r="B298" s="132" t="s">
        <v>3253</v>
      </c>
      <c r="C298" s="132" t="s">
        <v>3254</v>
      </c>
      <c r="D298" s="132" t="s">
        <v>2498</v>
      </c>
      <c r="E298" s="132" t="s">
        <v>2499</v>
      </c>
      <c r="F298" s="132" t="s">
        <v>2915</v>
      </c>
      <c r="G298" s="132" t="s">
        <v>2570</v>
      </c>
    </row>
    <row r="299" spans="2:7">
      <c r="B299" s="132" t="s">
        <v>3255</v>
      </c>
      <c r="C299" s="132" t="s">
        <v>3256</v>
      </c>
      <c r="D299" s="132" t="s">
        <v>2498</v>
      </c>
      <c r="E299" s="132" t="s">
        <v>2499</v>
      </c>
      <c r="F299" s="132" t="s">
        <v>2547</v>
      </c>
      <c r="G299" s="132" t="s">
        <v>2869</v>
      </c>
    </row>
    <row r="300" spans="2:7">
      <c r="B300" s="132" t="s">
        <v>3257</v>
      </c>
      <c r="C300" s="132" t="s">
        <v>3258</v>
      </c>
      <c r="D300" s="132" t="s">
        <v>2498</v>
      </c>
      <c r="E300" s="132" t="s">
        <v>2499</v>
      </c>
      <c r="F300" s="132" t="s">
        <v>3259</v>
      </c>
      <c r="G300" s="132" t="s">
        <v>2527</v>
      </c>
    </row>
    <row r="301" spans="2:7">
      <c r="B301" s="132" t="s">
        <v>3260</v>
      </c>
      <c r="C301" s="132" t="s">
        <v>3261</v>
      </c>
      <c r="D301" s="132" t="s">
        <v>2498</v>
      </c>
      <c r="E301" s="132" t="s">
        <v>2499</v>
      </c>
      <c r="F301" s="132" t="s">
        <v>2504</v>
      </c>
      <c r="G301" s="132" t="s">
        <v>2664</v>
      </c>
    </row>
    <row r="302" spans="2:7">
      <c r="B302" s="132" t="s">
        <v>3262</v>
      </c>
      <c r="C302" s="132" t="s">
        <v>3263</v>
      </c>
      <c r="D302" s="132" t="s">
        <v>2498</v>
      </c>
      <c r="E302" s="132" t="s">
        <v>2499</v>
      </c>
      <c r="F302" s="132" t="s">
        <v>3264</v>
      </c>
      <c r="G302" s="132" t="s">
        <v>2664</v>
      </c>
    </row>
    <row r="303" spans="2:7">
      <c r="B303" s="132" t="s">
        <v>3265</v>
      </c>
      <c r="C303" s="132" t="s">
        <v>3266</v>
      </c>
      <c r="D303" s="132" t="s">
        <v>2498</v>
      </c>
      <c r="E303" s="132" t="s">
        <v>2499</v>
      </c>
      <c r="F303" s="132" t="s">
        <v>3267</v>
      </c>
      <c r="G303" s="132" t="s">
        <v>2576</v>
      </c>
    </row>
    <row r="304" spans="2:7">
      <c r="B304" s="132" t="s">
        <v>3268</v>
      </c>
      <c r="C304" s="132" t="s">
        <v>3269</v>
      </c>
      <c r="D304" s="132" t="s">
        <v>2498</v>
      </c>
      <c r="E304" s="132" t="s">
        <v>2499</v>
      </c>
      <c r="F304" s="132" t="s">
        <v>3270</v>
      </c>
      <c r="G304" s="132" t="s">
        <v>2512</v>
      </c>
    </row>
    <row r="305" spans="2:7">
      <c r="B305" s="132" t="s">
        <v>3271</v>
      </c>
      <c r="C305" s="132" t="s">
        <v>3272</v>
      </c>
      <c r="D305" s="132" t="s">
        <v>2498</v>
      </c>
      <c r="E305" s="132" t="s">
        <v>2499</v>
      </c>
      <c r="F305" s="132" t="s">
        <v>3273</v>
      </c>
      <c r="G305" s="132" t="s">
        <v>2664</v>
      </c>
    </row>
    <row r="306" spans="2:7">
      <c r="B306" s="132" t="s">
        <v>3274</v>
      </c>
      <c r="C306" s="132" t="s">
        <v>3275</v>
      </c>
      <c r="D306" s="132" t="s">
        <v>2498</v>
      </c>
      <c r="E306" s="132" t="s">
        <v>2499</v>
      </c>
      <c r="F306" s="132" t="s">
        <v>2812</v>
      </c>
      <c r="G306" s="132" t="s">
        <v>2601</v>
      </c>
    </row>
    <row r="307" spans="2:7">
      <c r="B307" s="132" t="s">
        <v>3276</v>
      </c>
      <c r="C307" s="132" t="s">
        <v>3277</v>
      </c>
      <c r="D307" s="132" t="s">
        <v>2498</v>
      </c>
      <c r="E307" s="132" t="s">
        <v>2499</v>
      </c>
      <c r="F307" s="132" t="s">
        <v>2767</v>
      </c>
      <c r="G307" s="132" t="s">
        <v>2512</v>
      </c>
    </row>
    <row r="308" spans="2:7">
      <c r="B308" s="132" t="s">
        <v>3278</v>
      </c>
      <c r="C308" s="132" t="s">
        <v>3279</v>
      </c>
      <c r="D308" s="132" t="s">
        <v>2498</v>
      </c>
      <c r="E308" s="132" t="s">
        <v>2499</v>
      </c>
      <c r="F308" s="132" t="s">
        <v>3280</v>
      </c>
      <c r="G308" s="132" t="s">
        <v>2601</v>
      </c>
    </row>
    <row r="309" spans="2:7">
      <c r="B309" s="132" t="s">
        <v>3281</v>
      </c>
      <c r="C309" s="132" t="s">
        <v>3282</v>
      </c>
      <c r="D309" s="132" t="s">
        <v>2498</v>
      </c>
      <c r="E309" s="132" t="s">
        <v>2499</v>
      </c>
      <c r="F309" s="132" t="s">
        <v>3205</v>
      </c>
      <c r="G309" s="132" t="s">
        <v>2512</v>
      </c>
    </row>
    <row r="310" spans="2:7">
      <c r="B310" s="132" t="s">
        <v>3283</v>
      </c>
      <c r="C310" s="132" t="s">
        <v>3284</v>
      </c>
      <c r="D310" s="132" t="s">
        <v>2498</v>
      </c>
      <c r="E310" s="132" t="s">
        <v>2499</v>
      </c>
      <c r="F310" s="132" t="s">
        <v>2670</v>
      </c>
      <c r="G310" s="132" t="s">
        <v>2869</v>
      </c>
    </row>
    <row r="311" spans="2:7">
      <c r="B311" s="132" t="s">
        <v>3285</v>
      </c>
      <c r="C311" s="132" t="s">
        <v>3286</v>
      </c>
      <c r="D311" s="132" t="s">
        <v>2498</v>
      </c>
      <c r="E311" s="132" t="s">
        <v>2499</v>
      </c>
      <c r="F311" s="132" t="s">
        <v>3013</v>
      </c>
      <c r="G311" s="132" t="s">
        <v>2664</v>
      </c>
    </row>
    <row r="312" spans="2:7">
      <c r="B312" s="132" t="s">
        <v>3287</v>
      </c>
      <c r="C312" s="132" t="s">
        <v>3288</v>
      </c>
      <c r="D312" s="132" t="s">
        <v>2498</v>
      </c>
      <c r="E312" s="132" t="s">
        <v>2499</v>
      </c>
      <c r="F312" s="132" t="s">
        <v>2624</v>
      </c>
      <c r="G312" s="132" t="s">
        <v>2601</v>
      </c>
    </row>
    <row r="313" spans="2:7">
      <c r="B313" s="132" t="s">
        <v>3289</v>
      </c>
      <c r="C313" s="132" t="s">
        <v>3290</v>
      </c>
      <c r="D313" s="132" t="s">
        <v>2498</v>
      </c>
      <c r="E313" s="132" t="s">
        <v>2499</v>
      </c>
      <c r="F313" s="132" t="s">
        <v>3013</v>
      </c>
      <c r="G313" s="132" t="s">
        <v>2512</v>
      </c>
    </row>
    <row r="314" spans="2:7">
      <c r="B314" s="132" t="s">
        <v>3291</v>
      </c>
      <c r="C314" s="132" t="s">
        <v>3292</v>
      </c>
      <c r="D314" s="132" t="s">
        <v>2498</v>
      </c>
      <c r="E314" s="132" t="s">
        <v>2499</v>
      </c>
      <c r="F314" s="132" t="s">
        <v>2716</v>
      </c>
      <c r="G314" s="132" t="s">
        <v>2869</v>
      </c>
    </row>
    <row r="315" spans="2:7">
      <c r="B315" s="132" t="s">
        <v>3293</v>
      </c>
      <c r="C315" s="132" t="s">
        <v>3294</v>
      </c>
      <c r="D315" s="132" t="s">
        <v>2498</v>
      </c>
      <c r="E315" s="132" t="s">
        <v>2499</v>
      </c>
      <c r="F315" s="132" t="s">
        <v>2562</v>
      </c>
      <c r="G315" s="132" t="s">
        <v>2601</v>
      </c>
    </row>
    <row r="316" spans="2:7">
      <c r="B316" s="132" t="s">
        <v>3295</v>
      </c>
      <c r="C316" s="132" t="s">
        <v>3296</v>
      </c>
      <c r="D316" s="132" t="s">
        <v>2498</v>
      </c>
      <c r="E316" s="132" t="s">
        <v>2499</v>
      </c>
      <c r="F316" s="132" t="s">
        <v>2614</v>
      </c>
      <c r="G316" s="132" t="s">
        <v>2744</v>
      </c>
    </row>
    <row r="317" spans="2:7">
      <c r="B317" s="132" t="s">
        <v>3297</v>
      </c>
      <c r="C317" s="132" t="s">
        <v>3298</v>
      </c>
      <c r="D317" s="132" t="s">
        <v>2530</v>
      </c>
      <c r="E317" s="132" t="s">
        <v>2531</v>
      </c>
      <c r="F317" s="132" t="s">
        <v>3299</v>
      </c>
      <c r="G317" s="132" t="s">
        <v>3300</v>
      </c>
    </row>
    <row r="318" spans="2:7">
      <c r="B318" s="132" t="s">
        <v>3301</v>
      </c>
      <c r="C318" s="132" t="s">
        <v>3302</v>
      </c>
      <c r="D318" s="132" t="s">
        <v>2498</v>
      </c>
      <c r="E318" s="132" t="s">
        <v>2499</v>
      </c>
      <c r="F318" s="132" t="s">
        <v>2667</v>
      </c>
      <c r="G318" s="132" t="s">
        <v>2744</v>
      </c>
    </row>
    <row r="319" spans="2:7">
      <c r="B319" s="132" t="s">
        <v>3303</v>
      </c>
      <c r="C319" s="132" t="s">
        <v>3304</v>
      </c>
      <c r="D319" s="132" t="s">
        <v>2498</v>
      </c>
      <c r="E319" s="132" t="s">
        <v>2499</v>
      </c>
      <c r="F319" s="132" t="s">
        <v>3305</v>
      </c>
      <c r="G319" s="132" t="s">
        <v>2512</v>
      </c>
    </row>
    <row r="320" spans="2:7">
      <c r="B320" s="132" t="s">
        <v>3306</v>
      </c>
      <c r="C320" s="132" t="s">
        <v>3307</v>
      </c>
      <c r="D320" s="132" t="s">
        <v>2554</v>
      </c>
      <c r="E320" s="132" t="s">
        <v>2555</v>
      </c>
      <c r="F320" s="132" t="s">
        <v>2556</v>
      </c>
      <c r="G320" s="132" t="s">
        <v>2512</v>
      </c>
    </row>
    <row r="321" spans="2:7">
      <c r="B321" s="132" t="s">
        <v>3308</v>
      </c>
      <c r="C321" s="132" t="s">
        <v>3309</v>
      </c>
      <c r="D321" s="132" t="s">
        <v>2498</v>
      </c>
      <c r="E321" s="132" t="s">
        <v>2499</v>
      </c>
      <c r="F321" s="132" t="s">
        <v>2767</v>
      </c>
      <c r="G321" s="132" t="s">
        <v>2664</v>
      </c>
    </row>
    <row r="322" spans="2:7">
      <c r="B322" s="132" t="s">
        <v>3310</v>
      </c>
      <c r="C322" s="132" t="s">
        <v>3311</v>
      </c>
      <c r="D322" s="132" t="s">
        <v>2498</v>
      </c>
      <c r="E322" s="132" t="s">
        <v>2499</v>
      </c>
      <c r="F322" s="132" t="s">
        <v>2515</v>
      </c>
      <c r="G322" s="132" t="s">
        <v>2570</v>
      </c>
    </row>
    <row r="323" spans="2:7">
      <c r="B323" s="132" t="s">
        <v>3312</v>
      </c>
      <c r="C323" s="132" t="s">
        <v>3313</v>
      </c>
      <c r="D323" s="132" t="s">
        <v>2498</v>
      </c>
      <c r="E323" s="132" t="s">
        <v>2499</v>
      </c>
      <c r="F323" s="132" t="s">
        <v>3314</v>
      </c>
      <c r="G323" s="132" t="s">
        <v>2512</v>
      </c>
    </row>
    <row r="324" spans="2:7">
      <c r="B324" s="132" t="s">
        <v>3315</v>
      </c>
      <c r="C324" s="132" t="s">
        <v>3316</v>
      </c>
      <c r="D324" s="132" t="s">
        <v>2498</v>
      </c>
      <c r="E324" s="132" t="s">
        <v>2499</v>
      </c>
      <c r="F324" s="132" t="s">
        <v>3317</v>
      </c>
      <c r="G324" s="132" t="s">
        <v>2664</v>
      </c>
    </row>
    <row r="325" spans="2:7">
      <c r="B325" s="132" t="s">
        <v>3318</v>
      </c>
      <c r="C325" s="132" t="s">
        <v>3319</v>
      </c>
      <c r="D325" s="132" t="s">
        <v>2498</v>
      </c>
      <c r="E325" s="132" t="s">
        <v>2499</v>
      </c>
      <c r="F325" s="132" t="s">
        <v>2915</v>
      </c>
      <c r="G325" s="132" t="s">
        <v>2869</v>
      </c>
    </row>
    <row r="326" spans="2:7">
      <c r="B326" s="132" t="s">
        <v>3320</v>
      </c>
      <c r="C326" s="132" t="s">
        <v>3321</v>
      </c>
      <c r="D326" s="132" t="s">
        <v>2498</v>
      </c>
      <c r="E326" s="132" t="s">
        <v>2499</v>
      </c>
      <c r="F326" s="132" t="s">
        <v>2587</v>
      </c>
      <c r="G326" s="132" t="s">
        <v>2924</v>
      </c>
    </row>
    <row r="327" spans="2:7">
      <c r="B327" s="132" t="s">
        <v>3322</v>
      </c>
      <c r="C327" s="132" t="s">
        <v>3323</v>
      </c>
      <c r="D327" s="132" t="s">
        <v>2498</v>
      </c>
      <c r="E327" s="132" t="s">
        <v>2499</v>
      </c>
      <c r="F327" s="132" t="s">
        <v>3259</v>
      </c>
      <c r="G327" s="132" t="s">
        <v>2512</v>
      </c>
    </row>
    <row r="328" spans="2:7">
      <c r="B328" s="132" t="s">
        <v>3324</v>
      </c>
      <c r="C328" s="132" t="s">
        <v>3325</v>
      </c>
      <c r="D328" s="132" t="s">
        <v>2498</v>
      </c>
      <c r="E328" s="132" t="s">
        <v>2499</v>
      </c>
      <c r="F328" s="132" t="s">
        <v>3326</v>
      </c>
      <c r="G328" s="132" t="s">
        <v>2570</v>
      </c>
    </row>
    <row r="329" spans="2:7">
      <c r="B329" s="132" t="s">
        <v>3327</v>
      </c>
      <c r="C329" s="132" t="s">
        <v>3328</v>
      </c>
      <c r="D329" s="132" t="s">
        <v>2498</v>
      </c>
      <c r="E329" s="132" t="s">
        <v>2499</v>
      </c>
      <c r="F329" s="132" t="s">
        <v>2743</v>
      </c>
      <c r="G329" s="132" t="s">
        <v>2601</v>
      </c>
    </row>
    <row r="330" spans="2:7">
      <c r="B330" s="132" t="s">
        <v>3329</v>
      </c>
      <c r="C330" s="132" t="s">
        <v>3330</v>
      </c>
      <c r="D330" s="132" t="s">
        <v>2498</v>
      </c>
      <c r="E330" s="132" t="s">
        <v>2499</v>
      </c>
      <c r="F330" s="132" t="s">
        <v>3326</v>
      </c>
      <c r="G330" s="132" t="s">
        <v>2512</v>
      </c>
    </row>
    <row r="331" spans="2:7">
      <c r="B331" s="132" t="s">
        <v>3331</v>
      </c>
      <c r="C331" s="132" t="s">
        <v>3332</v>
      </c>
      <c r="D331" s="132" t="s">
        <v>2498</v>
      </c>
      <c r="E331" s="132" t="s">
        <v>2499</v>
      </c>
      <c r="F331" s="132" t="s">
        <v>3223</v>
      </c>
      <c r="G331" s="132" t="s">
        <v>2512</v>
      </c>
    </row>
    <row r="332" spans="2:7">
      <c r="B332" s="132" t="s">
        <v>3333</v>
      </c>
      <c r="C332" s="132" t="s">
        <v>3334</v>
      </c>
      <c r="D332" s="132" t="s">
        <v>2498</v>
      </c>
      <c r="E332" s="132" t="s">
        <v>2499</v>
      </c>
      <c r="F332" s="132" t="s">
        <v>2587</v>
      </c>
      <c r="G332" s="132" t="s">
        <v>2924</v>
      </c>
    </row>
    <row r="333" spans="2:7">
      <c r="B333" s="132" t="s">
        <v>3335</v>
      </c>
      <c r="C333" s="132" t="s">
        <v>3336</v>
      </c>
      <c r="D333" s="132" t="s">
        <v>2498</v>
      </c>
      <c r="E333" s="132" t="s">
        <v>2499</v>
      </c>
      <c r="F333" s="132" t="s">
        <v>3267</v>
      </c>
      <c r="G333" s="132" t="s">
        <v>2527</v>
      </c>
    </row>
    <row r="334" spans="2:7">
      <c r="B334" s="132" t="s">
        <v>3337</v>
      </c>
      <c r="C334" s="132" t="s">
        <v>3338</v>
      </c>
      <c r="D334" s="132" t="s">
        <v>2498</v>
      </c>
      <c r="E334" s="132" t="s">
        <v>2499</v>
      </c>
      <c r="F334" s="132" t="s">
        <v>3339</v>
      </c>
      <c r="G334" s="132" t="s">
        <v>2664</v>
      </c>
    </row>
    <row r="335" spans="2:7">
      <c r="B335" s="132" t="s">
        <v>3340</v>
      </c>
      <c r="C335" s="132" t="s">
        <v>3341</v>
      </c>
      <c r="D335" s="132" t="s">
        <v>2498</v>
      </c>
      <c r="E335" s="132" t="s">
        <v>2499</v>
      </c>
      <c r="F335" s="132" t="s">
        <v>3342</v>
      </c>
      <c r="G335" s="132" t="s">
        <v>2512</v>
      </c>
    </row>
    <row r="336" spans="2:7">
      <c r="B336" s="132" t="s">
        <v>3343</v>
      </c>
      <c r="C336" s="132" t="s">
        <v>3344</v>
      </c>
      <c r="D336" s="132" t="s">
        <v>2498</v>
      </c>
      <c r="E336" s="132" t="s">
        <v>2499</v>
      </c>
      <c r="F336" s="132" t="s">
        <v>3259</v>
      </c>
      <c r="G336" s="132" t="s">
        <v>2570</v>
      </c>
    </row>
    <row r="337" spans="2:7">
      <c r="B337" s="132" t="s">
        <v>3345</v>
      </c>
      <c r="C337" s="132" t="s">
        <v>3346</v>
      </c>
      <c r="D337" s="132" t="s">
        <v>2498</v>
      </c>
      <c r="E337" s="132" t="s">
        <v>2499</v>
      </c>
      <c r="F337" s="132" t="s">
        <v>2500</v>
      </c>
      <c r="G337" s="132" t="s">
        <v>2512</v>
      </c>
    </row>
    <row r="338" spans="2:7">
      <c r="B338" s="132" t="s">
        <v>3347</v>
      </c>
      <c r="C338" s="132" t="s">
        <v>3348</v>
      </c>
      <c r="D338" s="132" t="s">
        <v>2498</v>
      </c>
      <c r="E338" s="132" t="s">
        <v>2499</v>
      </c>
      <c r="F338" s="132" t="s">
        <v>3349</v>
      </c>
      <c r="G338" s="132" t="s">
        <v>2512</v>
      </c>
    </row>
    <row r="339" spans="2:7">
      <c r="B339" s="132" t="s">
        <v>3350</v>
      </c>
      <c r="C339" s="132" t="s">
        <v>3351</v>
      </c>
      <c r="D339" s="132" t="s">
        <v>2498</v>
      </c>
      <c r="E339" s="132" t="s">
        <v>2499</v>
      </c>
      <c r="F339" s="132" t="s">
        <v>3125</v>
      </c>
      <c r="G339" s="132" t="s">
        <v>2664</v>
      </c>
    </row>
    <row r="340" spans="2:7" s="733" customFormat="1">
      <c r="B340" s="132" t="s">
        <v>3352</v>
      </c>
      <c r="C340" s="132" t="s">
        <v>3353</v>
      </c>
      <c r="D340" s="132" t="s">
        <v>2498</v>
      </c>
      <c r="E340" s="132" t="s">
        <v>2499</v>
      </c>
      <c r="F340" s="132" t="s">
        <v>2905</v>
      </c>
      <c r="G340" s="132" t="s">
        <v>2601</v>
      </c>
    </row>
    <row r="341" spans="2:7">
      <c r="B341" s="733" t="s">
        <v>3354</v>
      </c>
      <c r="C341" s="733" t="s">
        <v>3355</v>
      </c>
      <c r="D341" s="733" t="s">
        <v>2498</v>
      </c>
      <c r="E341" s="733" t="s">
        <v>2499</v>
      </c>
      <c r="F341" s="733" t="s">
        <v>2559</v>
      </c>
      <c r="G341" s="733" t="s">
        <v>2512</v>
      </c>
    </row>
    <row r="342" spans="2:7">
      <c r="B342" s="132" t="s">
        <v>3356</v>
      </c>
      <c r="C342" s="132" t="s">
        <v>3357</v>
      </c>
      <c r="D342" s="132" t="s">
        <v>2498</v>
      </c>
      <c r="E342" s="132" t="s">
        <v>2499</v>
      </c>
      <c r="F342" s="132" t="s">
        <v>2879</v>
      </c>
      <c r="G342" s="132" t="s">
        <v>2744</v>
      </c>
    </row>
    <row r="343" spans="2:7">
      <c r="B343" s="132" t="s">
        <v>3358</v>
      </c>
      <c r="C343" s="132" t="s">
        <v>3359</v>
      </c>
      <c r="D343" s="132" t="s">
        <v>2498</v>
      </c>
      <c r="E343" s="132" t="s">
        <v>2499</v>
      </c>
      <c r="F343" s="132" t="s">
        <v>3360</v>
      </c>
      <c r="G343" s="132" t="s">
        <v>2570</v>
      </c>
    </row>
    <row r="344" spans="2:7">
      <c r="B344" s="132" t="s">
        <v>3361</v>
      </c>
      <c r="C344" s="132" t="s">
        <v>3362</v>
      </c>
      <c r="D344" s="132" t="s">
        <v>2498</v>
      </c>
      <c r="E344" s="132" t="s">
        <v>2499</v>
      </c>
      <c r="F344" s="132" t="s">
        <v>2688</v>
      </c>
      <c r="G344" s="132" t="s">
        <v>2512</v>
      </c>
    </row>
    <row r="345" spans="2:7">
      <c r="B345" s="132" t="s">
        <v>3363</v>
      </c>
      <c r="C345" s="132" t="s">
        <v>3364</v>
      </c>
      <c r="D345" s="132" t="s">
        <v>2498</v>
      </c>
      <c r="E345" s="132" t="s">
        <v>2499</v>
      </c>
      <c r="F345" s="132" t="s">
        <v>3220</v>
      </c>
      <c r="G345" s="132" t="s">
        <v>2512</v>
      </c>
    </row>
    <row r="346" spans="2:7">
      <c r="B346" s="132" t="s">
        <v>3365</v>
      </c>
      <c r="C346" s="132" t="s">
        <v>3366</v>
      </c>
      <c r="D346" s="132" t="s">
        <v>2498</v>
      </c>
      <c r="E346" s="132" t="s">
        <v>2499</v>
      </c>
      <c r="F346" s="132" t="s">
        <v>2960</v>
      </c>
      <c r="G346" s="132" t="s">
        <v>2664</v>
      </c>
    </row>
    <row r="347" spans="2:7">
      <c r="B347" s="132" t="s">
        <v>3367</v>
      </c>
      <c r="C347" s="132" t="s">
        <v>3368</v>
      </c>
      <c r="D347" s="132" t="s">
        <v>2498</v>
      </c>
      <c r="E347" s="132" t="s">
        <v>2499</v>
      </c>
      <c r="F347" s="132" t="s">
        <v>3369</v>
      </c>
      <c r="G347" s="132" t="s">
        <v>2664</v>
      </c>
    </row>
    <row r="348" spans="2:7">
      <c r="B348" s="132" t="s">
        <v>3370</v>
      </c>
      <c r="C348" s="132" t="s">
        <v>3371</v>
      </c>
      <c r="D348" s="132" t="s">
        <v>2498</v>
      </c>
      <c r="E348" s="132" t="s">
        <v>2499</v>
      </c>
      <c r="F348" s="132" t="s">
        <v>3016</v>
      </c>
      <c r="G348" s="132" t="s">
        <v>2924</v>
      </c>
    </row>
    <row r="349" spans="2:7">
      <c r="B349" s="132" t="s">
        <v>3372</v>
      </c>
      <c r="C349" s="132" t="s">
        <v>3373</v>
      </c>
      <c r="D349" s="132" t="s">
        <v>2498</v>
      </c>
      <c r="E349" s="132" t="s">
        <v>2499</v>
      </c>
      <c r="F349" s="132" t="s">
        <v>3374</v>
      </c>
      <c r="G349" s="132" t="s">
        <v>2512</v>
      </c>
    </row>
    <row r="350" spans="2:7">
      <c r="B350" s="132" t="s">
        <v>3375</v>
      </c>
      <c r="C350" s="132" t="s">
        <v>3376</v>
      </c>
      <c r="D350" s="132" t="s">
        <v>2498</v>
      </c>
      <c r="E350" s="132" t="s">
        <v>2499</v>
      </c>
      <c r="F350" s="132" t="s">
        <v>3377</v>
      </c>
      <c r="G350" s="132" t="s">
        <v>2664</v>
      </c>
    </row>
    <row r="351" spans="2:7">
      <c r="B351" s="132" t="s">
        <v>3378</v>
      </c>
      <c r="C351" s="132" t="s">
        <v>3379</v>
      </c>
      <c r="D351" s="132" t="s">
        <v>2498</v>
      </c>
      <c r="E351" s="132" t="s">
        <v>2499</v>
      </c>
      <c r="F351" s="132" t="s">
        <v>3223</v>
      </c>
      <c r="G351" s="132" t="s">
        <v>2512</v>
      </c>
    </row>
    <row r="352" spans="2:7">
      <c r="B352" s="132" t="s">
        <v>3380</v>
      </c>
      <c r="C352" s="132" t="s">
        <v>3381</v>
      </c>
      <c r="D352" s="132" t="s">
        <v>2498</v>
      </c>
      <c r="E352" s="132" t="s">
        <v>2499</v>
      </c>
      <c r="F352" s="132" t="s">
        <v>3305</v>
      </c>
      <c r="G352" s="132" t="s">
        <v>2512</v>
      </c>
    </row>
    <row r="353" spans="2:7">
      <c r="B353" s="132" t="s">
        <v>3382</v>
      </c>
      <c r="C353" s="132" t="s">
        <v>3383</v>
      </c>
      <c r="D353" s="132" t="s">
        <v>2498</v>
      </c>
      <c r="E353" s="132" t="s">
        <v>2499</v>
      </c>
      <c r="F353" s="132" t="s">
        <v>3384</v>
      </c>
      <c r="G353" s="132" t="s">
        <v>2512</v>
      </c>
    </row>
    <row r="354" spans="2:7">
      <c r="B354" s="132" t="s">
        <v>3385</v>
      </c>
      <c r="C354" s="132" t="s">
        <v>3386</v>
      </c>
      <c r="D354" s="132" t="s">
        <v>2498</v>
      </c>
      <c r="E354" s="132" t="s">
        <v>2499</v>
      </c>
      <c r="F354" s="132" t="s">
        <v>2500</v>
      </c>
      <c r="G354" s="132" t="s">
        <v>2570</v>
      </c>
    </row>
    <row r="355" spans="2:7">
      <c r="B355" s="132" t="s">
        <v>3387</v>
      </c>
      <c r="C355" s="132" t="s">
        <v>3388</v>
      </c>
      <c r="D355" s="132" t="s">
        <v>2498</v>
      </c>
      <c r="E355" s="132" t="s">
        <v>2499</v>
      </c>
      <c r="F355" s="132" t="s">
        <v>3389</v>
      </c>
      <c r="G355" s="132" t="s">
        <v>2664</v>
      </c>
    </row>
    <row r="356" spans="2:7">
      <c r="B356" s="132" t="s">
        <v>3390</v>
      </c>
      <c r="C356" s="132" t="s">
        <v>3391</v>
      </c>
      <c r="D356" s="132" t="s">
        <v>2498</v>
      </c>
      <c r="E356" s="132" t="s">
        <v>2499</v>
      </c>
      <c r="F356" s="132" t="s">
        <v>3349</v>
      </c>
      <c r="G356" s="132" t="s">
        <v>2601</v>
      </c>
    </row>
    <row r="357" spans="2:7">
      <c r="B357" s="132" t="s">
        <v>3392</v>
      </c>
      <c r="C357" s="132" t="s">
        <v>3393</v>
      </c>
      <c r="D357" s="132" t="s">
        <v>2498</v>
      </c>
      <c r="E357" s="132" t="s">
        <v>2499</v>
      </c>
      <c r="F357" s="132" t="s">
        <v>3013</v>
      </c>
      <c r="G357" s="132" t="s">
        <v>2664</v>
      </c>
    </row>
    <row r="358" spans="2:7">
      <c r="B358" s="132" t="s">
        <v>3394</v>
      </c>
      <c r="C358" s="132" t="s">
        <v>3395</v>
      </c>
      <c r="D358" s="132" t="s">
        <v>2498</v>
      </c>
      <c r="E358" s="132" t="s">
        <v>2499</v>
      </c>
      <c r="F358" s="132" t="s">
        <v>2539</v>
      </c>
      <c r="G358" s="132" t="s">
        <v>2570</v>
      </c>
    </row>
    <row r="359" spans="2:7">
      <c r="B359" s="132" t="s">
        <v>3396</v>
      </c>
      <c r="C359" s="132" t="s">
        <v>3397</v>
      </c>
      <c r="D359" s="132" t="s">
        <v>2498</v>
      </c>
      <c r="E359" s="132" t="s">
        <v>2499</v>
      </c>
      <c r="F359" s="132" t="s">
        <v>2643</v>
      </c>
      <c r="G359" s="132" t="s">
        <v>2512</v>
      </c>
    </row>
    <row r="360" spans="2:7">
      <c r="B360" s="132" t="s">
        <v>3398</v>
      </c>
      <c r="C360" s="132" t="s">
        <v>3399</v>
      </c>
      <c r="D360" s="132" t="s">
        <v>2498</v>
      </c>
      <c r="E360" s="132" t="s">
        <v>2499</v>
      </c>
      <c r="F360" s="132" t="s">
        <v>3400</v>
      </c>
      <c r="G360" s="132" t="s">
        <v>2512</v>
      </c>
    </row>
    <row r="361" spans="2:7">
      <c r="B361" s="132" t="s">
        <v>3401</v>
      </c>
      <c r="C361" s="132" t="s">
        <v>3402</v>
      </c>
      <c r="D361" s="132" t="s">
        <v>2498</v>
      </c>
      <c r="E361" s="132" t="s">
        <v>2499</v>
      </c>
      <c r="F361" s="132" t="s">
        <v>2562</v>
      </c>
      <c r="G361" s="132" t="s">
        <v>2512</v>
      </c>
    </row>
    <row r="362" spans="2:7">
      <c r="B362" s="132" t="s">
        <v>3403</v>
      </c>
      <c r="C362" s="132" t="s">
        <v>3404</v>
      </c>
      <c r="D362" s="132" t="s">
        <v>2498</v>
      </c>
      <c r="E362" s="132" t="s">
        <v>2499</v>
      </c>
      <c r="F362" s="132" t="s">
        <v>2507</v>
      </c>
      <c r="G362" s="132" t="s">
        <v>2570</v>
      </c>
    </row>
    <row r="363" spans="2:7">
      <c r="B363" s="132" t="s">
        <v>3405</v>
      </c>
      <c r="C363" s="132" t="s">
        <v>3406</v>
      </c>
      <c r="D363" s="132" t="s">
        <v>2498</v>
      </c>
      <c r="E363" s="132" t="s">
        <v>2499</v>
      </c>
      <c r="F363" s="132" t="s">
        <v>2716</v>
      </c>
      <c r="G363" s="132" t="s">
        <v>2869</v>
      </c>
    </row>
    <row r="364" spans="2:7">
      <c r="B364" s="132" t="s">
        <v>3407</v>
      </c>
      <c r="C364" s="132" t="s">
        <v>3408</v>
      </c>
      <c r="D364" s="132" t="s">
        <v>2498</v>
      </c>
      <c r="E364" s="132" t="s">
        <v>2499</v>
      </c>
      <c r="F364" s="132" t="s">
        <v>2567</v>
      </c>
      <c r="G364" s="132" t="s">
        <v>2512</v>
      </c>
    </row>
    <row r="365" spans="2:7">
      <c r="B365" s="132" t="s">
        <v>3409</v>
      </c>
      <c r="C365" s="132" t="s">
        <v>3410</v>
      </c>
      <c r="D365" s="132" t="s">
        <v>2498</v>
      </c>
      <c r="E365" s="132" t="s">
        <v>2499</v>
      </c>
      <c r="F365" s="132" t="s">
        <v>3208</v>
      </c>
      <c r="G365" s="132" t="s">
        <v>2869</v>
      </c>
    </row>
    <row r="366" spans="2:7">
      <c r="B366" s="132" t="s">
        <v>3411</v>
      </c>
      <c r="C366" s="132" t="s">
        <v>3412</v>
      </c>
      <c r="D366" s="132" t="s">
        <v>2498</v>
      </c>
      <c r="E366" s="132" t="s">
        <v>2499</v>
      </c>
      <c r="F366" s="132" t="s">
        <v>2559</v>
      </c>
      <c r="G366" s="132" t="s">
        <v>2520</v>
      </c>
    </row>
    <row r="367" spans="2:7">
      <c r="B367" s="132" t="s">
        <v>3413</v>
      </c>
      <c r="C367" s="132" t="s">
        <v>3414</v>
      </c>
      <c r="D367" s="132" t="s">
        <v>2498</v>
      </c>
      <c r="E367" s="132" t="s">
        <v>2499</v>
      </c>
      <c r="F367" s="132" t="s">
        <v>3415</v>
      </c>
      <c r="G367" s="132" t="s">
        <v>2744</v>
      </c>
    </row>
    <row r="368" spans="2:7">
      <c r="B368" s="132" t="s">
        <v>3416</v>
      </c>
      <c r="C368" s="132" t="s">
        <v>3417</v>
      </c>
      <c r="D368" s="132" t="s">
        <v>2498</v>
      </c>
      <c r="E368" s="132" t="s">
        <v>2499</v>
      </c>
      <c r="F368" s="132" t="s">
        <v>3168</v>
      </c>
      <c r="G368" s="132" t="s">
        <v>2570</v>
      </c>
    </row>
    <row r="369" spans="2:7">
      <c r="B369" s="132" t="s">
        <v>3418</v>
      </c>
      <c r="C369" s="132" t="s">
        <v>3419</v>
      </c>
      <c r="D369" s="132" t="s">
        <v>2498</v>
      </c>
      <c r="E369" s="132" t="s">
        <v>2499</v>
      </c>
      <c r="F369" s="132" t="s">
        <v>2685</v>
      </c>
      <c r="G369" s="132" t="s">
        <v>2512</v>
      </c>
    </row>
    <row r="370" spans="2:7">
      <c r="B370" s="132" t="s">
        <v>3420</v>
      </c>
      <c r="C370" s="132" t="s">
        <v>3421</v>
      </c>
      <c r="D370" s="132" t="s">
        <v>2498</v>
      </c>
      <c r="E370" s="132" t="s">
        <v>2499</v>
      </c>
      <c r="F370" s="132" t="s">
        <v>3422</v>
      </c>
      <c r="G370" s="132" t="s">
        <v>2601</v>
      </c>
    </row>
    <row r="371" spans="2:7">
      <c r="B371" s="132" t="s">
        <v>3423</v>
      </c>
      <c r="C371" s="132" t="s">
        <v>3424</v>
      </c>
      <c r="D371" s="132" t="s">
        <v>2498</v>
      </c>
      <c r="E371" s="132" t="s">
        <v>2499</v>
      </c>
      <c r="F371" s="132" t="s">
        <v>2716</v>
      </c>
      <c r="G371" s="132" t="s">
        <v>2570</v>
      </c>
    </row>
    <row r="372" spans="2:7">
      <c r="B372" s="132" t="s">
        <v>3425</v>
      </c>
      <c r="C372" s="132" t="s">
        <v>3426</v>
      </c>
      <c r="D372" s="132" t="s">
        <v>2498</v>
      </c>
      <c r="E372" s="132" t="s">
        <v>2499</v>
      </c>
      <c r="F372" s="132" t="s">
        <v>2752</v>
      </c>
      <c r="G372" s="132" t="s">
        <v>2570</v>
      </c>
    </row>
    <row r="373" spans="2:7">
      <c r="B373" s="132" t="s">
        <v>3427</v>
      </c>
      <c r="C373" s="132" t="s">
        <v>3428</v>
      </c>
      <c r="D373" s="132" t="s">
        <v>2498</v>
      </c>
      <c r="E373" s="132" t="s">
        <v>2499</v>
      </c>
      <c r="F373" s="132" t="s">
        <v>2614</v>
      </c>
      <c r="G373" s="132" t="s">
        <v>2570</v>
      </c>
    </row>
    <row r="374" spans="2:7">
      <c r="B374" s="132" t="s">
        <v>3429</v>
      </c>
      <c r="C374" s="132" t="s">
        <v>3430</v>
      </c>
      <c r="D374" s="132" t="s">
        <v>2498</v>
      </c>
      <c r="E374" s="132" t="s">
        <v>2499</v>
      </c>
      <c r="F374" s="132" t="s">
        <v>3056</v>
      </c>
      <c r="G374" s="132" t="s">
        <v>2570</v>
      </c>
    </row>
    <row r="375" spans="2:7">
      <c r="B375" s="132" t="s">
        <v>3431</v>
      </c>
      <c r="C375" s="132" t="s">
        <v>3432</v>
      </c>
      <c r="D375" s="132" t="s">
        <v>2498</v>
      </c>
      <c r="E375" s="132" t="s">
        <v>2499</v>
      </c>
      <c r="F375" s="132" t="s">
        <v>3146</v>
      </c>
      <c r="G375" s="132" t="s">
        <v>2601</v>
      </c>
    </row>
    <row r="376" spans="2:7">
      <c r="B376" s="132" t="s">
        <v>3433</v>
      </c>
      <c r="C376" s="132" t="s">
        <v>3434</v>
      </c>
      <c r="D376" s="132" t="s">
        <v>2498</v>
      </c>
      <c r="E376" s="132" t="s">
        <v>2499</v>
      </c>
      <c r="F376" s="132" t="s">
        <v>2624</v>
      </c>
      <c r="G376" s="132" t="s">
        <v>2527</v>
      </c>
    </row>
    <row r="377" spans="2:7">
      <c r="B377" s="132" t="s">
        <v>3435</v>
      </c>
      <c r="C377" s="132" t="s">
        <v>3436</v>
      </c>
      <c r="D377" s="132" t="s">
        <v>2498</v>
      </c>
      <c r="E377" s="132" t="s">
        <v>2499</v>
      </c>
      <c r="F377" s="132" t="s">
        <v>3205</v>
      </c>
      <c r="G377" s="132" t="s">
        <v>2570</v>
      </c>
    </row>
    <row r="378" spans="2:7">
      <c r="B378" s="132" t="s">
        <v>3437</v>
      </c>
      <c r="C378" s="132" t="s">
        <v>3438</v>
      </c>
      <c r="D378" s="132" t="s">
        <v>2498</v>
      </c>
      <c r="E378" s="132" t="s">
        <v>2499</v>
      </c>
      <c r="F378" s="132" t="s">
        <v>2767</v>
      </c>
      <c r="G378" s="132" t="s">
        <v>2512</v>
      </c>
    </row>
    <row r="379" spans="2:7">
      <c r="B379" s="132" t="s">
        <v>3439</v>
      </c>
      <c r="C379" s="132" t="s">
        <v>3440</v>
      </c>
      <c r="D379" s="132" t="s">
        <v>2498</v>
      </c>
      <c r="E379" s="132" t="s">
        <v>2499</v>
      </c>
      <c r="F379" s="132" t="s">
        <v>3326</v>
      </c>
      <c r="G379" s="132" t="s">
        <v>2570</v>
      </c>
    </row>
    <row r="380" spans="2:7">
      <c r="B380" s="132" t="s">
        <v>3441</v>
      </c>
      <c r="C380" s="132" t="s">
        <v>3442</v>
      </c>
      <c r="D380" s="132" t="s">
        <v>2498</v>
      </c>
      <c r="E380" s="132" t="s">
        <v>2499</v>
      </c>
      <c r="F380" s="132" t="s">
        <v>2752</v>
      </c>
      <c r="G380" s="132" t="s">
        <v>2664</v>
      </c>
    </row>
    <row r="381" spans="2:7">
      <c r="B381" s="132" t="s">
        <v>3443</v>
      </c>
      <c r="C381" s="132" t="s">
        <v>3444</v>
      </c>
      <c r="D381" s="132" t="s">
        <v>2498</v>
      </c>
      <c r="E381" s="132" t="s">
        <v>2499</v>
      </c>
      <c r="F381" s="132" t="s">
        <v>3445</v>
      </c>
      <c r="G381" s="132" t="s">
        <v>2527</v>
      </c>
    </row>
    <row r="382" spans="2:7">
      <c r="B382" s="132" t="s">
        <v>3446</v>
      </c>
      <c r="C382" s="132" t="s">
        <v>3447</v>
      </c>
      <c r="D382" s="132" t="s">
        <v>2498</v>
      </c>
      <c r="E382" s="132" t="s">
        <v>2499</v>
      </c>
      <c r="F382" s="132" t="s">
        <v>2673</v>
      </c>
      <c r="G382" s="132" t="s">
        <v>2512</v>
      </c>
    </row>
    <row r="383" spans="2:7">
      <c r="B383" s="132" t="s">
        <v>3448</v>
      </c>
      <c r="C383" s="132" t="s">
        <v>3449</v>
      </c>
      <c r="D383" s="132" t="s">
        <v>2498</v>
      </c>
      <c r="E383" s="132" t="s">
        <v>2499</v>
      </c>
      <c r="F383" s="132" t="s">
        <v>3096</v>
      </c>
      <c r="G383" s="132" t="s">
        <v>2527</v>
      </c>
    </row>
    <row r="384" spans="2:7">
      <c r="B384" s="132" t="s">
        <v>3450</v>
      </c>
      <c r="C384" s="132" t="s">
        <v>3451</v>
      </c>
      <c r="D384" s="132" t="s">
        <v>2498</v>
      </c>
      <c r="E384" s="132" t="s">
        <v>2499</v>
      </c>
      <c r="F384" s="132" t="s">
        <v>2562</v>
      </c>
      <c r="G384" s="132" t="s">
        <v>2527</v>
      </c>
    </row>
    <row r="385" spans="2:7">
      <c r="B385" s="132" t="s">
        <v>3452</v>
      </c>
      <c r="C385" s="132" t="s">
        <v>3453</v>
      </c>
      <c r="D385" s="132" t="s">
        <v>2498</v>
      </c>
      <c r="E385" s="132" t="s">
        <v>2499</v>
      </c>
      <c r="F385" s="132" t="s">
        <v>2562</v>
      </c>
      <c r="G385" s="132" t="s">
        <v>2527</v>
      </c>
    </row>
    <row r="386" spans="2:7">
      <c r="B386" s="132" t="s">
        <v>3454</v>
      </c>
      <c r="C386" s="132" t="s">
        <v>3455</v>
      </c>
      <c r="D386" s="132" t="s">
        <v>2498</v>
      </c>
      <c r="E386" s="132" t="s">
        <v>2499</v>
      </c>
      <c r="F386" s="132" t="s">
        <v>2638</v>
      </c>
      <c r="G386" s="132" t="s">
        <v>2869</v>
      </c>
    </row>
    <row r="387" spans="2:7">
      <c r="B387" s="132" t="s">
        <v>3456</v>
      </c>
      <c r="C387" s="132" t="s">
        <v>3457</v>
      </c>
      <c r="D387" s="132" t="s">
        <v>2498</v>
      </c>
      <c r="E387" s="132" t="s">
        <v>2499</v>
      </c>
      <c r="F387" s="132" t="s">
        <v>3458</v>
      </c>
      <c r="G387" s="132" t="s">
        <v>2601</v>
      </c>
    </row>
    <row r="388" spans="2:7">
      <c r="B388" s="132" t="s">
        <v>3459</v>
      </c>
      <c r="C388" s="132" t="s">
        <v>3460</v>
      </c>
      <c r="D388" s="132" t="s">
        <v>2498</v>
      </c>
      <c r="E388" s="132" t="s">
        <v>2499</v>
      </c>
      <c r="F388" s="132" t="s">
        <v>2559</v>
      </c>
      <c r="G388" s="132" t="s">
        <v>2512</v>
      </c>
    </row>
    <row r="389" spans="2:7">
      <c r="B389" s="132" t="s">
        <v>3461</v>
      </c>
      <c r="C389" s="132" t="s">
        <v>3462</v>
      </c>
      <c r="D389" s="132" t="s">
        <v>2498</v>
      </c>
      <c r="E389" s="132" t="s">
        <v>2499</v>
      </c>
      <c r="F389" s="132" t="s">
        <v>2617</v>
      </c>
      <c r="G389" s="132" t="s">
        <v>2512</v>
      </c>
    </row>
    <row r="390" spans="2:7">
      <c r="B390" s="132" t="s">
        <v>3463</v>
      </c>
      <c r="C390" s="132" t="s">
        <v>3464</v>
      </c>
      <c r="D390" s="132" t="s">
        <v>2498</v>
      </c>
      <c r="E390" s="132" t="s">
        <v>2499</v>
      </c>
      <c r="F390" s="132" t="s">
        <v>2938</v>
      </c>
      <c r="G390" s="132" t="s">
        <v>2570</v>
      </c>
    </row>
    <row r="391" spans="2:7">
      <c r="B391" s="132" t="s">
        <v>3465</v>
      </c>
      <c r="C391" s="132" t="s">
        <v>3466</v>
      </c>
      <c r="D391" s="132" t="s">
        <v>2498</v>
      </c>
      <c r="E391" s="132" t="s">
        <v>2499</v>
      </c>
      <c r="F391" s="132" t="s">
        <v>2915</v>
      </c>
      <c r="G391" s="132" t="s">
        <v>2744</v>
      </c>
    </row>
    <row r="392" spans="2:7">
      <c r="B392" s="132" t="s">
        <v>3467</v>
      </c>
      <c r="C392" s="132" t="s">
        <v>3468</v>
      </c>
      <c r="D392" s="132" t="s">
        <v>2498</v>
      </c>
      <c r="E392" s="132" t="s">
        <v>2499</v>
      </c>
      <c r="F392" s="132" t="s">
        <v>2752</v>
      </c>
      <c r="G392" s="132" t="s">
        <v>2744</v>
      </c>
    </row>
    <row r="393" spans="2:7">
      <c r="B393" s="132" t="s">
        <v>3469</v>
      </c>
      <c r="C393" s="132" t="s">
        <v>3470</v>
      </c>
      <c r="D393" s="132" t="s">
        <v>2498</v>
      </c>
      <c r="E393" s="132" t="s">
        <v>2499</v>
      </c>
      <c r="F393" s="132" t="s">
        <v>2938</v>
      </c>
      <c r="G393" s="132" t="s">
        <v>2744</v>
      </c>
    </row>
    <row r="394" spans="2:7">
      <c r="B394" s="132" t="s">
        <v>3471</v>
      </c>
      <c r="C394" s="132" t="s">
        <v>3472</v>
      </c>
      <c r="D394" s="132" t="s">
        <v>2804</v>
      </c>
      <c r="E394" s="132" t="s">
        <v>2805</v>
      </c>
      <c r="F394" s="132" t="s">
        <v>2997</v>
      </c>
      <c r="G394" s="132" t="s">
        <v>3473</v>
      </c>
    </row>
    <row r="395" spans="2:7">
      <c r="B395" s="132" t="s">
        <v>3474</v>
      </c>
      <c r="C395" s="132" t="s">
        <v>3475</v>
      </c>
      <c r="D395" s="132" t="s">
        <v>2498</v>
      </c>
      <c r="E395" s="132" t="s">
        <v>2499</v>
      </c>
      <c r="F395" s="132" t="s">
        <v>2559</v>
      </c>
      <c r="G395" s="132" t="s">
        <v>2527</v>
      </c>
    </row>
    <row r="396" spans="2:7">
      <c r="B396" s="132" t="s">
        <v>3476</v>
      </c>
      <c r="C396" s="132" t="s">
        <v>3477</v>
      </c>
      <c r="D396" s="132" t="s">
        <v>2498</v>
      </c>
      <c r="E396" s="132" t="s">
        <v>2499</v>
      </c>
      <c r="F396" s="132" t="s">
        <v>3374</v>
      </c>
      <c r="G396" s="132" t="s">
        <v>2533</v>
      </c>
    </row>
    <row r="397" spans="2:7">
      <c r="B397" s="132" t="s">
        <v>3478</v>
      </c>
      <c r="C397" s="132" t="s">
        <v>3479</v>
      </c>
      <c r="D397" s="132" t="s">
        <v>2498</v>
      </c>
      <c r="E397" s="132" t="s">
        <v>2499</v>
      </c>
      <c r="F397" s="132" t="s">
        <v>3480</v>
      </c>
      <c r="G397" s="132" t="s">
        <v>2512</v>
      </c>
    </row>
    <row r="398" spans="2:7">
      <c r="B398" s="132" t="s">
        <v>3481</v>
      </c>
      <c r="C398" s="132" t="s">
        <v>3482</v>
      </c>
      <c r="D398" s="132" t="s">
        <v>2498</v>
      </c>
      <c r="E398" s="132" t="s">
        <v>2499</v>
      </c>
      <c r="F398" s="132" t="s">
        <v>2960</v>
      </c>
      <c r="G398" s="132" t="s">
        <v>2512</v>
      </c>
    </row>
    <row r="399" spans="2:7">
      <c r="B399" s="132" t="s">
        <v>3483</v>
      </c>
      <c r="C399" s="132" t="s">
        <v>3484</v>
      </c>
      <c r="D399" s="132" t="s">
        <v>2498</v>
      </c>
      <c r="E399" s="132" t="s">
        <v>2499</v>
      </c>
      <c r="F399" s="132" t="s">
        <v>2700</v>
      </c>
      <c r="G399" s="132" t="s">
        <v>2576</v>
      </c>
    </row>
    <row r="400" spans="2:7">
      <c r="B400" s="132" t="s">
        <v>3485</v>
      </c>
      <c r="C400" s="132" t="s">
        <v>3486</v>
      </c>
      <c r="D400" s="132" t="s">
        <v>2498</v>
      </c>
      <c r="E400" s="132" t="s">
        <v>2499</v>
      </c>
      <c r="F400" s="132" t="s">
        <v>3487</v>
      </c>
      <c r="G400" s="132" t="s">
        <v>2570</v>
      </c>
    </row>
    <row r="401" spans="2:7">
      <c r="B401" s="132" t="s">
        <v>3488</v>
      </c>
      <c r="C401" s="132" t="s">
        <v>3489</v>
      </c>
      <c r="D401" s="132" t="s">
        <v>2498</v>
      </c>
      <c r="E401" s="132" t="s">
        <v>2499</v>
      </c>
      <c r="F401" s="132" t="s">
        <v>2670</v>
      </c>
      <c r="G401" s="132" t="s">
        <v>2664</v>
      </c>
    </row>
    <row r="402" spans="2:7">
      <c r="B402" s="132" t="s">
        <v>3490</v>
      </c>
      <c r="C402" s="132" t="s">
        <v>3491</v>
      </c>
      <c r="D402" s="132" t="s">
        <v>2498</v>
      </c>
      <c r="E402" s="132" t="s">
        <v>2499</v>
      </c>
      <c r="F402" s="132" t="s">
        <v>3259</v>
      </c>
      <c r="G402" s="132" t="s">
        <v>2512</v>
      </c>
    </row>
    <row r="403" spans="2:7">
      <c r="B403" s="132" t="s">
        <v>3492</v>
      </c>
      <c r="C403" s="132" t="s">
        <v>3493</v>
      </c>
      <c r="D403" s="132" t="s">
        <v>2498</v>
      </c>
      <c r="E403" s="132" t="s">
        <v>2499</v>
      </c>
      <c r="F403" s="132" t="s">
        <v>2965</v>
      </c>
      <c r="G403" s="132" t="s">
        <v>2664</v>
      </c>
    </row>
    <row r="404" spans="2:7">
      <c r="B404" s="132" t="s">
        <v>3494</v>
      </c>
      <c r="C404" s="132" t="s">
        <v>3495</v>
      </c>
      <c r="D404" s="132" t="s">
        <v>2498</v>
      </c>
      <c r="E404" s="132" t="s">
        <v>2499</v>
      </c>
      <c r="F404" s="132" t="s">
        <v>2812</v>
      </c>
      <c r="G404" s="132" t="s">
        <v>2512</v>
      </c>
    </row>
    <row r="405" spans="2:7">
      <c r="B405" s="132" t="s">
        <v>3496</v>
      </c>
      <c r="C405" s="132" t="s">
        <v>3497</v>
      </c>
      <c r="D405" s="132" t="s">
        <v>2498</v>
      </c>
      <c r="E405" s="132" t="s">
        <v>2499</v>
      </c>
      <c r="F405" s="132" t="s">
        <v>2960</v>
      </c>
      <c r="G405" s="132" t="s">
        <v>2664</v>
      </c>
    </row>
    <row r="406" spans="2:7">
      <c r="B406" s="132" t="s">
        <v>3498</v>
      </c>
      <c r="C406" s="132" t="s">
        <v>3499</v>
      </c>
      <c r="D406" s="132" t="s">
        <v>2498</v>
      </c>
      <c r="E406" s="132" t="s">
        <v>2499</v>
      </c>
      <c r="F406" s="132" t="s">
        <v>3500</v>
      </c>
      <c r="G406" s="132" t="s">
        <v>2512</v>
      </c>
    </row>
    <row r="407" spans="2:7">
      <c r="B407" s="132" t="s">
        <v>3501</v>
      </c>
      <c r="C407" s="132" t="s">
        <v>3502</v>
      </c>
      <c r="D407" s="132" t="s">
        <v>2498</v>
      </c>
      <c r="E407" s="132" t="s">
        <v>2499</v>
      </c>
      <c r="F407" s="132" t="s">
        <v>3259</v>
      </c>
      <c r="G407" s="132" t="s">
        <v>2570</v>
      </c>
    </row>
    <row r="408" spans="2:7">
      <c r="B408" s="132" t="s">
        <v>3503</v>
      </c>
      <c r="C408" s="132" t="s">
        <v>3504</v>
      </c>
      <c r="D408" s="132" t="s">
        <v>2498</v>
      </c>
      <c r="E408" s="132" t="s">
        <v>2499</v>
      </c>
      <c r="F408" s="132" t="s">
        <v>3505</v>
      </c>
      <c r="G408" s="132" t="s">
        <v>2869</v>
      </c>
    </row>
    <row r="409" spans="2:7">
      <c r="B409" s="132" t="s">
        <v>3506</v>
      </c>
      <c r="C409" s="132" t="s">
        <v>3507</v>
      </c>
      <c r="D409" s="132" t="s">
        <v>2498</v>
      </c>
      <c r="E409" s="132" t="s">
        <v>2499</v>
      </c>
      <c r="F409" s="132" t="s">
        <v>3059</v>
      </c>
      <c r="G409" s="132" t="s">
        <v>2512</v>
      </c>
    </row>
    <row r="410" spans="2:7">
      <c r="B410" s="132" t="s">
        <v>3508</v>
      </c>
      <c r="C410" s="132" t="s">
        <v>3509</v>
      </c>
      <c r="D410" s="132" t="s">
        <v>2498</v>
      </c>
      <c r="E410" s="132" t="s">
        <v>2499</v>
      </c>
      <c r="F410" s="132" t="s">
        <v>2547</v>
      </c>
      <c r="G410" s="132" t="s">
        <v>2527</v>
      </c>
    </row>
    <row r="411" spans="2:7">
      <c r="B411" s="132" t="s">
        <v>3510</v>
      </c>
      <c r="C411" s="132" t="s">
        <v>3511</v>
      </c>
      <c r="D411" s="132" t="s">
        <v>2498</v>
      </c>
      <c r="E411" s="132" t="s">
        <v>2499</v>
      </c>
      <c r="F411" s="132" t="s">
        <v>2861</v>
      </c>
      <c r="G411" s="132" t="s">
        <v>2512</v>
      </c>
    </row>
    <row r="412" spans="2:7">
      <c r="B412" s="132" t="s">
        <v>3512</v>
      </c>
      <c r="C412" s="132" t="s">
        <v>3513</v>
      </c>
      <c r="D412" s="132" t="s">
        <v>2498</v>
      </c>
      <c r="E412" s="132" t="s">
        <v>2499</v>
      </c>
      <c r="F412" s="132" t="s">
        <v>3514</v>
      </c>
      <c r="G412" s="132" t="s">
        <v>2664</v>
      </c>
    </row>
    <row r="413" spans="2:7">
      <c r="B413" s="132" t="s">
        <v>3515</v>
      </c>
      <c r="C413" s="132" t="s">
        <v>3516</v>
      </c>
      <c r="D413" s="132" t="s">
        <v>2498</v>
      </c>
      <c r="E413" s="132" t="s">
        <v>2499</v>
      </c>
      <c r="F413" s="132" t="s">
        <v>3188</v>
      </c>
      <c r="G413" s="132" t="s">
        <v>2601</v>
      </c>
    </row>
    <row r="414" spans="2:7">
      <c r="B414" s="132" t="s">
        <v>3517</v>
      </c>
      <c r="C414" s="132" t="s">
        <v>3518</v>
      </c>
      <c r="D414" s="132" t="s">
        <v>2498</v>
      </c>
      <c r="E414" s="132" t="s">
        <v>2499</v>
      </c>
      <c r="F414" s="132" t="s">
        <v>2960</v>
      </c>
      <c r="G414" s="132" t="s">
        <v>2512</v>
      </c>
    </row>
    <row r="415" spans="2:7">
      <c r="B415" s="132" t="s">
        <v>3519</v>
      </c>
      <c r="C415" s="132" t="s">
        <v>3520</v>
      </c>
      <c r="D415" s="132" t="s">
        <v>2498</v>
      </c>
      <c r="E415" s="132" t="s">
        <v>2499</v>
      </c>
      <c r="F415" s="132" t="s">
        <v>2504</v>
      </c>
      <c r="G415" s="132" t="s">
        <v>2512</v>
      </c>
    </row>
    <row r="416" spans="2:7">
      <c r="B416" s="132" t="s">
        <v>3521</v>
      </c>
      <c r="C416" s="132" t="s">
        <v>3522</v>
      </c>
      <c r="D416" s="132" t="s">
        <v>2498</v>
      </c>
      <c r="E416" s="132" t="s">
        <v>2499</v>
      </c>
      <c r="F416" s="132" t="s">
        <v>2562</v>
      </c>
      <c r="G416" s="132" t="s">
        <v>2570</v>
      </c>
    </row>
    <row r="417" spans="2:7">
      <c r="B417" s="132" t="s">
        <v>3523</v>
      </c>
      <c r="C417" s="132" t="s">
        <v>3524</v>
      </c>
      <c r="D417" s="132" t="s">
        <v>2498</v>
      </c>
      <c r="E417" s="132" t="s">
        <v>2499</v>
      </c>
      <c r="F417" s="132" t="s">
        <v>2562</v>
      </c>
      <c r="G417" s="132" t="s">
        <v>2601</v>
      </c>
    </row>
    <row r="418" spans="2:7">
      <c r="B418" s="132" t="s">
        <v>3525</v>
      </c>
      <c r="C418" s="132" t="s">
        <v>3526</v>
      </c>
      <c r="D418" s="132" t="s">
        <v>2498</v>
      </c>
      <c r="E418" s="132" t="s">
        <v>2499</v>
      </c>
      <c r="F418" s="132" t="s">
        <v>2559</v>
      </c>
      <c r="G418" s="132" t="s">
        <v>2527</v>
      </c>
    </row>
    <row r="419" spans="2:7">
      <c r="B419" s="132" t="s">
        <v>3527</v>
      </c>
      <c r="C419" s="132" t="s">
        <v>3528</v>
      </c>
      <c r="D419" s="132" t="s">
        <v>2498</v>
      </c>
      <c r="E419" s="132" t="s">
        <v>2499</v>
      </c>
      <c r="F419" s="132" t="s">
        <v>2559</v>
      </c>
      <c r="G419" s="132" t="s">
        <v>2869</v>
      </c>
    </row>
    <row r="420" spans="2:7">
      <c r="B420" s="132" t="s">
        <v>3529</v>
      </c>
      <c r="C420" s="132" t="s">
        <v>3530</v>
      </c>
      <c r="D420" s="132" t="s">
        <v>2498</v>
      </c>
      <c r="E420" s="132" t="s">
        <v>2499</v>
      </c>
      <c r="F420" s="132" t="s">
        <v>2938</v>
      </c>
      <c r="G420" s="132" t="s">
        <v>2601</v>
      </c>
    </row>
    <row r="421" spans="2:7">
      <c r="B421" s="132" t="s">
        <v>3531</v>
      </c>
      <c r="C421" s="132" t="s">
        <v>3532</v>
      </c>
      <c r="D421" s="132" t="s">
        <v>2498</v>
      </c>
      <c r="E421" s="132" t="s">
        <v>2499</v>
      </c>
      <c r="F421" s="132" t="s">
        <v>2614</v>
      </c>
      <c r="G421" s="132" t="s">
        <v>2744</v>
      </c>
    </row>
    <row r="422" spans="2:7">
      <c r="B422" s="132" t="s">
        <v>3533</v>
      </c>
      <c r="C422" s="132" t="s">
        <v>3534</v>
      </c>
      <c r="D422" s="132" t="s">
        <v>2498</v>
      </c>
      <c r="E422" s="132" t="s">
        <v>2499</v>
      </c>
      <c r="F422" s="132" t="s">
        <v>3059</v>
      </c>
      <c r="G422" s="132" t="s">
        <v>2744</v>
      </c>
    </row>
    <row r="423" spans="2:7">
      <c r="B423" s="132" t="s">
        <v>3535</v>
      </c>
      <c r="C423" s="132" t="s">
        <v>3536</v>
      </c>
      <c r="D423" s="132" t="s">
        <v>2498</v>
      </c>
      <c r="E423" s="132" t="s">
        <v>2499</v>
      </c>
      <c r="F423" s="132" t="s">
        <v>2861</v>
      </c>
      <c r="G423" s="132" t="s">
        <v>2744</v>
      </c>
    </row>
    <row r="424" spans="2:7">
      <c r="B424" s="132" t="s">
        <v>3537</v>
      </c>
      <c r="C424" s="132" t="s">
        <v>3538</v>
      </c>
      <c r="D424" s="132" t="s">
        <v>2498</v>
      </c>
      <c r="E424" s="132" t="s">
        <v>2499</v>
      </c>
      <c r="F424" s="132" t="s">
        <v>2515</v>
      </c>
      <c r="G424" s="132" t="s">
        <v>2744</v>
      </c>
    </row>
    <row r="425" spans="2:7">
      <c r="B425" s="132" t="s">
        <v>3539</v>
      </c>
      <c r="C425" s="132" t="s">
        <v>3540</v>
      </c>
      <c r="D425" s="132" t="s">
        <v>2498</v>
      </c>
      <c r="E425" s="132" t="s">
        <v>2499</v>
      </c>
      <c r="F425" s="132" t="s">
        <v>3138</v>
      </c>
      <c r="G425" s="132" t="s">
        <v>3541</v>
      </c>
    </row>
    <row r="426" spans="2:7">
      <c r="B426" s="132" t="s">
        <v>3542</v>
      </c>
      <c r="C426" s="132" t="s">
        <v>3543</v>
      </c>
      <c r="D426" s="132" t="s">
        <v>2804</v>
      </c>
      <c r="E426" s="132" t="s">
        <v>2805</v>
      </c>
      <c r="F426" s="132" t="s">
        <v>2997</v>
      </c>
      <c r="G426" s="132" t="s">
        <v>3473</v>
      </c>
    </row>
    <row r="427" spans="2:7">
      <c r="B427" s="132" t="s">
        <v>3544</v>
      </c>
      <c r="C427" s="132" t="s">
        <v>3545</v>
      </c>
      <c r="D427" s="132" t="s">
        <v>2804</v>
      </c>
      <c r="E427" s="132" t="s">
        <v>2805</v>
      </c>
      <c r="F427" s="132" t="s">
        <v>3546</v>
      </c>
      <c r="G427" s="132" t="s">
        <v>3118</v>
      </c>
    </row>
    <row r="428" spans="2:7">
      <c r="B428" s="132" t="s">
        <v>3547</v>
      </c>
      <c r="C428" s="132" t="s">
        <v>3548</v>
      </c>
      <c r="D428" s="132" t="s">
        <v>2804</v>
      </c>
      <c r="E428" s="132" t="s">
        <v>2805</v>
      </c>
      <c r="F428" s="132" t="s">
        <v>3546</v>
      </c>
      <c r="G428" s="132" t="s">
        <v>3549</v>
      </c>
    </row>
    <row r="429" spans="2:7">
      <c r="B429" s="132" t="s">
        <v>3550</v>
      </c>
      <c r="C429" s="132" t="s">
        <v>3551</v>
      </c>
      <c r="D429" s="132" t="s">
        <v>2498</v>
      </c>
      <c r="E429" s="132" t="s">
        <v>2499</v>
      </c>
      <c r="F429" s="132" t="s">
        <v>2559</v>
      </c>
      <c r="G429" s="132" t="s">
        <v>2527</v>
      </c>
    </row>
    <row r="430" spans="2:7">
      <c r="B430" s="132" t="s">
        <v>3552</v>
      </c>
      <c r="C430" s="132" t="s">
        <v>3553</v>
      </c>
      <c r="D430" s="132" t="s">
        <v>2804</v>
      </c>
      <c r="E430" s="132" t="s">
        <v>2805</v>
      </c>
      <c r="F430" s="132" t="s">
        <v>3554</v>
      </c>
      <c r="G430" s="132" t="s">
        <v>2601</v>
      </c>
    </row>
    <row r="431" spans="2:7">
      <c r="B431" s="132" t="s">
        <v>3555</v>
      </c>
      <c r="C431" s="132" t="s">
        <v>3556</v>
      </c>
      <c r="D431" s="132" t="s">
        <v>2498</v>
      </c>
      <c r="E431" s="132" t="s">
        <v>2499</v>
      </c>
      <c r="F431" s="132" t="s">
        <v>2992</v>
      </c>
      <c r="G431" s="132" t="s">
        <v>2664</v>
      </c>
    </row>
    <row r="432" spans="2:7">
      <c r="B432" s="132" t="s">
        <v>3557</v>
      </c>
      <c r="C432" s="132" t="s">
        <v>3558</v>
      </c>
      <c r="D432" s="132" t="s">
        <v>2498</v>
      </c>
      <c r="E432" s="132" t="s">
        <v>2499</v>
      </c>
      <c r="F432" s="132" t="s">
        <v>3208</v>
      </c>
      <c r="G432" s="132" t="s">
        <v>2601</v>
      </c>
    </row>
    <row r="433" spans="2:7">
      <c r="B433" s="132" t="s">
        <v>3559</v>
      </c>
      <c r="C433" s="132" t="s">
        <v>3560</v>
      </c>
      <c r="D433" s="132" t="s">
        <v>2498</v>
      </c>
      <c r="E433" s="132" t="s">
        <v>2499</v>
      </c>
      <c r="F433" s="132" t="s">
        <v>2519</v>
      </c>
      <c r="G433" s="132" t="s">
        <v>2869</v>
      </c>
    </row>
    <row r="434" spans="2:7">
      <c r="B434" s="132" t="s">
        <v>3561</v>
      </c>
      <c r="C434" s="132" t="s">
        <v>3562</v>
      </c>
      <c r="D434" s="132" t="s">
        <v>2498</v>
      </c>
      <c r="E434" s="132" t="s">
        <v>2499</v>
      </c>
      <c r="F434" s="132" t="s">
        <v>3422</v>
      </c>
      <c r="G434" s="132" t="s">
        <v>2570</v>
      </c>
    </row>
    <row r="435" spans="2:7">
      <c r="B435" s="132" t="s">
        <v>3563</v>
      </c>
      <c r="C435" s="132" t="s">
        <v>3564</v>
      </c>
      <c r="D435" s="132" t="s">
        <v>2498</v>
      </c>
      <c r="E435" s="132" t="s">
        <v>2499</v>
      </c>
      <c r="F435" s="132" t="s">
        <v>2507</v>
      </c>
      <c r="G435" s="132" t="s">
        <v>2570</v>
      </c>
    </row>
    <row r="436" spans="2:7">
      <c r="B436" s="132" t="s">
        <v>3565</v>
      </c>
      <c r="C436" s="132" t="s">
        <v>3566</v>
      </c>
      <c r="D436" s="132" t="s">
        <v>2498</v>
      </c>
      <c r="E436" s="132" t="s">
        <v>2499</v>
      </c>
      <c r="F436" s="132" t="s">
        <v>2543</v>
      </c>
      <c r="G436" s="132" t="s">
        <v>2924</v>
      </c>
    </row>
    <row r="437" spans="2:7">
      <c r="B437" s="132" t="s">
        <v>3567</v>
      </c>
      <c r="C437" s="132" t="s">
        <v>3568</v>
      </c>
      <c r="D437" s="132" t="s">
        <v>2498</v>
      </c>
      <c r="E437" s="132" t="s">
        <v>2499</v>
      </c>
      <c r="F437" s="132" t="s">
        <v>3228</v>
      </c>
      <c r="G437" s="132" t="s">
        <v>2512</v>
      </c>
    </row>
    <row r="438" spans="2:7">
      <c r="B438" s="132" t="s">
        <v>3569</v>
      </c>
      <c r="C438" s="132" t="s">
        <v>3570</v>
      </c>
      <c r="D438" s="132" t="s">
        <v>2498</v>
      </c>
      <c r="E438" s="132" t="s">
        <v>2499</v>
      </c>
      <c r="F438" s="132" t="s">
        <v>3415</v>
      </c>
      <c r="G438" s="132" t="s">
        <v>2570</v>
      </c>
    </row>
    <row r="439" spans="2:7">
      <c r="B439" s="132" t="s">
        <v>3571</v>
      </c>
      <c r="C439" s="132" t="s">
        <v>3572</v>
      </c>
      <c r="D439" s="132" t="s">
        <v>2498</v>
      </c>
      <c r="E439" s="132" t="s">
        <v>2499</v>
      </c>
      <c r="F439" s="132" t="s">
        <v>2879</v>
      </c>
      <c r="G439" s="132" t="s">
        <v>2512</v>
      </c>
    </row>
    <row r="440" spans="2:7">
      <c r="B440" s="132" t="s">
        <v>3573</v>
      </c>
      <c r="C440" s="132" t="s">
        <v>3574</v>
      </c>
      <c r="D440" s="132" t="s">
        <v>2498</v>
      </c>
      <c r="E440" s="132" t="s">
        <v>2499</v>
      </c>
      <c r="F440" s="132" t="s">
        <v>2500</v>
      </c>
      <c r="G440" s="132" t="s">
        <v>2512</v>
      </c>
    </row>
    <row r="441" spans="2:7">
      <c r="B441" s="132" t="s">
        <v>3575</v>
      </c>
      <c r="C441" s="132" t="s">
        <v>3576</v>
      </c>
      <c r="D441" s="132" t="s">
        <v>2498</v>
      </c>
      <c r="E441" s="132" t="s">
        <v>2499</v>
      </c>
      <c r="F441" s="132" t="s">
        <v>3008</v>
      </c>
      <c r="G441" s="132" t="s">
        <v>2512</v>
      </c>
    </row>
    <row r="442" spans="2:7">
      <c r="B442" s="132" t="s">
        <v>3577</v>
      </c>
      <c r="C442" s="132" t="s">
        <v>3578</v>
      </c>
      <c r="D442" s="132" t="s">
        <v>2498</v>
      </c>
      <c r="E442" s="132" t="s">
        <v>2499</v>
      </c>
      <c r="F442" s="132" t="s">
        <v>3445</v>
      </c>
      <c r="G442" s="132" t="s">
        <v>2869</v>
      </c>
    </row>
    <row r="443" spans="2:7">
      <c r="B443" s="132" t="s">
        <v>3579</v>
      </c>
      <c r="C443" s="132" t="s">
        <v>3580</v>
      </c>
      <c r="D443" s="132" t="s">
        <v>2498</v>
      </c>
      <c r="E443" s="132" t="s">
        <v>2499</v>
      </c>
      <c r="F443" s="132" t="s">
        <v>2733</v>
      </c>
      <c r="G443" s="132" t="s">
        <v>2601</v>
      </c>
    </row>
    <row r="444" spans="2:7">
      <c r="B444" s="132" t="s">
        <v>3581</v>
      </c>
      <c r="C444" s="132" t="s">
        <v>3582</v>
      </c>
      <c r="D444" s="132" t="s">
        <v>2498</v>
      </c>
      <c r="E444" s="132" t="s">
        <v>2499</v>
      </c>
      <c r="F444" s="132" t="s">
        <v>3422</v>
      </c>
      <c r="G444" s="132" t="s">
        <v>2601</v>
      </c>
    </row>
    <row r="445" spans="2:7">
      <c r="B445" s="132" t="s">
        <v>3583</v>
      </c>
      <c r="C445" s="132" t="s">
        <v>3584</v>
      </c>
      <c r="D445" s="132" t="s">
        <v>2498</v>
      </c>
      <c r="E445" s="132" t="s">
        <v>2499</v>
      </c>
      <c r="F445" s="132" t="s">
        <v>3168</v>
      </c>
      <c r="G445" s="132" t="s">
        <v>2601</v>
      </c>
    </row>
    <row r="446" spans="2:7">
      <c r="B446" s="132" t="s">
        <v>3585</v>
      </c>
      <c r="C446" s="132" t="s">
        <v>3586</v>
      </c>
      <c r="D446" s="132" t="s">
        <v>2498</v>
      </c>
      <c r="E446" s="132" t="s">
        <v>2499</v>
      </c>
      <c r="F446" s="132" t="s">
        <v>3008</v>
      </c>
      <c r="G446" s="132" t="s">
        <v>2512</v>
      </c>
    </row>
    <row r="447" spans="2:7">
      <c r="B447" s="132" t="s">
        <v>3587</v>
      </c>
      <c r="C447" s="132" t="s">
        <v>3588</v>
      </c>
      <c r="D447" s="132" t="s">
        <v>2498</v>
      </c>
      <c r="E447" s="132" t="s">
        <v>2499</v>
      </c>
      <c r="F447" s="132" t="s">
        <v>3228</v>
      </c>
      <c r="G447" s="132" t="s">
        <v>2601</v>
      </c>
    </row>
    <row r="448" spans="2:7">
      <c r="B448" s="132" t="s">
        <v>3589</v>
      </c>
      <c r="C448" s="132" t="s">
        <v>3590</v>
      </c>
      <c r="D448" s="132" t="s">
        <v>2498</v>
      </c>
      <c r="E448" s="132" t="s">
        <v>2499</v>
      </c>
      <c r="F448" s="132" t="s">
        <v>3591</v>
      </c>
      <c r="G448" s="132" t="s">
        <v>2527</v>
      </c>
    </row>
    <row r="449" spans="2:7">
      <c r="B449" s="132" t="s">
        <v>3592</v>
      </c>
      <c r="C449" s="132" t="s">
        <v>3593</v>
      </c>
      <c r="D449" s="132" t="s">
        <v>2498</v>
      </c>
      <c r="E449" s="132" t="s">
        <v>2499</v>
      </c>
      <c r="F449" s="132" t="s">
        <v>3228</v>
      </c>
      <c r="G449" s="132" t="s">
        <v>2570</v>
      </c>
    </row>
    <row r="450" spans="2:7">
      <c r="B450" s="132" t="s">
        <v>3594</v>
      </c>
      <c r="C450" s="132" t="s">
        <v>3595</v>
      </c>
      <c r="D450" s="132" t="s">
        <v>2498</v>
      </c>
      <c r="E450" s="132" t="s">
        <v>2499</v>
      </c>
      <c r="F450" s="132" t="s">
        <v>2733</v>
      </c>
      <c r="G450" s="132" t="s">
        <v>2512</v>
      </c>
    </row>
    <row r="451" spans="2:7">
      <c r="B451" s="132" t="s">
        <v>3596</v>
      </c>
      <c r="C451" s="132" t="s">
        <v>3597</v>
      </c>
      <c r="D451" s="132" t="s">
        <v>2498</v>
      </c>
      <c r="E451" s="132" t="s">
        <v>2499</v>
      </c>
      <c r="F451" s="132" t="s">
        <v>2688</v>
      </c>
      <c r="G451" s="132" t="s">
        <v>2601</v>
      </c>
    </row>
    <row r="452" spans="2:7">
      <c r="B452" s="132" t="s">
        <v>3598</v>
      </c>
      <c r="C452" s="132" t="s">
        <v>3599</v>
      </c>
      <c r="D452" s="132" t="s">
        <v>2498</v>
      </c>
      <c r="E452" s="132" t="s">
        <v>2499</v>
      </c>
      <c r="F452" s="132" t="s">
        <v>2812</v>
      </c>
      <c r="G452" s="132" t="s">
        <v>2512</v>
      </c>
    </row>
    <row r="453" spans="2:7">
      <c r="B453" s="132" t="s">
        <v>3600</v>
      </c>
      <c r="C453" s="132" t="s">
        <v>3601</v>
      </c>
      <c r="D453" s="132" t="s">
        <v>2498</v>
      </c>
      <c r="E453" s="132" t="s">
        <v>2499</v>
      </c>
      <c r="F453" s="132" t="s">
        <v>3314</v>
      </c>
      <c r="G453" s="132" t="s">
        <v>2570</v>
      </c>
    </row>
    <row r="454" spans="2:7">
      <c r="B454" s="132" t="s">
        <v>3602</v>
      </c>
      <c r="C454" s="132" t="s">
        <v>3603</v>
      </c>
      <c r="D454" s="132" t="s">
        <v>2498</v>
      </c>
      <c r="E454" s="132" t="s">
        <v>2499</v>
      </c>
      <c r="F454" s="132" t="s">
        <v>2562</v>
      </c>
      <c r="G454" s="132" t="s">
        <v>2869</v>
      </c>
    </row>
    <row r="455" spans="2:7">
      <c r="B455" s="132" t="s">
        <v>3604</v>
      </c>
      <c r="C455" s="132" t="s">
        <v>3605</v>
      </c>
      <c r="D455" s="132" t="s">
        <v>2498</v>
      </c>
      <c r="E455" s="132" t="s">
        <v>2499</v>
      </c>
      <c r="F455" s="132" t="s">
        <v>2567</v>
      </c>
      <c r="G455" s="132" t="s">
        <v>2527</v>
      </c>
    </row>
    <row r="456" spans="2:7">
      <c r="B456" s="132" t="s">
        <v>3606</v>
      </c>
      <c r="C456" s="132" t="s">
        <v>3607</v>
      </c>
      <c r="D456" s="132" t="s">
        <v>2498</v>
      </c>
      <c r="E456" s="132" t="s">
        <v>2499</v>
      </c>
      <c r="F456" s="132" t="s">
        <v>3228</v>
      </c>
      <c r="G456" s="132" t="s">
        <v>2570</v>
      </c>
    </row>
    <row r="457" spans="2:7">
      <c r="B457" s="132" t="s">
        <v>3608</v>
      </c>
      <c r="C457" s="132" t="s">
        <v>3609</v>
      </c>
      <c r="D457" s="132" t="s">
        <v>2498</v>
      </c>
      <c r="E457" s="132" t="s">
        <v>2499</v>
      </c>
      <c r="F457" s="132" t="s">
        <v>2515</v>
      </c>
      <c r="G457" s="132" t="s">
        <v>2527</v>
      </c>
    </row>
    <row r="458" spans="2:7">
      <c r="B458" s="132" t="s">
        <v>3610</v>
      </c>
      <c r="C458" s="132" t="s">
        <v>3611</v>
      </c>
      <c r="D458" s="132" t="s">
        <v>2498</v>
      </c>
      <c r="E458" s="132" t="s">
        <v>2499</v>
      </c>
      <c r="F458" s="132" t="s">
        <v>2943</v>
      </c>
      <c r="G458" s="132" t="s">
        <v>2527</v>
      </c>
    </row>
    <row r="459" spans="2:7">
      <c r="B459" s="132" t="s">
        <v>3612</v>
      </c>
      <c r="C459" s="132" t="s">
        <v>3613</v>
      </c>
      <c r="D459" s="132" t="s">
        <v>2498</v>
      </c>
      <c r="E459" s="132" t="s">
        <v>2499</v>
      </c>
      <c r="F459" s="132" t="s">
        <v>3458</v>
      </c>
      <c r="G459" s="132" t="s">
        <v>2869</v>
      </c>
    </row>
    <row r="460" spans="2:7">
      <c r="B460" s="132" t="s">
        <v>3614</v>
      </c>
      <c r="C460" s="132" t="s">
        <v>3615</v>
      </c>
      <c r="D460" s="132" t="s">
        <v>2804</v>
      </c>
      <c r="E460" s="132" t="s">
        <v>2805</v>
      </c>
      <c r="F460" s="132" t="s">
        <v>2997</v>
      </c>
      <c r="G460" s="132" t="s">
        <v>3473</v>
      </c>
    </row>
    <row r="461" spans="2:7">
      <c r="B461" s="132" t="s">
        <v>3616</v>
      </c>
      <c r="C461" s="132" t="s">
        <v>3617</v>
      </c>
      <c r="D461" s="132" t="s">
        <v>2804</v>
      </c>
      <c r="E461" s="132" t="s">
        <v>2805</v>
      </c>
      <c r="F461" s="132" t="s">
        <v>3546</v>
      </c>
      <c r="G461" s="132" t="s">
        <v>3473</v>
      </c>
    </row>
    <row r="462" spans="2:7">
      <c r="B462" s="132" t="s">
        <v>3618</v>
      </c>
      <c r="C462" s="132" t="s">
        <v>3619</v>
      </c>
      <c r="D462" s="132" t="s">
        <v>2498</v>
      </c>
      <c r="E462" s="132" t="s">
        <v>2499</v>
      </c>
      <c r="F462" s="132" t="s">
        <v>2614</v>
      </c>
      <c r="G462" s="132" t="s">
        <v>2527</v>
      </c>
    </row>
    <row r="463" spans="2:7">
      <c r="B463" s="132" t="s">
        <v>3620</v>
      </c>
      <c r="C463" s="132" t="s">
        <v>3621</v>
      </c>
      <c r="D463" s="132" t="s">
        <v>2554</v>
      </c>
      <c r="E463" s="132" t="s">
        <v>2555</v>
      </c>
      <c r="F463" s="132" t="s">
        <v>2663</v>
      </c>
      <c r="G463" s="132" t="s">
        <v>2527</v>
      </c>
    </row>
    <row r="464" spans="2:7">
      <c r="B464" s="132" t="s">
        <v>3622</v>
      </c>
      <c r="C464" s="132" t="s">
        <v>3623</v>
      </c>
      <c r="D464" s="132" t="s">
        <v>2498</v>
      </c>
      <c r="E464" s="132" t="s">
        <v>2499</v>
      </c>
      <c r="F464" s="132" t="s">
        <v>2725</v>
      </c>
      <c r="G464" s="132" t="s">
        <v>2744</v>
      </c>
    </row>
    <row r="465" spans="2:7">
      <c r="B465" s="132" t="s">
        <v>3624</v>
      </c>
      <c r="C465" s="132" t="s">
        <v>3625</v>
      </c>
      <c r="D465" s="132" t="s">
        <v>2498</v>
      </c>
      <c r="E465" s="132" t="s">
        <v>2499</v>
      </c>
      <c r="F465" s="132" t="s">
        <v>3626</v>
      </c>
      <c r="G465" s="132" t="s">
        <v>2527</v>
      </c>
    </row>
    <row r="466" spans="2:7">
      <c r="B466" s="132" t="s">
        <v>3627</v>
      </c>
      <c r="C466" s="132" t="s">
        <v>3628</v>
      </c>
      <c r="D466" s="132" t="s">
        <v>2498</v>
      </c>
      <c r="E466" s="132" t="s">
        <v>2499</v>
      </c>
      <c r="F466" s="132" t="s">
        <v>2725</v>
      </c>
      <c r="G466" s="132" t="s">
        <v>2512</v>
      </c>
    </row>
    <row r="467" spans="2:7">
      <c r="B467" s="132" t="s">
        <v>3629</v>
      </c>
      <c r="C467" s="132" t="s">
        <v>3630</v>
      </c>
      <c r="D467" s="132" t="s">
        <v>2498</v>
      </c>
      <c r="E467" s="132" t="s">
        <v>2499</v>
      </c>
      <c r="F467" s="132" t="s">
        <v>3500</v>
      </c>
      <c r="G467" s="132" t="s">
        <v>2744</v>
      </c>
    </row>
    <row r="468" spans="2:7">
      <c r="B468" s="132" t="s">
        <v>3631</v>
      </c>
      <c r="C468" s="132" t="s">
        <v>3632</v>
      </c>
      <c r="D468" s="132" t="s">
        <v>2498</v>
      </c>
      <c r="E468" s="132" t="s">
        <v>2499</v>
      </c>
      <c r="F468" s="132" t="s">
        <v>3633</v>
      </c>
      <c r="G468" s="132" t="s">
        <v>2570</v>
      </c>
    </row>
    <row r="469" spans="2:7">
      <c r="B469" s="132" t="s">
        <v>3634</v>
      </c>
      <c r="C469" s="132" t="s">
        <v>3635</v>
      </c>
      <c r="D469" s="132" t="s">
        <v>2498</v>
      </c>
      <c r="E469" s="132" t="s">
        <v>2499</v>
      </c>
      <c r="F469" s="132" t="s">
        <v>3636</v>
      </c>
      <c r="G469" s="132" t="s">
        <v>2601</v>
      </c>
    </row>
    <row r="470" spans="2:7">
      <c r="B470" s="132" t="s">
        <v>3637</v>
      </c>
      <c r="C470" s="132" t="s">
        <v>3638</v>
      </c>
      <c r="D470" s="132" t="s">
        <v>2498</v>
      </c>
      <c r="E470" s="132" t="s">
        <v>2499</v>
      </c>
      <c r="F470" s="132" t="s">
        <v>3480</v>
      </c>
      <c r="G470" s="132" t="s">
        <v>2869</v>
      </c>
    </row>
    <row r="471" spans="2:7">
      <c r="B471" s="132" t="s">
        <v>3639</v>
      </c>
      <c r="C471" s="132" t="s">
        <v>3640</v>
      </c>
      <c r="D471" s="132" t="s">
        <v>2498</v>
      </c>
      <c r="E471" s="132" t="s">
        <v>2499</v>
      </c>
      <c r="F471" s="132" t="s">
        <v>3445</v>
      </c>
      <c r="G471" s="132" t="s">
        <v>2512</v>
      </c>
    </row>
    <row r="472" spans="2:7">
      <c r="B472" s="132" t="s">
        <v>3641</v>
      </c>
      <c r="C472" s="132" t="s">
        <v>3642</v>
      </c>
      <c r="D472" s="132" t="s">
        <v>2498</v>
      </c>
      <c r="E472" s="132" t="s">
        <v>2499</v>
      </c>
      <c r="F472" s="132" t="s">
        <v>3643</v>
      </c>
      <c r="G472" s="132" t="s">
        <v>2601</v>
      </c>
    </row>
    <row r="473" spans="2:7">
      <c r="B473" s="132" t="s">
        <v>3644</v>
      </c>
      <c r="C473" s="132" t="s">
        <v>3645</v>
      </c>
      <c r="D473" s="132" t="s">
        <v>2498</v>
      </c>
      <c r="E473" s="132" t="s">
        <v>2499</v>
      </c>
      <c r="F473" s="132" t="s">
        <v>3125</v>
      </c>
      <c r="G473" s="132" t="s">
        <v>2512</v>
      </c>
    </row>
    <row r="474" spans="2:7">
      <c r="B474" s="132" t="s">
        <v>3646</v>
      </c>
      <c r="C474" s="132" t="s">
        <v>3647</v>
      </c>
      <c r="D474" s="132" t="s">
        <v>2498</v>
      </c>
      <c r="E474" s="132" t="s">
        <v>2499</v>
      </c>
      <c r="F474" s="132" t="s">
        <v>2543</v>
      </c>
      <c r="G474" s="132" t="s">
        <v>2512</v>
      </c>
    </row>
    <row r="475" spans="2:7">
      <c r="B475" s="132" t="s">
        <v>3648</v>
      </c>
      <c r="C475" s="132" t="s">
        <v>3649</v>
      </c>
      <c r="D475" s="132" t="s">
        <v>2498</v>
      </c>
      <c r="E475" s="132" t="s">
        <v>2499</v>
      </c>
      <c r="F475" s="132" t="s">
        <v>3205</v>
      </c>
      <c r="G475" s="132" t="s">
        <v>2869</v>
      </c>
    </row>
    <row r="476" spans="2:7">
      <c r="B476" s="132" t="s">
        <v>3650</v>
      </c>
      <c r="C476" s="132" t="s">
        <v>3651</v>
      </c>
      <c r="D476" s="132" t="s">
        <v>2498</v>
      </c>
      <c r="E476" s="132" t="s">
        <v>2499</v>
      </c>
      <c r="F476" s="132" t="s">
        <v>2587</v>
      </c>
      <c r="G476" s="132" t="s">
        <v>2891</v>
      </c>
    </row>
    <row r="477" spans="2:7">
      <c r="B477" s="132" t="s">
        <v>3652</v>
      </c>
      <c r="C477" s="132" t="s">
        <v>3653</v>
      </c>
      <c r="D477" s="132" t="s">
        <v>2498</v>
      </c>
      <c r="E477" s="132" t="s">
        <v>2499</v>
      </c>
      <c r="F477" s="132" t="s">
        <v>2708</v>
      </c>
      <c r="G477" s="132" t="s">
        <v>2512</v>
      </c>
    </row>
    <row r="478" spans="2:7">
      <c r="B478" s="132" t="s">
        <v>3654</v>
      </c>
      <c r="C478" s="132" t="s">
        <v>3655</v>
      </c>
      <c r="D478" s="132" t="s">
        <v>2498</v>
      </c>
      <c r="E478" s="132" t="s">
        <v>2499</v>
      </c>
      <c r="F478" s="132" t="s">
        <v>2752</v>
      </c>
      <c r="G478" s="132" t="s">
        <v>2512</v>
      </c>
    </row>
    <row r="479" spans="2:7">
      <c r="B479" s="132" t="s">
        <v>3656</v>
      </c>
      <c r="C479" s="132" t="s">
        <v>3657</v>
      </c>
      <c r="D479" s="132" t="s">
        <v>2498</v>
      </c>
      <c r="E479" s="132" t="s">
        <v>2499</v>
      </c>
      <c r="F479" s="132" t="s">
        <v>3062</v>
      </c>
      <c r="G479" s="132" t="s">
        <v>2869</v>
      </c>
    </row>
    <row r="480" spans="2:7">
      <c r="B480" s="132" t="s">
        <v>3658</v>
      </c>
      <c r="C480" s="132" t="s">
        <v>3659</v>
      </c>
      <c r="D480" s="132" t="s">
        <v>2498</v>
      </c>
      <c r="E480" s="132" t="s">
        <v>2499</v>
      </c>
      <c r="F480" s="132" t="s">
        <v>3059</v>
      </c>
      <c r="G480" s="132" t="s">
        <v>2512</v>
      </c>
    </row>
    <row r="481" spans="2:7">
      <c r="B481" s="132" t="s">
        <v>3660</v>
      </c>
      <c r="C481" s="132" t="s">
        <v>3661</v>
      </c>
      <c r="D481" s="132" t="s">
        <v>2498</v>
      </c>
      <c r="E481" s="132" t="s">
        <v>2499</v>
      </c>
      <c r="F481" s="132" t="s">
        <v>2743</v>
      </c>
      <c r="G481" s="132" t="s">
        <v>2512</v>
      </c>
    </row>
    <row r="482" spans="2:7">
      <c r="B482" s="132" t="s">
        <v>3662</v>
      </c>
      <c r="C482" s="132" t="s">
        <v>3663</v>
      </c>
      <c r="D482" s="132" t="s">
        <v>2498</v>
      </c>
      <c r="E482" s="132" t="s">
        <v>2499</v>
      </c>
      <c r="F482" s="132" t="s">
        <v>2743</v>
      </c>
      <c r="G482" s="132" t="s">
        <v>2601</v>
      </c>
    </row>
    <row r="483" spans="2:7">
      <c r="B483" s="132" t="s">
        <v>3664</v>
      </c>
      <c r="C483" s="132" t="s">
        <v>3665</v>
      </c>
      <c r="D483" s="132" t="s">
        <v>2498</v>
      </c>
      <c r="E483" s="132" t="s">
        <v>2499</v>
      </c>
      <c r="F483" s="132" t="s">
        <v>3160</v>
      </c>
      <c r="G483" s="132" t="s">
        <v>2570</v>
      </c>
    </row>
    <row r="484" spans="2:7">
      <c r="B484" s="132" t="s">
        <v>3666</v>
      </c>
      <c r="C484" s="132" t="s">
        <v>3667</v>
      </c>
      <c r="D484" s="132" t="s">
        <v>2498</v>
      </c>
      <c r="E484" s="132" t="s">
        <v>2499</v>
      </c>
      <c r="F484" s="132" t="s">
        <v>3205</v>
      </c>
      <c r="G484" s="132" t="s">
        <v>2512</v>
      </c>
    </row>
    <row r="485" spans="2:7">
      <c r="B485" s="132" t="s">
        <v>3668</v>
      </c>
      <c r="C485" s="132" t="s">
        <v>3669</v>
      </c>
      <c r="D485" s="132" t="s">
        <v>2498</v>
      </c>
      <c r="E485" s="132" t="s">
        <v>2499</v>
      </c>
      <c r="F485" s="132" t="s">
        <v>3422</v>
      </c>
      <c r="G485" s="132" t="s">
        <v>2512</v>
      </c>
    </row>
    <row r="486" spans="2:7">
      <c r="B486" s="132" t="s">
        <v>3670</v>
      </c>
      <c r="C486" s="132" t="s">
        <v>3671</v>
      </c>
      <c r="D486" s="132" t="s">
        <v>2498</v>
      </c>
      <c r="E486" s="132" t="s">
        <v>2499</v>
      </c>
      <c r="F486" s="132" t="s">
        <v>3026</v>
      </c>
      <c r="G486" s="132" t="s">
        <v>2601</v>
      </c>
    </row>
    <row r="487" spans="2:7">
      <c r="B487" s="132" t="s">
        <v>3672</v>
      </c>
      <c r="C487" s="132" t="s">
        <v>3673</v>
      </c>
      <c r="D487" s="132" t="s">
        <v>2498</v>
      </c>
      <c r="E487" s="132" t="s">
        <v>2499</v>
      </c>
      <c r="F487" s="132" t="s">
        <v>3500</v>
      </c>
      <c r="G487" s="132" t="s">
        <v>2570</v>
      </c>
    </row>
    <row r="488" spans="2:7">
      <c r="B488" s="132" t="s">
        <v>3674</v>
      </c>
      <c r="C488" s="132" t="s">
        <v>3675</v>
      </c>
      <c r="D488" s="132" t="s">
        <v>2498</v>
      </c>
      <c r="E488" s="132" t="s">
        <v>2499</v>
      </c>
      <c r="F488" s="132" t="s">
        <v>2733</v>
      </c>
      <c r="G488" s="132" t="s">
        <v>2570</v>
      </c>
    </row>
    <row r="489" spans="2:7">
      <c r="B489" s="132" t="s">
        <v>3676</v>
      </c>
      <c r="C489" s="132" t="s">
        <v>3677</v>
      </c>
      <c r="D489" s="132" t="s">
        <v>2498</v>
      </c>
      <c r="E489" s="132" t="s">
        <v>2499</v>
      </c>
      <c r="F489" s="132" t="s">
        <v>2767</v>
      </c>
      <c r="G489" s="132" t="s">
        <v>2512</v>
      </c>
    </row>
    <row r="490" spans="2:7">
      <c r="B490" s="132" t="s">
        <v>3678</v>
      </c>
      <c r="C490" s="132" t="s">
        <v>3679</v>
      </c>
      <c r="D490" s="132" t="s">
        <v>2498</v>
      </c>
      <c r="E490" s="132" t="s">
        <v>2499</v>
      </c>
      <c r="F490" s="132" t="s">
        <v>3680</v>
      </c>
      <c r="G490" s="132" t="s">
        <v>2512</v>
      </c>
    </row>
    <row r="491" spans="2:7">
      <c r="B491" s="132" t="s">
        <v>3681</v>
      </c>
      <c r="C491" s="132" t="s">
        <v>3682</v>
      </c>
      <c r="D491" s="132" t="s">
        <v>2498</v>
      </c>
      <c r="E491" s="132" t="s">
        <v>2499</v>
      </c>
      <c r="F491" s="132" t="s">
        <v>3683</v>
      </c>
      <c r="G491" s="132" t="s">
        <v>2512</v>
      </c>
    </row>
    <row r="492" spans="2:7">
      <c r="B492" s="132" t="s">
        <v>3684</v>
      </c>
      <c r="C492" s="132" t="s">
        <v>3685</v>
      </c>
      <c r="D492" s="132" t="s">
        <v>2498</v>
      </c>
      <c r="E492" s="132" t="s">
        <v>2499</v>
      </c>
      <c r="F492" s="132" t="s">
        <v>3267</v>
      </c>
      <c r="G492" s="132" t="s">
        <v>2527</v>
      </c>
    </row>
    <row r="493" spans="2:7">
      <c r="B493" s="132" t="s">
        <v>3686</v>
      </c>
      <c r="C493" s="132" t="s">
        <v>3687</v>
      </c>
      <c r="D493" s="132" t="s">
        <v>2498</v>
      </c>
      <c r="E493" s="132" t="s">
        <v>2499</v>
      </c>
      <c r="F493" s="132" t="s">
        <v>2673</v>
      </c>
      <c r="G493" s="132" t="s">
        <v>2601</v>
      </c>
    </row>
    <row r="494" spans="2:7">
      <c r="B494" s="132" t="s">
        <v>3688</v>
      </c>
      <c r="C494" s="132" t="s">
        <v>3689</v>
      </c>
      <c r="D494" s="132" t="s">
        <v>2498</v>
      </c>
      <c r="E494" s="132" t="s">
        <v>2499</v>
      </c>
      <c r="F494" s="132" t="s">
        <v>3683</v>
      </c>
      <c r="G494" s="132" t="s">
        <v>2570</v>
      </c>
    </row>
    <row r="495" spans="2:7">
      <c r="B495" s="132" t="s">
        <v>3690</v>
      </c>
      <c r="C495" s="132" t="s">
        <v>3691</v>
      </c>
      <c r="D495" s="132" t="s">
        <v>2498</v>
      </c>
      <c r="E495" s="132" t="s">
        <v>2499</v>
      </c>
      <c r="F495" s="132" t="s">
        <v>3259</v>
      </c>
      <c r="G495" s="132" t="s">
        <v>2527</v>
      </c>
    </row>
    <row r="496" spans="2:7">
      <c r="B496" s="132" t="s">
        <v>3692</v>
      </c>
      <c r="C496" s="132" t="s">
        <v>3693</v>
      </c>
      <c r="D496" s="132" t="s">
        <v>2498</v>
      </c>
      <c r="E496" s="132" t="s">
        <v>2499</v>
      </c>
      <c r="F496" s="132" t="s">
        <v>2673</v>
      </c>
      <c r="G496" s="132" t="s">
        <v>2601</v>
      </c>
    </row>
    <row r="497" spans="2:7">
      <c r="B497" s="132" t="s">
        <v>3694</v>
      </c>
      <c r="C497" s="132" t="s">
        <v>3695</v>
      </c>
      <c r="D497" s="132" t="s">
        <v>2498</v>
      </c>
      <c r="E497" s="132" t="s">
        <v>2499</v>
      </c>
      <c r="F497" s="132" t="s">
        <v>3056</v>
      </c>
      <c r="G497" s="132" t="s">
        <v>2512</v>
      </c>
    </row>
    <row r="498" spans="2:7">
      <c r="B498" s="132" t="s">
        <v>3696</v>
      </c>
      <c r="C498" s="132" t="s">
        <v>3697</v>
      </c>
      <c r="D498" s="132" t="s">
        <v>2498</v>
      </c>
      <c r="E498" s="132" t="s">
        <v>2499</v>
      </c>
      <c r="F498" s="132" t="s">
        <v>2733</v>
      </c>
      <c r="G498" s="132" t="s">
        <v>2869</v>
      </c>
    </row>
    <row r="499" spans="2:7">
      <c r="B499" s="132" t="s">
        <v>3698</v>
      </c>
      <c r="C499" s="132" t="s">
        <v>3699</v>
      </c>
      <c r="D499" s="132" t="s">
        <v>2498</v>
      </c>
      <c r="E499" s="132" t="s">
        <v>2499</v>
      </c>
      <c r="F499" s="132" t="s">
        <v>2547</v>
      </c>
      <c r="G499" s="132" t="s">
        <v>2601</v>
      </c>
    </row>
    <row r="500" spans="2:7">
      <c r="B500" s="132" t="s">
        <v>3700</v>
      </c>
      <c r="C500" s="132" t="s">
        <v>3701</v>
      </c>
      <c r="D500" s="132" t="s">
        <v>2498</v>
      </c>
      <c r="E500" s="132" t="s">
        <v>2499</v>
      </c>
      <c r="F500" s="132" t="s">
        <v>2638</v>
      </c>
      <c r="G500" s="132" t="s">
        <v>2512</v>
      </c>
    </row>
    <row r="501" spans="2:7">
      <c r="B501" s="132" t="s">
        <v>3702</v>
      </c>
      <c r="C501" s="132" t="s">
        <v>3703</v>
      </c>
      <c r="D501" s="132" t="s">
        <v>2498</v>
      </c>
      <c r="E501" s="132" t="s">
        <v>2499</v>
      </c>
      <c r="F501" s="132" t="s">
        <v>3422</v>
      </c>
      <c r="G501" s="132" t="s">
        <v>2869</v>
      </c>
    </row>
    <row r="502" spans="2:7">
      <c r="B502" s="132" t="s">
        <v>3704</v>
      </c>
      <c r="C502" s="132" t="s">
        <v>3705</v>
      </c>
      <c r="D502" s="132" t="s">
        <v>2498</v>
      </c>
      <c r="E502" s="132" t="s">
        <v>2499</v>
      </c>
      <c r="F502" s="132" t="s">
        <v>2562</v>
      </c>
      <c r="G502" s="132" t="s">
        <v>2527</v>
      </c>
    </row>
    <row r="503" spans="2:7">
      <c r="B503" s="132" t="s">
        <v>3706</v>
      </c>
      <c r="C503" s="132" t="s">
        <v>3707</v>
      </c>
      <c r="D503" s="132" t="s">
        <v>2498</v>
      </c>
      <c r="E503" s="132" t="s">
        <v>2499</v>
      </c>
      <c r="F503" s="132" t="s">
        <v>2507</v>
      </c>
      <c r="G503" s="132" t="s">
        <v>2527</v>
      </c>
    </row>
    <row r="504" spans="2:7">
      <c r="B504" s="132" t="s">
        <v>3708</v>
      </c>
      <c r="C504" s="132" t="s">
        <v>3709</v>
      </c>
      <c r="D504" s="132" t="s">
        <v>2498</v>
      </c>
      <c r="E504" s="132" t="s">
        <v>2499</v>
      </c>
      <c r="F504" s="132" t="s">
        <v>2562</v>
      </c>
      <c r="G504" s="132" t="s">
        <v>2527</v>
      </c>
    </row>
    <row r="505" spans="2:7">
      <c r="B505" s="132" t="s">
        <v>3710</v>
      </c>
      <c r="C505" s="132" t="s">
        <v>3711</v>
      </c>
      <c r="D505" s="132" t="s">
        <v>2498</v>
      </c>
      <c r="E505" s="132" t="s">
        <v>2499</v>
      </c>
      <c r="F505" s="132" t="s">
        <v>3115</v>
      </c>
      <c r="G505" s="132" t="s">
        <v>2601</v>
      </c>
    </row>
    <row r="506" spans="2:7">
      <c r="B506" s="132" t="s">
        <v>3712</v>
      </c>
      <c r="C506" s="132" t="s">
        <v>3713</v>
      </c>
      <c r="D506" s="132" t="s">
        <v>2498</v>
      </c>
      <c r="E506" s="132" t="s">
        <v>2499</v>
      </c>
      <c r="F506" s="132" t="s">
        <v>2567</v>
      </c>
      <c r="G506" s="132" t="s">
        <v>2601</v>
      </c>
    </row>
    <row r="507" spans="2:7">
      <c r="B507" s="132" t="s">
        <v>3714</v>
      </c>
      <c r="C507" s="132" t="s">
        <v>3715</v>
      </c>
      <c r="D507" s="132" t="s">
        <v>2498</v>
      </c>
      <c r="E507" s="132" t="s">
        <v>2499</v>
      </c>
      <c r="F507" s="132" t="s">
        <v>2559</v>
      </c>
      <c r="G507" s="132" t="s">
        <v>2570</v>
      </c>
    </row>
    <row r="508" spans="2:7">
      <c r="B508" s="132" t="s">
        <v>3716</v>
      </c>
      <c r="C508" s="132" t="s">
        <v>3717</v>
      </c>
      <c r="D508" s="132" t="s">
        <v>2498</v>
      </c>
      <c r="E508" s="132" t="s">
        <v>2499</v>
      </c>
      <c r="F508" s="132" t="s">
        <v>3043</v>
      </c>
      <c r="G508" s="132" t="s">
        <v>2570</v>
      </c>
    </row>
    <row r="509" spans="2:7">
      <c r="B509" s="132" t="s">
        <v>3718</v>
      </c>
      <c r="C509" s="132" t="s">
        <v>3719</v>
      </c>
      <c r="D509" s="132" t="s">
        <v>2498</v>
      </c>
      <c r="E509" s="132" t="s">
        <v>2499</v>
      </c>
      <c r="F509" s="132" t="s">
        <v>2519</v>
      </c>
      <c r="G509" s="132" t="s">
        <v>2512</v>
      </c>
    </row>
    <row r="510" spans="2:7">
      <c r="B510" s="132" t="s">
        <v>3720</v>
      </c>
      <c r="C510" s="132" t="s">
        <v>3721</v>
      </c>
      <c r="D510" s="132" t="s">
        <v>2498</v>
      </c>
      <c r="E510" s="132" t="s">
        <v>2499</v>
      </c>
      <c r="F510" s="132" t="s">
        <v>2559</v>
      </c>
      <c r="G510" s="132" t="s">
        <v>2869</v>
      </c>
    </row>
    <row r="511" spans="2:7">
      <c r="B511" s="132" t="s">
        <v>3722</v>
      </c>
      <c r="C511" s="132" t="s">
        <v>3723</v>
      </c>
      <c r="D511" s="132" t="s">
        <v>2498</v>
      </c>
      <c r="E511" s="132" t="s">
        <v>2499</v>
      </c>
      <c r="F511" s="132" t="s">
        <v>2938</v>
      </c>
      <c r="G511" s="132" t="s">
        <v>2570</v>
      </c>
    </row>
    <row r="512" spans="2:7">
      <c r="B512" s="132" t="s">
        <v>3724</v>
      </c>
      <c r="C512" s="132" t="s">
        <v>3725</v>
      </c>
      <c r="D512" s="132" t="s">
        <v>2498</v>
      </c>
      <c r="E512" s="132" t="s">
        <v>2499</v>
      </c>
      <c r="F512" s="132" t="s">
        <v>2938</v>
      </c>
      <c r="G512" s="132" t="s">
        <v>2601</v>
      </c>
    </row>
    <row r="513" spans="2:7">
      <c r="B513" s="132" t="s">
        <v>3726</v>
      </c>
      <c r="C513" s="132" t="s">
        <v>3727</v>
      </c>
      <c r="D513" s="132" t="s">
        <v>2498</v>
      </c>
      <c r="E513" s="132" t="s">
        <v>2499</v>
      </c>
      <c r="F513" s="132" t="s">
        <v>2688</v>
      </c>
      <c r="G513" s="132" t="s">
        <v>2744</v>
      </c>
    </row>
    <row r="514" spans="2:7">
      <c r="B514" s="132" t="s">
        <v>3728</v>
      </c>
      <c r="C514" s="132" t="s">
        <v>3729</v>
      </c>
      <c r="D514" s="132" t="s">
        <v>2498</v>
      </c>
      <c r="E514" s="132" t="s">
        <v>2499</v>
      </c>
      <c r="F514" s="132" t="s">
        <v>2614</v>
      </c>
      <c r="G514" s="132" t="s">
        <v>2744</v>
      </c>
    </row>
    <row r="515" spans="2:7">
      <c r="B515" s="132" t="s">
        <v>3730</v>
      </c>
      <c r="C515" s="132" t="s">
        <v>3731</v>
      </c>
      <c r="D515" s="132" t="s">
        <v>2804</v>
      </c>
      <c r="E515" s="132" t="s">
        <v>2805</v>
      </c>
      <c r="F515" s="132" t="s">
        <v>2997</v>
      </c>
      <c r="G515" s="132" t="s">
        <v>3473</v>
      </c>
    </row>
    <row r="516" spans="2:7">
      <c r="B516" s="132" t="s">
        <v>3732</v>
      </c>
      <c r="C516" s="132" t="s">
        <v>3733</v>
      </c>
      <c r="D516" s="132" t="s">
        <v>2498</v>
      </c>
      <c r="E516" s="132" t="s">
        <v>2499</v>
      </c>
      <c r="F516" s="132" t="s">
        <v>2559</v>
      </c>
      <c r="G516" s="132" t="s">
        <v>3734</v>
      </c>
    </row>
    <row r="517" spans="2:7">
      <c r="B517" s="132" t="s">
        <v>3735</v>
      </c>
      <c r="C517" s="132" t="s">
        <v>3736</v>
      </c>
      <c r="D517" s="132" t="s">
        <v>2804</v>
      </c>
      <c r="E517" s="132" t="s">
        <v>2805</v>
      </c>
      <c r="F517" s="132" t="s">
        <v>2997</v>
      </c>
      <c r="G517" s="132" t="s">
        <v>3473</v>
      </c>
    </row>
    <row r="518" spans="2:7">
      <c r="B518" s="132" t="s">
        <v>3737</v>
      </c>
      <c r="C518" s="132" t="s">
        <v>3738</v>
      </c>
      <c r="D518" s="132" t="s">
        <v>2498</v>
      </c>
      <c r="E518" s="132" t="s">
        <v>2499</v>
      </c>
      <c r="F518" s="132" t="s">
        <v>3739</v>
      </c>
      <c r="G518" s="132" t="s">
        <v>2501</v>
      </c>
    </row>
    <row r="519" spans="2:7">
      <c r="B519" s="132" t="s">
        <v>3740</v>
      </c>
      <c r="C519" s="132" t="s">
        <v>3741</v>
      </c>
      <c r="D519" s="132" t="s">
        <v>2498</v>
      </c>
      <c r="E519" s="132" t="s">
        <v>2499</v>
      </c>
      <c r="F519" s="132" t="s">
        <v>2504</v>
      </c>
      <c r="G519" s="132" t="s">
        <v>2664</v>
      </c>
    </row>
    <row r="520" spans="2:7">
      <c r="B520" s="132" t="s">
        <v>3742</v>
      </c>
      <c r="C520" s="132" t="s">
        <v>3743</v>
      </c>
      <c r="D520" s="132" t="s">
        <v>2498</v>
      </c>
      <c r="E520" s="132" t="s">
        <v>2499</v>
      </c>
      <c r="F520" s="132" t="s">
        <v>3500</v>
      </c>
      <c r="G520" s="132" t="s">
        <v>2570</v>
      </c>
    </row>
    <row r="521" spans="2:7">
      <c r="B521" s="132" t="s">
        <v>3744</v>
      </c>
      <c r="C521" s="132" t="s">
        <v>3745</v>
      </c>
      <c r="D521" s="132" t="s">
        <v>2498</v>
      </c>
      <c r="E521" s="132" t="s">
        <v>2499</v>
      </c>
      <c r="F521" s="132" t="s">
        <v>2708</v>
      </c>
      <c r="G521" s="132" t="s">
        <v>2744</v>
      </c>
    </row>
    <row r="522" spans="2:7">
      <c r="B522" s="132" t="s">
        <v>3746</v>
      </c>
      <c r="C522" s="132" t="s">
        <v>3747</v>
      </c>
      <c r="D522" s="132" t="s">
        <v>2498</v>
      </c>
      <c r="E522" s="132" t="s">
        <v>2499</v>
      </c>
      <c r="F522" s="132" t="s">
        <v>2500</v>
      </c>
      <c r="G522" s="132" t="s">
        <v>2527</v>
      </c>
    </row>
    <row r="523" spans="2:7">
      <c r="B523" s="132" t="s">
        <v>3748</v>
      </c>
      <c r="C523" s="132" t="s">
        <v>3749</v>
      </c>
      <c r="D523" s="132" t="s">
        <v>2498</v>
      </c>
      <c r="E523" s="132" t="s">
        <v>2499</v>
      </c>
      <c r="F523" s="132" t="s">
        <v>3750</v>
      </c>
      <c r="G523" s="132" t="s">
        <v>2527</v>
      </c>
    </row>
    <row r="524" spans="2:7">
      <c r="B524" s="132" t="s">
        <v>3751</v>
      </c>
      <c r="C524" s="132" t="s">
        <v>3752</v>
      </c>
      <c r="D524" s="132" t="s">
        <v>2498</v>
      </c>
      <c r="E524" s="132" t="s">
        <v>2499</v>
      </c>
      <c r="F524" s="132" t="s">
        <v>3458</v>
      </c>
      <c r="G524" s="132" t="s">
        <v>2869</v>
      </c>
    </row>
    <row r="525" spans="2:7">
      <c r="B525" s="132" t="s">
        <v>3753</v>
      </c>
      <c r="C525" s="132" t="s">
        <v>3754</v>
      </c>
      <c r="D525" s="132" t="s">
        <v>2498</v>
      </c>
      <c r="E525" s="132" t="s">
        <v>2499</v>
      </c>
      <c r="F525" s="132" t="s">
        <v>2676</v>
      </c>
      <c r="G525" s="132" t="s">
        <v>2512</v>
      </c>
    </row>
    <row r="526" spans="2:7">
      <c r="B526" s="132" t="s">
        <v>3755</v>
      </c>
      <c r="C526" s="132" t="s">
        <v>3756</v>
      </c>
      <c r="D526" s="132" t="s">
        <v>2498</v>
      </c>
      <c r="E526" s="132" t="s">
        <v>2499</v>
      </c>
      <c r="F526" s="132" t="s">
        <v>3757</v>
      </c>
      <c r="G526" s="132" t="s">
        <v>2512</v>
      </c>
    </row>
    <row r="527" spans="2:7">
      <c r="B527" s="132" t="s">
        <v>3758</v>
      </c>
      <c r="C527" s="132" t="s">
        <v>3759</v>
      </c>
      <c r="D527" s="132" t="s">
        <v>2498</v>
      </c>
      <c r="E527" s="132" t="s">
        <v>2499</v>
      </c>
      <c r="F527" s="132" t="s">
        <v>3096</v>
      </c>
      <c r="G527" s="132" t="s">
        <v>2527</v>
      </c>
    </row>
    <row r="528" spans="2:7">
      <c r="B528" s="132" t="s">
        <v>3760</v>
      </c>
      <c r="C528" s="132" t="s">
        <v>3761</v>
      </c>
      <c r="D528" s="132" t="s">
        <v>2498</v>
      </c>
      <c r="E528" s="132" t="s">
        <v>2499</v>
      </c>
      <c r="F528" s="132" t="s">
        <v>3683</v>
      </c>
      <c r="G528" s="132" t="s">
        <v>2601</v>
      </c>
    </row>
    <row r="529" spans="2:7">
      <c r="B529" s="132" t="s">
        <v>3762</v>
      </c>
      <c r="C529" s="132" t="s">
        <v>3763</v>
      </c>
      <c r="D529" s="132" t="s">
        <v>2498</v>
      </c>
      <c r="E529" s="132" t="s">
        <v>2499</v>
      </c>
      <c r="F529" s="132" t="s">
        <v>2705</v>
      </c>
      <c r="G529" s="132" t="s">
        <v>2570</v>
      </c>
    </row>
    <row r="530" spans="2:7">
      <c r="B530" s="132" t="s">
        <v>3764</v>
      </c>
      <c r="C530" s="132" t="s">
        <v>3765</v>
      </c>
      <c r="D530" s="132" t="s">
        <v>2530</v>
      </c>
      <c r="E530" s="132" t="s">
        <v>2531</v>
      </c>
      <c r="F530" s="132" t="s">
        <v>2532</v>
      </c>
      <c r="G530" s="132" t="s">
        <v>2536</v>
      </c>
    </row>
    <row r="531" spans="2:7">
      <c r="B531" s="132" t="s">
        <v>3766</v>
      </c>
      <c r="C531" s="132" t="s">
        <v>3767</v>
      </c>
      <c r="D531" s="132" t="s">
        <v>2498</v>
      </c>
      <c r="E531" s="132" t="s">
        <v>2499</v>
      </c>
      <c r="F531" s="132" t="s">
        <v>3445</v>
      </c>
      <c r="G531" s="132" t="s">
        <v>2527</v>
      </c>
    </row>
    <row r="532" spans="2:7">
      <c r="B532" s="132" t="s">
        <v>3768</v>
      </c>
      <c r="C532" s="132" t="s">
        <v>3769</v>
      </c>
      <c r="D532" s="132" t="s">
        <v>2498</v>
      </c>
      <c r="E532" s="132" t="s">
        <v>2499</v>
      </c>
      <c r="F532" s="132" t="s">
        <v>2836</v>
      </c>
      <c r="G532" s="132" t="s">
        <v>2512</v>
      </c>
    </row>
    <row r="533" spans="2:7">
      <c r="B533" s="132" t="s">
        <v>3770</v>
      </c>
      <c r="C533" s="132" t="s">
        <v>3771</v>
      </c>
      <c r="D533" s="132" t="s">
        <v>2498</v>
      </c>
      <c r="E533" s="132" t="s">
        <v>2499</v>
      </c>
      <c r="F533" s="132" t="s">
        <v>2606</v>
      </c>
      <c r="G533" s="132" t="s">
        <v>2527</v>
      </c>
    </row>
    <row r="534" spans="2:7">
      <c r="B534" s="132" t="s">
        <v>3772</v>
      </c>
      <c r="C534" s="132" t="s">
        <v>3773</v>
      </c>
      <c r="D534" s="132" t="s">
        <v>2498</v>
      </c>
      <c r="E534" s="132" t="s">
        <v>2499</v>
      </c>
      <c r="F534" s="132" t="s">
        <v>2733</v>
      </c>
      <c r="G534" s="132" t="s">
        <v>2601</v>
      </c>
    </row>
    <row r="535" spans="2:7">
      <c r="B535" s="132" t="s">
        <v>3774</v>
      </c>
      <c r="C535" s="132" t="s">
        <v>3775</v>
      </c>
      <c r="D535" s="132" t="s">
        <v>2498</v>
      </c>
      <c r="E535" s="132" t="s">
        <v>2499</v>
      </c>
      <c r="F535" s="132" t="s">
        <v>3750</v>
      </c>
      <c r="G535" s="132" t="s">
        <v>2869</v>
      </c>
    </row>
    <row r="536" spans="2:7">
      <c r="B536" s="132" t="s">
        <v>3776</v>
      </c>
      <c r="C536" s="132" t="s">
        <v>3777</v>
      </c>
      <c r="D536" s="132" t="s">
        <v>2498</v>
      </c>
      <c r="E536" s="132" t="s">
        <v>2499</v>
      </c>
      <c r="F536" s="132" t="s">
        <v>3778</v>
      </c>
      <c r="G536" s="132" t="s">
        <v>2570</v>
      </c>
    </row>
    <row r="537" spans="2:7">
      <c r="B537" s="132" t="s">
        <v>3779</v>
      </c>
      <c r="C537" s="132" t="s">
        <v>3780</v>
      </c>
      <c r="D537" s="132" t="s">
        <v>2498</v>
      </c>
      <c r="E537" s="132" t="s">
        <v>2499</v>
      </c>
      <c r="F537" s="132" t="s">
        <v>2614</v>
      </c>
      <c r="G537" s="132" t="s">
        <v>2527</v>
      </c>
    </row>
    <row r="538" spans="2:7">
      <c r="B538" s="132" t="s">
        <v>3781</v>
      </c>
      <c r="C538" s="132" t="s">
        <v>3782</v>
      </c>
      <c r="D538" s="132" t="s">
        <v>2498</v>
      </c>
      <c r="E538" s="132" t="s">
        <v>2499</v>
      </c>
      <c r="F538" s="132" t="s">
        <v>2743</v>
      </c>
      <c r="G538" s="132" t="s">
        <v>2570</v>
      </c>
    </row>
    <row r="539" spans="2:7">
      <c r="B539" s="132" t="s">
        <v>3783</v>
      </c>
      <c r="C539" s="132" t="s">
        <v>3784</v>
      </c>
      <c r="D539" s="132" t="s">
        <v>2498</v>
      </c>
      <c r="E539" s="132" t="s">
        <v>2499</v>
      </c>
      <c r="F539" s="132" t="s">
        <v>3026</v>
      </c>
      <c r="G539" s="132" t="s">
        <v>2527</v>
      </c>
    </row>
    <row r="540" spans="2:7">
      <c r="B540" s="132" t="s">
        <v>3785</v>
      </c>
      <c r="C540" s="132" t="s">
        <v>3786</v>
      </c>
      <c r="D540" s="132" t="s">
        <v>3787</v>
      </c>
      <c r="E540" s="132" t="s">
        <v>3788</v>
      </c>
      <c r="F540" s="132" t="s">
        <v>3789</v>
      </c>
      <c r="G540" s="132" t="s">
        <v>3790</v>
      </c>
    </row>
    <row r="541" spans="2:7">
      <c r="B541" s="132" t="s">
        <v>3791</v>
      </c>
      <c r="C541" s="132" t="s">
        <v>3792</v>
      </c>
      <c r="D541" s="132" t="s">
        <v>2498</v>
      </c>
      <c r="E541" s="132" t="s">
        <v>2499</v>
      </c>
      <c r="F541" s="132" t="s">
        <v>2500</v>
      </c>
      <c r="G541" s="132" t="s">
        <v>2601</v>
      </c>
    </row>
    <row r="542" spans="2:7">
      <c r="B542" s="132" t="s">
        <v>3793</v>
      </c>
      <c r="C542" s="132" t="s">
        <v>3794</v>
      </c>
      <c r="D542" s="132" t="s">
        <v>2498</v>
      </c>
      <c r="E542" s="132" t="s">
        <v>2499</v>
      </c>
      <c r="F542" s="132" t="s">
        <v>3160</v>
      </c>
      <c r="G542" s="132" t="s">
        <v>2527</v>
      </c>
    </row>
    <row r="543" spans="2:7">
      <c r="B543" s="132" t="s">
        <v>3795</v>
      </c>
      <c r="C543" s="132" t="s">
        <v>3796</v>
      </c>
      <c r="D543" s="132" t="s">
        <v>2498</v>
      </c>
      <c r="E543" s="132" t="s">
        <v>2499</v>
      </c>
      <c r="F543" s="132" t="s">
        <v>3259</v>
      </c>
      <c r="G543" s="132" t="s">
        <v>2869</v>
      </c>
    </row>
    <row r="544" spans="2:7">
      <c r="B544" s="132" t="s">
        <v>3797</v>
      </c>
      <c r="C544" s="132" t="s">
        <v>3798</v>
      </c>
      <c r="D544" s="132" t="s">
        <v>2498</v>
      </c>
      <c r="E544" s="132" t="s">
        <v>2499</v>
      </c>
      <c r="F544" s="132" t="s">
        <v>3160</v>
      </c>
      <c r="G544" s="132" t="s">
        <v>2570</v>
      </c>
    </row>
    <row r="545" spans="2:7">
      <c r="B545" s="132" t="s">
        <v>3799</v>
      </c>
      <c r="C545" s="132" t="s">
        <v>3800</v>
      </c>
      <c r="D545" s="132" t="s">
        <v>2498</v>
      </c>
      <c r="E545" s="132" t="s">
        <v>2499</v>
      </c>
      <c r="F545" s="132" t="s">
        <v>3026</v>
      </c>
      <c r="G545" s="132" t="s">
        <v>2601</v>
      </c>
    </row>
    <row r="546" spans="2:7">
      <c r="B546" s="132" t="s">
        <v>3801</v>
      </c>
      <c r="C546" s="132" t="s">
        <v>3802</v>
      </c>
      <c r="D546" s="132" t="s">
        <v>2498</v>
      </c>
      <c r="E546" s="132" t="s">
        <v>2499</v>
      </c>
      <c r="F546" s="132" t="s">
        <v>2968</v>
      </c>
      <c r="G546" s="132" t="s">
        <v>2527</v>
      </c>
    </row>
    <row r="547" spans="2:7">
      <c r="B547" s="132" t="s">
        <v>3803</v>
      </c>
      <c r="C547" s="132" t="s">
        <v>3804</v>
      </c>
      <c r="D547" s="132" t="s">
        <v>2498</v>
      </c>
      <c r="E547" s="132" t="s">
        <v>2499</v>
      </c>
      <c r="F547" s="132" t="s">
        <v>3805</v>
      </c>
      <c r="G547" s="132" t="s">
        <v>2527</v>
      </c>
    </row>
    <row r="548" spans="2:7">
      <c r="B548" s="132" t="s">
        <v>3806</v>
      </c>
      <c r="C548" s="132" t="s">
        <v>3807</v>
      </c>
      <c r="D548" s="132" t="s">
        <v>2498</v>
      </c>
      <c r="E548" s="132" t="s">
        <v>2499</v>
      </c>
      <c r="F548" s="132" t="s">
        <v>3500</v>
      </c>
      <c r="G548" s="132" t="s">
        <v>2869</v>
      </c>
    </row>
    <row r="549" spans="2:7">
      <c r="B549" s="132" t="s">
        <v>3808</v>
      </c>
      <c r="C549" s="132" t="s">
        <v>3809</v>
      </c>
      <c r="D549" s="132" t="s">
        <v>2498</v>
      </c>
      <c r="E549" s="132" t="s">
        <v>2499</v>
      </c>
      <c r="F549" s="132" t="s">
        <v>3500</v>
      </c>
      <c r="G549" s="132" t="s">
        <v>2570</v>
      </c>
    </row>
    <row r="550" spans="2:7">
      <c r="B550" s="132" t="s">
        <v>3810</v>
      </c>
      <c r="C550" s="132" t="s">
        <v>3811</v>
      </c>
      <c r="D550" s="132" t="s">
        <v>2498</v>
      </c>
      <c r="E550" s="132" t="s">
        <v>2499</v>
      </c>
      <c r="F550" s="132" t="s">
        <v>3812</v>
      </c>
      <c r="G550" s="132" t="s">
        <v>2512</v>
      </c>
    </row>
    <row r="551" spans="2:7">
      <c r="B551" s="132" t="s">
        <v>3813</v>
      </c>
      <c r="C551" s="132" t="s">
        <v>3814</v>
      </c>
      <c r="D551" s="132" t="s">
        <v>2498</v>
      </c>
      <c r="E551" s="132" t="s">
        <v>2499</v>
      </c>
      <c r="F551" s="132" t="s">
        <v>3815</v>
      </c>
      <c r="G551" s="132" t="s">
        <v>3734</v>
      </c>
    </row>
    <row r="552" spans="2:7">
      <c r="B552" s="132" t="s">
        <v>3816</v>
      </c>
      <c r="C552" s="132" t="s">
        <v>3817</v>
      </c>
      <c r="D552" s="132" t="s">
        <v>2498</v>
      </c>
      <c r="E552" s="132" t="s">
        <v>2499</v>
      </c>
      <c r="F552" s="132" t="s">
        <v>3133</v>
      </c>
      <c r="G552" s="132" t="s">
        <v>3734</v>
      </c>
    </row>
    <row r="553" spans="2:7">
      <c r="B553" s="132" t="s">
        <v>3818</v>
      </c>
      <c r="C553" s="132" t="s">
        <v>3819</v>
      </c>
      <c r="D553" s="132" t="s">
        <v>2498</v>
      </c>
      <c r="E553" s="132" t="s">
        <v>2499</v>
      </c>
      <c r="F553" s="132" t="s">
        <v>3133</v>
      </c>
      <c r="G553" s="132" t="s">
        <v>2869</v>
      </c>
    </row>
    <row r="554" spans="2:7">
      <c r="B554" s="132" t="s">
        <v>3820</v>
      </c>
      <c r="C554" s="132" t="s">
        <v>3821</v>
      </c>
      <c r="D554" s="132" t="s">
        <v>2498</v>
      </c>
      <c r="E554" s="132" t="s">
        <v>2499</v>
      </c>
      <c r="F554" s="132" t="s">
        <v>3228</v>
      </c>
      <c r="G554" s="132" t="s">
        <v>2601</v>
      </c>
    </row>
    <row r="555" spans="2:7">
      <c r="B555" s="132" t="s">
        <v>3822</v>
      </c>
      <c r="C555" s="132" t="s">
        <v>3823</v>
      </c>
      <c r="D555" s="132" t="s">
        <v>2498</v>
      </c>
      <c r="E555" s="132" t="s">
        <v>2499</v>
      </c>
      <c r="F555" s="132" t="s">
        <v>3422</v>
      </c>
      <c r="G555" s="132" t="s">
        <v>2601</v>
      </c>
    </row>
    <row r="556" spans="2:7">
      <c r="B556" s="132" t="s">
        <v>3824</v>
      </c>
      <c r="C556" s="132" t="s">
        <v>3825</v>
      </c>
      <c r="D556" s="132" t="s">
        <v>2498</v>
      </c>
      <c r="E556" s="132" t="s">
        <v>2499</v>
      </c>
      <c r="F556" s="132" t="s">
        <v>3259</v>
      </c>
      <c r="G556" s="132" t="s">
        <v>2527</v>
      </c>
    </row>
    <row r="557" spans="2:7">
      <c r="B557" s="132" t="s">
        <v>3826</v>
      </c>
      <c r="C557" s="132" t="s">
        <v>3827</v>
      </c>
      <c r="D557" s="132" t="s">
        <v>2498</v>
      </c>
      <c r="E557" s="132" t="s">
        <v>2499</v>
      </c>
      <c r="F557" s="132" t="s">
        <v>2638</v>
      </c>
      <c r="G557" s="132" t="s">
        <v>2869</v>
      </c>
    </row>
    <row r="558" spans="2:7">
      <c r="B558" s="132" t="s">
        <v>3828</v>
      </c>
      <c r="C558" s="132" t="s">
        <v>3829</v>
      </c>
      <c r="D558" s="132" t="s">
        <v>2498</v>
      </c>
      <c r="E558" s="132" t="s">
        <v>2499</v>
      </c>
      <c r="F558" s="132" t="s">
        <v>3223</v>
      </c>
      <c r="G558" s="132" t="s">
        <v>2601</v>
      </c>
    </row>
    <row r="559" spans="2:7">
      <c r="B559" s="132" t="s">
        <v>3830</v>
      </c>
      <c r="C559" s="132" t="s">
        <v>3831</v>
      </c>
      <c r="D559" s="132" t="s">
        <v>2498</v>
      </c>
      <c r="E559" s="132" t="s">
        <v>2499</v>
      </c>
      <c r="F559" s="132" t="s">
        <v>3683</v>
      </c>
      <c r="G559" s="132" t="s">
        <v>2601</v>
      </c>
    </row>
    <row r="560" spans="2:7">
      <c r="B560" s="132" t="s">
        <v>3832</v>
      </c>
      <c r="C560" s="132" t="s">
        <v>3833</v>
      </c>
      <c r="D560" s="132" t="s">
        <v>2498</v>
      </c>
      <c r="E560" s="132" t="s">
        <v>2499</v>
      </c>
      <c r="F560" s="132" t="s">
        <v>2733</v>
      </c>
      <c r="G560" s="132" t="s">
        <v>2601</v>
      </c>
    </row>
    <row r="561" spans="2:7">
      <c r="B561" s="132" t="s">
        <v>3834</v>
      </c>
      <c r="C561" s="132" t="s">
        <v>3835</v>
      </c>
      <c r="D561" s="132" t="s">
        <v>2498</v>
      </c>
      <c r="E561" s="132" t="s">
        <v>2499</v>
      </c>
      <c r="F561" s="132" t="s">
        <v>3836</v>
      </c>
      <c r="G561" s="132" t="s">
        <v>2601</v>
      </c>
    </row>
    <row r="562" spans="2:7">
      <c r="B562" s="132" t="s">
        <v>3837</v>
      </c>
      <c r="C562" s="132" t="s">
        <v>3838</v>
      </c>
      <c r="D562" s="132" t="s">
        <v>2498</v>
      </c>
      <c r="E562" s="132" t="s">
        <v>2499</v>
      </c>
      <c r="F562" s="132" t="s">
        <v>3643</v>
      </c>
      <c r="G562" s="132" t="s">
        <v>2512</v>
      </c>
    </row>
    <row r="563" spans="2:7">
      <c r="B563" s="132" t="s">
        <v>3839</v>
      </c>
      <c r="C563" s="132" t="s">
        <v>3840</v>
      </c>
      <c r="D563" s="132" t="s">
        <v>2498</v>
      </c>
      <c r="E563" s="132" t="s">
        <v>2499</v>
      </c>
      <c r="F563" s="132" t="s">
        <v>3841</v>
      </c>
      <c r="G563" s="132" t="s">
        <v>2601</v>
      </c>
    </row>
    <row r="564" spans="2:7">
      <c r="B564" s="132" t="s">
        <v>3842</v>
      </c>
      <c r="C564" s="132" t="s">
        <v>3843</v>
      </c>
      <c r="D564" s="132" t="s">
        <v>2498</v>
      </c>
      <c r="E564" s="132" t="s">
        <v>2499</v>
      </c>
      <c r="F564" s="132" t="s">
        <v>2667</v>
      </c>
      <c r="G564" s="132" t="s">
        <v>2601</v>
      </c>
    </row>
    <row r="565" spans="2:7">
      <c r="B565" s="132" t="s">
        <v>3844</v>
      </c>
      <c r="C565" s="132" t="s">
        <v>3845</v>
      </c>
      <c r="D565" s="132" t="s">
        <v>2498</v>
      </c>
      <c r="E565" s="132" t="s">
        <v>2499</v>
      </c>
      <c r="F565" s="132" t="s">
        <v>2500</v>
      </c>
      <c r="G565" s="132" t="s">
        <v>2527</v>
      </c>
    </row>
    <row r="566" spans="2:7">
      <c r="B566" s="132" t="s">
        <v>3846</v>
      </c>
      <c r="C566" s="132" t="s">
        <v>3847</v>
      </c>
      <c r="D566" s="132" t="s">
        <v>2498</v>
      </c>
      <c r="E566" s="132" t="s">
        <v>2499</v>
      </c>
      <c r="F566" s="132" t="s">
        <v>3848</v>
      </c>
      <c r="G566" s="132" t="s">
        <v>2512</v>
      </c>
    </row>
    <row r="567" spans="2:7">
      <c r="B567" s="132" t="s">
        <v>3849</v>
      </c>
      <c r="C567" s="132" t="s">
        <v>3850</v>
      </c>
      <c r="D567" s="132" t="s">
        <v>2498</v>
      </c>
      <c r="E567" s="132" t="s">
        <v>2499</v>
      </c>
      <c r="F567" s="132" t="s">
        <v>2989</v>
      </c>
      <c r="G567" s="132" t="s">
        <v>2601</v>
      </c>
    </row>
    <row r="568" spans="2:7">
      <c r="B568" s="132" t="s">
        <v>3851</v>
      </c>
      <c r="C568" s="132" t="s">
        <v>3852</v>
      </c>
      <c r="D568" s="132" t="s">
        <v>2498</v>
      </c>
      <c r="E568" s="132" t="s">
        <v>2499</v>
      </c>
      <c r="F568" s="132" t="s">
        <v>3853</v>
      </c>
      <c r="G568" s="132" t="s">
        <v>2512</v>
      </c>
    </row>
    <row r="569" spans="2:7">
      <c r="B569" s="132" t="s">
        <v>3854</v>
      </c>
      <c r="C569" s="132" t="s">
        <v>3855</v>
      </c>
      <c r="D569" s="132" t="s">
        <v>2498</v>
      </c>
      <c r="E569" s="132" t="s">
        <v>2499</v>
      </c>
      <c r="F569" s="132" t="s">
        <v>3146</v>
      </c>
      <c r="G569" s="132" t="s">
        <v>2601</v>
      </c>
    </row>
    <row r="570" spans="2:7">
      <c r="B570" s="132" t="s">
        <v>3856</v>
      </c>
      <c r="C570" s="132" t="s">
        <v>3857</v>
      </c>
      <c r="D570" s="132" t="s">
        <v>2498</v>
      </c>
      <c r="E570" s="132" t="s">
        <v>2499</v>
      </c>
      <c r="F570" s="132" t="s">
        <v>3314</v>
      </c>
      <c r="G570" s="132" t="s">
        <v>2570</v>
      </c>
    </row>
    <row r="571" spans="2:7">
      <c r="B571" s="132" t="s">
        <v>3858</v>
      </c>
      <c r="C571" s="132" t="s">
        <v>3859</v>
      </c>
      <c r="D571" s="132" t="s">
        <v>2498</v>
      </c>
      <c r="E571" s="132" t="s">
        <v>2499</v>
      </c>
      <c r="F571" s="132" t="s">
        <v>2643</v>
      </c>
      <c r="G571" s="132" t="s">
        <v>2601</v>
      </c>
    </row>
    <row r="572" spans="2:7">
      <c r="B572" s="132" t="s">
        <v>3860</v>
      </c>
      <c r="C572" s="132" t="s">
        <v>3861</v>
      </c>
      <c r="D572" s="132" t="s">
        <v>2498</v>
      </c>
      <c r="E572" s="132" t="s">
        <v>2499</v>
      </c>
      <c r="F572" s="132" t="s">
        <v>2562</v>
      </c>
      <c r="G572" s="132" t="s">
        <v>2601</v>
      </c>
    </row>
    <row r="573" spans="2:7">
      <c r="B573" s="132" t="s">
        <v>3862</v>
      </c>
      <c r="C573" s="132" t="s">
        <v>3863</v>
      </c>
      <c r="D573" s="132" t="s">
        <v>2498</v>
      </c>
      <c r="E573" s="132" t="s">
        <v>2499</v>
      </c>
      <c r="F573" s="132" t="s">
        <v>2722</v>
      </c>
      <c r="G573" s="132" t="s">
        <v>2527</v>
      </c>
    </row>
    <row r="574" spans="2:7">
      <c r="B574" s="132" t="s">
        <v>3864</v>
      </c>
      <c r="C574" s="132" t="s">
        <v>3865</v>
      </c>
      <c r="D574" s="132" t="s">
        <v>2498</v>
      </c>
      <c r="E574" s="132" t="s">
        <v>2499</v>
      </c>
      <c r="F574" s="132" t="s">
        <v>2562</v>
      </c>
      <c r="G574" s="132" t="s">
        <v>2869</v>
      </c>
    </row>
    <row r="575" spans="2:7">
      <c r="B575" s="132" t="s">
        <v>3866</v>
      </c>
      <c r="C575" s="132" t="s">
        <v>3867</v>
      </c>
      <c r="D575" s="132" t="s">
        <v>2498</v>
      </c>
      <c r="E575" s="132" t="s">
        <v>2499</v>
      </c>
      <c r="F575" s="132" t="s">
        <v>2562</v>
      </c>
      <c r="G575" s="132" t="s">
        <v>2570</v>
      </c>
    </row>
    <row r="576" spans="2:7">
      <c r="B576" s="132" t="s">
        <v>3868</v>
      </c>
      <c r="C576" s="132" t="s">
        <v>3869</v>
      </c>
      <c r="D576" s="132" t="s">
        <v>2498</v>
      </c>
      <c r="E576" s="132" t="s">
        <v>2499</v>
      </c>
      <c r="F576" s="132" t="s">
        <v>2989</v>
      </c>
      <c r="G576" s="132" t="s">
        <v>2601</v>
      </c>
    </row>
    <row r="577" spans="2:7">
      <c r="B577" s="132" t="s">
        <v>3870</v>
      </c>
      <c r="C577" s="132" t="s">
        <v>3871</v>
      </c>
      <c r="D577" s="132" t="s">
        <v>2498</v>
      </c>
      <c r="E577" s="132" t="s">
        <v>2499</v>
      </c>
      <c r="F577" s="132" t="s">
        <v>2609</v>
      </c>
      <c r="G577" s="132" t="s">
        <v>2527</v>
      </c>
    </row>
    <row r="578" spans="2:7">
      <c r="B578" s="132" t="s">
        <v>3872</v>
      </c>
      <c r="C578" s="132" t="s">
        <v>3873</v>
      </c>
      <c r="D578" s="132" t="s">
        <v>2498</v>
      </c>
      <c r="E578" s="132" t="s">
        <v>2499</v>
      </c>
      <c r="F578" s="132" t="s">
        <v>2567</v>
      </c>
      <c r="G578" s="132" t="s">
        <v>2527</v>
      </c>
    </row>
    <row r="579" spans="2:7">
      <c r="B579" s="132" t="s">
        <v>3874</v>
      </c>
      <c r="C579" s="132" t="s">
        <v>3875</v>
      </c>
      <c r="D579" s="132" t="s">
        <v>2498</v>
      </c>
      <c r="E579" s="132" t="s">
        <v>2499</v>
      </c>
      <c r="F579" s="132" t="s">
        <v>2609</v>
      </c>
      <c r="G579" s="132" t="s">
        <v>2512</v>
      </c>
    </row>
    <row r="580" spans="2:7">
      <c r="B580" s="132" t="s">
        <v>3876</v>
      </c>
      <c r="C580" s="132" t="s">
        <v>3877</v>
      </c>
      <c r="D580" s="132" t="s">
        <v>2498</v>
      </c>
      <c r="E580" s="132" t="s">
        <v>2499</v>
      </c>
      <c r="F580" s="132" t="s">
        <v>2519</v>
      </c>
      <c r="G580" s="132" t="s">
        <v>2601</v>
      </c>
    </row>
    <row r="581" spans="2:7">
      <c r="B581" s="132" t="s">
        <v>3878</v>
      </c>
      <c r="C581" s="132" t="s">
        <v>3879</v>
      </c>
      <c r="D581" s="132" t="s">
        <v>2498</v>
      </c>
      <c r="E581" s="132" t="s">
        <v>2499</v>
      </c>
      <c r="F581" s="132" t="s">
        <v>2943</v>
      </c>
      <c r="G581" s="132" t="s">
        <v>2570</v>
      </c>
    </row>
    <row r="582" spans="2:7">
      <c r="B582" s="132" t="s">
        <v>3880</v>
      </c>
      <c r="C582" s="132" t="s">
        <v>3881</v>
      </c>
      <c r="D582" s="132" t="s">
        <v>2498</v>
      </c>
      <c r="E582" s="132" t="s">
        <v>2499</v>
      </c>
      <c r="F582" s="132" t="s">
        <v>2515</v>
      </c>
      <c r="G582" s="132" t="s">
        <v>2601</v>
      </c>
    </row>
    <row r="583" spans="2:7">
      <c r="B583" s="132" t="s">
        <v>3882</v>
      </c>
      <c r="C583" s="132" t="s">
        <v>3883</v>
      </c>
      <c r="D583" s="132" t="s">
        <v>2498</v>
      </c>
      <c r="E583" s="132" t="s">
        <v>2499</v>
      </c>
      <c r="F583" s="132" t="s">
        <v>2515</v>
      </c>
      <c r="G583" s="132" t="s">
        <v>2527</v>
      </c>
    </row>
    <row r="584" spans="2:7">
      <c r="B584" s="132" t="s">
        <v>3884</v>
      </c>
      <c r="C584" s="132" t="s">
        <v>3885</v>
      </c>
      <c r="D584" s="132" t="s">
        <v>2498</v>
      </c>
      <c r="E584" s="132" t="s">
        <v>2499</v>
      </c>
      <c r="F584" s="132" t="s">
        <v>2519</v>
      </c>
      <c r="G584" s="132" t="s">
        <v>2601</v>
      </c>
    </row>
    <row r="585" spans="2:7">
      <c r="B585" s="132" t="s">
        <v>3886</v>
      </c>
      <c r="C585" s="132" t="s">
        <v>3887</v>
      </c>
      <c r="D585" s="132" t="s">
        <v>2498</v>
      </c>
      <c r="E585" s="132" t="s">
        <v>2499</v>
      </c>
      <c r="F585" s="132" t="s">
        <v>2606</v>
      </c>
      <c r="G585" s="132" t="s">
        <v>2570</v>
      </c>
    </row>
    <row r="586" spans="2:7">
      <c r="B586" s="132" t="s">
        <v>3888</v>
      </c>
      <c r="C586" s="132" t="s">
        <v>3889</v>
      </c>
      <c r="D586" s="132" t="s">
        <v>2498</v>
      </c>
      <c r="E586" s="132" t="s">
        <v>2499</v>
      </c>
      <c r="F586" s="132" t="s">
        <v>2716</v>
      </c>
      <c r="G586" s="132" t="s">
        <v>2869</v>
      </c>
    </row>
    <row r="587" spans="2:7">
      <c r="B587" s="132" t="s">
        <v>3890</v>
      </c>
      <c r="C587" s="132" t="s">
        <v>3891</v>
      </c>
      <c r="D587" s="132" t="s">
        <v>2498</v>
      </c>
      <c r="E587" s="132" t="s">
        <v>2499</v>
      </c>
      <c r="F587" s="132" t="s">
        <v>2938</v>
      </c>
      <c r="G587" s="132" t="s">
        <v>2601</v>
      </c>
    </row>
    <row r="588" spans="2:7">
      <c r="B588" s="132" t="s">
        <v>3892</v>
      </c>
      <c r="C588" s="132" t="s">
        <v>3893</v>
      </c>
      <c r="D588" s="132" t="s">
        <v>2498</v>
      </c>
      <c r="E588" s="132" t="s">
        <v>2499</v>
      </c>
      <c r="F588" s="132" t="s">
        <v>2606</v>
      </c>
      <c r="G588" s="132" t="s">
        <v>3734</v>
      </c>
    </row>
    <row r="589" spans="2:7">
      <c r="B589" s="132" t="s">
        <v>3894</v>
      </c>
      <c r="C589" s="132" t="s">
        <v>3895</v>
      </c>
      <c r="D589" s="132" t="s">
        <v>2498</v>
      </c>
      <c r="E589" s="132" t="s">
        <v>2499</v>
      </c>
      <c r="F589" s="132" t="s">
        <v>3458</v>
      </c>
      <c r="G589" s="132" t="s">
        <v>2570</v>
      </c>
    </row>
    <row r="590" spans="2:7">
      <c r="B590" s="132" t="s">
        <v>3896</v>
      </c>
      <c r="C590" s="132" t="s">
        <v>3897</v>
      </c>
      <c r="D590" s="132" t="s">
        <v>2498</v>
      </c>
      <c r="E590" s="132" t="s">
        <v>2499</v>
      </c>
      <c r="F590" s="132" t="s">
        <v>3898</v>
      </c>
      <c r="G590" s="132" t="s">
        <v>2744</v>
      </c>
    </row>
    <row r="591" spans="2:7">
      <c r="B591" s="132" t="s">
        <v>3899</v>
      </c>
      <c r="C591" s="132" t="s">
        <v>3900</v>
      </c>
      <c r="D591" s="132" t="s">
        <v>2498</v>
      </c>
      <c r="E591" s="132" t="s">
        <v>2499</v>
      </c>
      <c r="F591" s="132" t="s">
        <v>2752</v>
      </c>
      <c r="G591" s="132" t="s">
        <v>2744</v>
      </c>
    </row>
    <row r="592" spans="2:7">
      <c r="B592" s="132" t="s">
        <v>3901</v>
      </c>
      <c r="C592" s="132" t="s">
        <v>3902</v>
      </c>
      <c r="D592" s="132" t="s">
        <v>2498</v>
      </c>
      <c r="E592" s="132" t="s">
        <v>2499</v>
      </c>
      <c r="F592" s="132" t="s">
        <v>3415</v>
      </c>
      <c r="G592" s="132" t="s">
        <v>2744</v>
      </c>
    </row>
    <row r="593" spans="2:7">
      <c r="B593" s="132" t="s">
        <v>3903</v>
      </c>
      <c r="C593" s="132" t="s">
        <v>3904</v>
      </c>
      <c r="D593" s="132" t="s">
        <v>2498</v>
      </c>
      <c r="E593" s="132" t="s">
        <v>2499</v>
      </c>
      <c r="F593" s="132" t="s">
        <v>2614</v>
      </c>
      <c r="G593" s="132" t="s">
        <v>2744</v>
      </c>
    </row>
    <row r="594" spans="2:7">
      <c r="B594" s="132" t="s">
        <v>3905</v>
      </c>
      <c r="C594" s="132" t="s">
        <v>3906</v>
      </c>
      <c r="D594" s="132" t="s">
        <v>2498</v>
      </c>
      <c r="E594" s="132" t="s">
        <v>2499</v>
      </c>
      <c r="F594" s="132" t="s">
        <v>2688</v>
      </c>
      <c r="G594" s="132" t="s">
        <v>3734</v>
      </c>
    </row>
    <row r="595" spans="2:7">
      <c r="B595" s="132" t="s">
        <v>3907</v>
      </c>
      <c r="C595" s="132" t="s">
        <v>3908</v>
      </c>
      <c r="D595" s="132" t="s">
        <v>2804</v>
      </c>
      <c r="E595" s="132" t="s">
        <v>2805</v>
      </c>
      <c r="F595" s="132" t="s">
        <v>2997</v>
      </c>
      <c r="G595" s="132" t="s">
        <v>3473</v>
      </c>
    </row>
    <row r="596" spans="2:7">
      <c r="B596" s="132" t="s">
        <v>3909</v>
      </c>
      <c r="C596" s="132" t="s">
        <v>3910</v>
      </c>
      <c r="D596" s="132" t="s">
        <v>2804</v>
      </c>
      <c r="E596" s="132" t="s">
        <v>2805</v>
      </c>
      <c r="F596" s="132" t="s">
        <v>2997</v>
      </c>
      <c r="G596" s="132" t="s">
        <v>3911</v>
      </c>
    </row>
    <row r="597" spans="2:7">
      <c r="B597" s="132" t="s">
        <v>3912</v>
      </c>
      <c r="C597" s="132" t="s">
        <v>3913</v>
      </c>
      <c r="D597" s="132" t="s">
        <v>2804</v>
      </c>
      <c r="E597" s="132" t="s">
        <v>2805</v>
      </c>
      <c r="F597" s="132" t="s">
        <v>3914</v>
      </c>
      <c r="G597" s="132" t="s">
        <v>2527</v>
      </c>
    </row>
    <row r="598" spans="2:7">
      <c r="B598" s="132" t="s">
        <v>3915</v>
      </c>
      <c r="C598" s="132" t="s">
        <v>3916</v>
      </c>
      <c r="D598" s="132" t="s">
        <v>2498</v>
      </c>
      <c r="E598" s="132" t="s">
        <v>2499</v>
      </c>
      <c r="F598" s="132" t="s">
        <v>3917</v>
      </c>
      <c r="G598" s="132" t="s">
        <v>2527</v>
      </c>
    </row>
    <row r="599" spans="2:7">
      <c r="B599" s="132" t="s">
        <v>3918</v>
      </c>
      <c r="C599" s="132" t="s">
        <v>3919</v>
      </c>
      <c r="D599" s="132" t="s">
        <v>2498</v>
      </c>
      <c r="E599" s="132" t="s">
        <v>2499</v>
      </c>
      <c r="F599" s="132" t="s">
        <v>2957</v>
      </c>
      <c r="G599" s="132" t="s">
        <v>2512</v>
      </c>
    </row>
    <row r="600" spans="2:7">
      <c r="B600" s="132" t="s">
        <v>3920</v>
      </c>
      <c r="C600" s="132" t="s">
        <v>3921</v>
      </c>
      <c r="D600" s="132" t="s">
        <v>2498</v>
      </c>
      <c r="E600" s="132" t="s">
        <v>2499</v>
      </c>
      <c r="F600" s="132" t="s">
        <v>3160</v>
      </c>
      <c r="G600" s="132" t="s">
        <v>2512</v>
      </c>
    </row>
    <row r="601" spans="2:7">
      <c r="B601" s="132" t="s">
        <v>3922</v>
      </c>
      <c r="C601" s="132" t="s">
        <v>3923</v>
      </c>
      <c r="D601" s="132" t="s">
        <v>2498</v>
      </c>
      <c r="E601" s="132" t="s">
        <v>2499</v>
      </c>
      <c r="F601" s="132" t="s">
        <v>3374</v>
      </c>
      <c r="G601" s="132" t="s">
        <v>2527</v>
      </c>
    </row>
    <row r="602" spans="2:7">
      <c r="B602" s="132" t="s">
        <v>3924</v>
      </c>
      <c r="C602" s="132" t="s">
        <v>3925</v>
      </c>
      <c r="D602" s="132" t="s">
        <v>2498</v>
      </c>
      <c r="E602" s="132" t="s">
        <v>2499</v>
      </c>
      <c r="F602" s="132" t="s">
        <v>3926</v>
      </c>
      <c r="G602" s="132" t="s">
        <v>2527</v>
      </c>
    </row>
    <row r="603" spans="2:7">
      <c r="B603" s="132" t="s">
        <v>3927</v>
      </c>
      <c r="C603" s="132" t="s">
        <v>3928</v>
      </c>
      <c r="D603" s="132" t="s">
        <v>2498</v>
      </c>
      <c r="E603" s="132" t="s">
        <v>2499</v>
      </c>
      <c r="F603" s="132" t="s">
        <v>2562</v>
      </c>
      <c r="G603" s="132" t="s">
        <v>2601</v>
      </c>
    </row>
    <row r="604" spans="2:7">
      <c r="B604" s="132" t="s">
        <v>3929</v>
      </c>
      <c r="C604" s="132" t="s">
        <v>3930</v>
      </c>
      <c r="D604" s="132" t="s">
        <v>2498</v>
      </c>
      <c r="E604" s="132" t="s">
        <v>2499</v>
      </c>
      <c r="F604" s="132" t="s">
        <v>3931</v>
      </c>
      <c r="G604" s="132" t="s">
        <v>2570</v>
      </c>
    </row>
    <row r="605" spans="2:7">
      <c r="B605" s="132" t="s">
        <v>3932</v>
      </c>
      <c r="C605" s="132" t="s">
        <v>3933</v>
      </c>
      <c r="D605" s="132" t="s">
        <v>2498</v>
      </c>
      <c r="E605" s="132" t="s">
        <v>2499</v>
      </c>
      <c r="F605" s="132" t="s">
        <v>2627</v>
      </c>
      <c r="G605" s="132" t="s">
        <v>2570</v>
      </c>
    </row>
    <row r="606" spans="2:7">
      <c r="B606" s="132" t="s">
        <v>3934</v>
      </c>
      <c r="C606" s="132" t="s">
        <v>3935</v>
      </c>
      <c r="D606" s="132" t="s">
        <v>2498</v>
      </c>
      <c r="E606" s="132" t="s">
        <v>2499</v>
      </c>
      <c r="F606" s="132" t="s">
        <v>3220</v>
      </c>
      <c r="G606" s="132" t="s">
        <v>2744</v>
      </c>
    </row>
    <row r="607" spans="2:7">
      <c r="B607" s="132" t="s">
        <v>3936</v>
      </c>
      <c r="C607" s="132" t="s">
        <v>3937</v>
      </c>
      <c r="D607" s="132" t="s">
        <v>2498</v>
      </c>
      <c r="E607" s="132" t="s">
        <v>2499</v>
      </c>
      <c r="F607" s="132" t="s">
        <v>2688</v>
      </c>
      <c r="G607" s="132" t="s">
        <v>2744</v>
      </c>
    </row>
    <row r="608" spans="2:7">
      <c r="B608" s="132" t="s">
        <v>3938</v>
      </c>
      <c r="C608" s="132" t="s">
        <v>3939</v>
      </c>
      <c r="D608" s="132" t="s">
        <v>2498</v>
      </c>
      <c r="E608" s="132" t="s">
        <v>2499</v>
      </c>
      <c r="F608" s="132" t="s">
        <v>3115</v>
      </c>
      <c r="G608" s="132" t="s">
        <v>2744</v>
      </c>
    </row>
    <row r="609" spans="2:7">
      <c r="B609" s="132" t="s">
        <v>3940</v>
      </c>
      <c r="C609" s="132" t="s">
        <v>3941</v>
      </c>
      <c r="D609" s="132" t="s">
        <v>2498</v>
      </c>
      <c r="E609" s="132" t="s">
        <v>2499</v>
      </c>
      <c r="F609" s="132" t="s">
        <v>2968</v>
      </c>
      <c r="G609" s="132" t="s">
        <v>2570</v>
      </c>
    </row>
    <row r="610" spans="2:7">
      <c r="B610" s="132" t="s">
        <v>3942</v>
      </c>
      <c r="C610" s="132" t="s">
        <v>3943</v>
      </c>
      <c r="D610" s="132" t="s">
        <v>2498</v>
      </c>
      <c r="E610" s="132" t="s">
        <v>2499</v>
      </c>
      <c r="F610" s="132" t="s">
        <v>3205</v>
      </c>
      <c r="G610" s="132" t="s">
        <v>2527</v>
      </c>
    </row>
    <row r="611" spans="2:7">
      <c r="B611" s="132" t="s">
        <v>3944</v>
      </c>
      <c r="C611" s="132" t="s">
        <v>3945</v>
      </c>
      <c r="D611" s="132" t="s">
        <v>2498</v>
      </c>
      <c r="E611" s="132" t="s">
        <v>2499</v>
      </c>
      <c r="F611" s="132" t="s">
        <v>2849</v>
      </c>
      <c r="G611" s="132" t="s">
        <v>2744</v>
      </c>
    </row>
    <row r="612" spans="2:7">
      <c r="B612" s="132" t="s">
        <v>3946</v>
      </c>
      <c r="C612" s="132" t="s">
        <v>3947</v>
      </c>
      <c r="D612" s="132" t="s">
        <v>2554</v>
      </c>
      <c r="E612" s="132" t="s">
        <v>2555</v>
      </c>
      <c r="F612" s="132" t="s">
        <v>3948</v>
      </c>
      <c r="G612" s="132" t="s">
        <v>2527</v>
      </c>
    </row>
    <row r="613" spans="2:7">
      <c r="B613" s="132" t="s">
        <v>3949</v>
      </c>
      <c r="C613" s="132" t="s">
        <v>3950</v>
      </c>
      <c r="D613" s="132" t="s">
        <v>2498</v>
      </c>
      <c r="E613" s="132" t="s">
        <v>2499</v>
      </c>
      <c r="F613" s="132" t="s">
        <v>2685</v>
      </c>
      <c r="G613" s="132" t="s">
        <v>2512</v>
      </c>
    </row>
    <row r="614" spans="2:7">
      <c r="B614" s="132" t="s">
        <v>3951</v>
      </c>
      <c r="C614" s="132" t="s">
        <v>3952</v>
      </c>
      <c r="D614" s="132" t="s">
        <v>2498</v>
      </c>
      <c r="E614" s="132" t="s">
        <v>2499</v>
      </c>
      <c r="F614" s="132" t="s">
        <v>2691</v>
      </c>
      <c r="G614" s="132" t="s">
        <v>2744</v>
      </c>
    </row>
    <row r="615" spans="2:7">
      <c r="B615" s="132" t="s">
        <v>3953</v>
      </c>
      <c r="C615" s="132" t="s">
        <v>3954</v>
      </c>
      <c r="D615" s="132" t="s">
        <v>2498</v>
      </c>
      <c r="E615" s="132" t="s">
        <v>2499</v>
      </c>
      <c r="F615" s="132" t="s">
        <v>3415</v>
      </c>
      <c r="G615" s="132" t="s">
        <v>2527</v>
      </c>
    </row>
    <row r="616" spans="2:7">
      <c r="B616" s="132" t="s">
        <v>3955</v>
      </c>
      <c r="C616" s="132" t="s">
        <v>3956</v>
      </c>
      <c r="D616" s="132" t="s">
        <v>2498</v>
      </c>
      <c r="E616" s="132" t="s">
        <v>2499</v>
      </c>
      <c r="F616" s="132" t="s">
        <v>2614</v>
      </c>
      <c r="G616" s="132" t="s">
        <v>2869</v>
      </c>
    </row>
    <row r="617" spans="2:7">
      <c r="B617" s="132" t="s">
        <v>3957</v>
      </c>
      <c r="C617" s="132" t="s">
        <v>3958</v>
      </c>
      <c r="D617" s="132" t="s">
        <v>2498</v>
      </c>
      <c r="E617" s="132" t="s">
        <v>2499</v>
      </c>
      <c r="F617" s="132" t="s">
        <v>3500</v>
      </c>
      <c r="G617" s="132" t="s">
        <v>2527</v>
      </c>
    </row>
    <row r="618" spans="2:7">
      <c r="B618" s="132" t="s">
        <v>3959</v>
      </c>
      <c r="C618" s="132" t="s">
        <v>3960</v>
      </c>
      <c r="D618" s="132" t="s">
        <v>2498</v>
      </c>
      <c r="E618" s="132" t="s">
        <v>2499</v>
      </c>
      <c r="F618" s="132" t="s">
        <v>2777</v>
      </c>
      <c r="G618" s="132" t="s">
        <v>2512</v>
      </c>
    </row>
    <row r="619" spans="2:7">
      <c r="B619" s="132" t="s">
        <v>3961</v>
      </c>
      <c r="C619" s="132" t="s">
        <v>3962</v>
      </c>
      <c r="D619" s="132" t="s">
        <v>2498</v>
      </c>
      <c r="E619" s="132" t="s">
        <v>2499</v>
      </c>
      <c r="F619" s="132" t="s">
        <v>3074</v>
      </c>
      <c r="G619" s="132" t="s">
        <v>2512</v>
      </c>
    </row>
    <row r="620" spans="2:7">
      <c r="B620" s="132" t="s">
        <v>3963</v>
      </c>
      <c r="C620" s="132" t="s">
        <v>3964</v>
      </c>
      <c r="D620" s="132" t="s">
        <v>2498</v>
      </c>
      <c r="E620" s="132" t="s">
        <v>2499</v>
      </c>
      <c r="F620" s="132" t="s">
        <v>3965</v>
      </c>
      <c r="G620" s="132" t="s">
        <v>2869</v>
      </c>
    </row>
    <row r="621" spans="2:7">
      <c r="B621" s="132" t="s">
        <v>3966</v>
      </c>
      <c r="C621" s="132" t="s">
        <v>3967</v>
      </c>
      <c r="D621" s="132" t="s">
        <v>2498</v>
      </c>
      <c r="E621" s="132" t="s">
        <v>2499</v>
      </c>
      <c r="F621" s="132" t="s">
        <v>3096</v>
      </c>
      <c r="G621" s="132" t="s">
        <v>2527</v>
      </c>
    </row>
    <row r="622" spans="2:7">
      <c r="B622" s="132" t="s">
        <v>3968</v>
      </c>
      <c r="C622" s="132" t="s">
        <v>3969</v>
      </c>
      <c r="D622" s="132" t="s">
        <v>2498</v>
      </c>
      <c r="E622" s="132" t="s">
        <v>2499</v>
      </c>
      <c r="F622" s="132" t="s">
        <v>3259</v>
      </c>
      <c r="G622" s="132" t="s">
        <v>2601</v>
      </c>
    </row>
    <row r="623" spans="2:7">
      <c r="B623" s="132" t="s">
        <v>3970</v>
      </c>
      <c r="C623" s="132" t="s">
        <v>3971</v>
      </c>
      <c r="D623" s="132" t="s">
        <v>2498</v>
      </c>
      <c r="E623" s="132" t="s">
        <v>2499</v>
      </c>
      <c r="F623" s="132" t="s">
        <v>2957</v>
      </c>
      <c r="G623" s="132" t="s">
        <v>2570</v>
      </c>
    </row>
    <row r="624" spans="2:7">
      <c r="B624" s="132" t="s">
        <v>3972</v>
      </c>
      <c r="C624" s="132" t="s">
        <v>3973</v>
      </c>
      <c r="D624" s="132" t="s">
        <v>2498</v>
      </c>
      <c r="E624" s="132" t="s">
        <v>2499</v>
      </c>
      <c r="F624" s="132" t="s">
        <v>2957</v>
      </c>
      <c r="G624" s="132" t="s">
        <v>2601</v>
      </c>
    </row>
    <row r="625" spans="2:7">
      <c r="B625" s="132" t="s">
        <v>3974</v>
      </c>
      <c r="C625" s="132" t="s">
        <v>3975</v>
      </c>
      <c r="D625" s="132" t="s">
        <v>2498</v>
      </c>
      <c r="E625" s="132" t="s">
        <v>2499</v>
      </c>
      <c r="F625" s="132" t="s">
        <v>3500</v>
      </c>
      <c r="G625" s="132" t="s">
        <v>2601</v>
      </c>
    </row>
    <row r="626" spans="2:7">
      <c r="B626" s="132" t="s">
        <v>3976</v>
      </c>
      <c r="C626" s="132" t="s">
        <v>3977</v>
      </c>
      <c r="D626" s="132" t="s">
        <v>2498</v>
      </c>
      <c r="E626" s="132" t="s">
        <v>2499</v>
      </c>
      <c r="F626" s="132" t="s">
        <v>3812</v>
      </c>
      <c r="G626" s="132" t="s">
        <v>2601</v>
      </c>
    </row>
    <row r="627" spans="2:7">
      <c r="B627" s="132" t="s">
        <v>3978</v>
      </c>
      <c r="C627" s="132" t="s">
        <v>3979</v>
      </c>
      <c r="D627" s="132" t="s">
        <v>2498</v>
      </c>
      <c r="E627" s="132" t="s">
        <v>2499</v>
      </c>
      <c r="F627" s="132" t="s">
        <v>3223</v>
      </c>
      <c r="G627" s="132" t="s">
        <v>2527</v>
      </c>
    </row>
    <row r="628" spans="2:7">
      <c r="B628" s="132" t="s">
        <v>3980</v>
      </c>
      <c r="C628" s="132" t="s">
        <v>3981</v>
      </c>
      <c r="D628" s="132" t="s">
        <v>2498</v>
      </c>
      <c r="E628" s="132" t="s">
        <v>2499</v>
      </c>
      <c r="F628" s="132" t="s">
        <v>3683</v>
      </c>
      <c r="G628" s="132" t="s">
        <v>2527</v>
      </c>
    </row>
    <row r="629" spans="2:7">
      <c r="B629" s="132" t="s">
        <v>3982</v>
      </c>
      <c r="C629" s="132" t="s">
        <v>3983</v>
      </c>
      <c r="D629" s="132" t="s">
        <v>2498</v>
      </c>
      <c r="E629" s="132" t="s">
        <v>2499</v>
      </c>
      <c r="F629" s="132" t="s">
        <v>3984</v>
      </c>
      <c r="G629" s="132" t="s">
        <v>2601</v>
      </c>
    </row>
    <row r="630" spans="2:7">
      <c r="B630" s="132" t="s">
        <v>3985</v>
      </c>
      <c r="C630" s="132" t="s">
        <v>3986</v>
      </c>
      <c r="D630" s="132" t="s">
        <v>2498</v>
      </c>
      <c r="E630" s="132" t="s">
        <v>2499</v>
      </c>
      <c r="F630" s="132" t="s">
        <v>3267</v>
      </c>
      <c r="G630" s="132" t="s">
        <v>2869</v>
      </c>
    </row>
    <row r="631" spans="2:7">
      <c r="B631" s="132" t="s">
        <v>3987</v>
      </c>
      <c r="C631" s="132" t="s">
        <v>3988</v>
      </c>
      <c r="D631" s="132" t="s">
        <v>2530</v>
      </c>
      <c r="E631" s="132" t="s">
        <v>2531</v>
      </c>
      <c r="F631" s="132" t="s">
        <v>2532</v>
      </c>
      <c r="G631" s="132" t="s">
        <v>2536</v>
      </c>
    </row>
    <row r="632" spans="2:7">
      <c r="B632" s="132" t="s">
        <v>3989</v>
      </c>
      <c r="C632" s="132" t="s">
        <v>3990</v>
      </c>
      <c r="D632" s="132" t="s">
        <v>2498</v>
      </c>
      <c r="E632" s="132" t="s">
        <v>2499</v>
      </c>
      <c r="F632" s="132" t="s">
        <v>3160</v>
      </c>
      <c r="G632" s="132" t="s">
        <v>2527</v>
      </c>
    </row>
    <row r="633" spans="2:7">
      <c r="B633" s="132" t="s">
        <v>3991</v>
      </c>
      <c r="C633" s="132" t="s">
        <v>3992</v>
      </c>
      <c r="D633" s="132" t="s">
        <v>2498</v>
      </c>
      <c r="E633" s="132" t="s">
        <v>2499</v>
      </c>
      <c r="F633" s="132" t="s">
        <v>3267</v>
      </c>
      <c r="G633" s="132" t="s">
        <v>2869</v>
      </c>
    </row>
    <row r="634" spans="2:7">
      <c r="B634" s="132" t="s">
        <v>3993</v>
      </c>
      <c r="C634" s="132" t="s">
        <v>3994</v>
      </c>
      <c r="D634" s="132" t="s">
        <v>2498</v>
      </c>
      <c r="E634" s="132" t="s">
        <v>2499</v>
      </c>
      <c r="F634" s="132" t="s">
        <v>3326</v>
      </c>
      <c r="G634" s="132" t="s">
        <v>2512</v>
      </c>
    </row>
    <row r="635" spans="2:7">
      <c r="B635" s="132" t="s">
        <v>3995</v>
      </c>
      <c r="C635" s="132" t="s">
        <v>3996</v>
      </c>
      <c r="D635" s="132" t="s">
        <v>2498</v>
      </c>
      <c r="E635" s="132" t="s">
        <v>2499</v>
      </c>
      <c r="F635" s="132" t="s">
        <v>2733</v>
      </c>
      <c r="G635" s="132" t="s">
        <v>3734</v>
      </c>
    </row>
    <row r="636" spans="2:7">
      <c r="B636" s="132" t="s">
        <v>3997</v>
      </c>
      <c r="C636" s="132" t="s">
        <v>3998</v>
      </c>
      <c r="D636" s="132" t="s">
        <v>2498</v>
      </c>
      <c r="E636" s="132" t="s">
        <v>2499</v>
      </c>
      <c r="F636" s="132" t="s">
        <v>3926</v>
      </c>
      <c r="G636" s="132" t="s">
        <v>2570</v>
      </c>
    </row>
    <row r="637" spans="2:7">
      <c r="B637" s="132" t="s">
        <v>3999</v>
      </c>
      <c r="C637" s="132" t="s">
        <v>4000</v>
      </c>
      <c r="D637" s="132" t="s">
        <v>2498</v>
      </c>
      <c r="E637" s="132" t="s">
        <v>2499</v>
      </c>
      <c r="F637" s="132" t="s">
        <v>3314</v>
      </c>
      <c r="G637" s="132" t="s">
        <v>2527</v>
      </c>
    </row>
    <row r="638" spans="2:7">
      <c r="B638" s="132" t="s">
        <v>4001</v>
      </c>
      <c r="C638" s="132" t="s">
        <v>4002</v>
      </c>
      <c r="D638" s="132" t="s">
        <v>2498</v>
      </c>
      <c r="E638" s="132" t="s">
        <v>2499</v>
      </c>
      <c r="F638" s="132" t="s">
        <v>3445</v>
      </c>
      <c r="G638" s="132" t="s">
        <v>2527</v>
      </c>
    </row>
    <row r="639" spans="2:7">
      <c r="B639" s="132" t="s">
        <v>4003</v>
      </c>
      <c r="C639" s="132" t="s">
        <v>4004</v>
      </c>
      <c r="D639" s="132" t="s">
        <v>2498</v>
      </c>
      <c r="E639" s="132" t="s">
        <v>2499</v>
      </c>
      <c r="F639" s="132" t="s">
        <v>3812</v>
      </c>
      <c r="G639" s="132" t="s">
        <v>2527</v>
      </c>
    </row>
    <row r="640" spans="2:7">
      <c r="B640" s="132" t="s">
        <v>4005</v>
      </c>
      <c r="C640" s="132" t="s">
        <v>4006</v>
      </c>
      <c r="D640" s="132" t="s">
        <v>2498</v>
      </c>
      <c r="E640" s="132" t="s">
        <v>2499</v>
      </c>
      <c r="F640" s="132" t="s">
        <v>3228</v>
      </c>
      <c r="G640" s="132" t="s">
        <v>2527</v>
      </c>
    </row>
    <row r="641" spans="2:7">
      <c r="B641" s="132" t="s">
        <v>4007</v>
      </c>
      <c r="C641" s="132" t="s">
        <v>4008</v>
      </c>
      <c r="D641" s="132" t="s">
        <v>2498</v>
      </c>
      <c r="E641" s="132" t="s">
        <v>2499</v>
      </c>
      <c r="F641" s="132" t="s">
        <v>3643</v>
      </c>
      <c r="G641" s="132" t="s">
        <v>2527</v>
      </c>
    </row>
    <row r="642" spans="2:7">
      <c r="B642" s="132" t="s">
        <v>4009</v>
      </c>
      <c r="C642" s="132" t="s">
        <v>4010</v>
      </c>
      <c r="D642" s="132" t="s">
        <v>2498</v>
      </c>
      <c r="E642" s="132" t="s">
        <v>2499</v>
      </c>
      <c r="F642" s="132" t="s">
        <v>3146</v>
      </c>
      <c r="G642" s="132" t="s">
        <v>2512</v>
      </c>
    </row>
    <row r="643" spans="2:7">
      <c r="B643" s="132" t="s">
        <v>4011</v>
      </c>
      <c r="C643" s="132" t="s">
        <v>4012</v>
      </c>
      <c r="D643" s="132" t="s">
        <v>2498</v>
      </c>
      <c r="E643" s="132" t="s">
        <v>2499</v>
      </c>
      <c r="F643" s="132" t="s">
        <v>3680</v>
      </c>
      <c r="G643" s="132" t="s">
        <v>2601</v>
      </c>
    </row>
    <row r="644" spans="2:7">
      <c r="B644" s="132" t="s">
        <v>4013</v>
      </c>
      <c r="C644" s="132" t="s">
        <v>4014</v>
      </c>
      <c r="D644" s="132" t="s">
        <v>2498</v>
      </c>
      <c r="E644" s="132" t="s">
        <v>2499</v>
      </c>
      <c r="F644" s="132" t="s">
        <v>3133</v>
      </c>
      <c r="G644" s="132" t="s">
        <v>2570</v>
      </c>
    </row>
    <row r="645" spans="2:7">
      <c r="B645" s="132" t="s">
        <v>4015</v>
      </c>
      <c r="C645" s="132" t="s">
        <v>4016</v>
      </c>
      <c r="D645" s="132" t="s">
        <v>2498</v>
      </c>
      <c r="E645" s="132" t="s">
        <v>2499</v>
      </c>
      <c r="F645" s="132" t="s">
        <v>3146</v>
      </c>
      <c r="G645" s="132" t="s">
        <v>3734</v>
      </c>
    </row>
    <row r="646" spans="2:7">
      <c r="B646" s="132" t="s">
        <v>4017</v>
      </c>
      <c r="C646" s="132" t="s">
        <v>4018</v>
      </c>
      <c r="D646" s="132" t="s">
        <v>2498</v>
      </c>
      <c r="E646" s="132" t="s">
        <v>2499</v>
      </c>
      <c r="F646" s="132" t="s">
        <v>3146</v>
      </c>
      <c r="G646" s="132" t="s">
        <v>2869</v>
      </c>
    </row>
    <row r="647" spans="2:7">
      <c r="B647" s="132" t="s">
        <v>4019</v>
      </c>
      <c r="C647" s="132" t="s">
        <v>4020</v>
      </c>
      <c r="D647" s="132" t="s">
        <v>2498</v>
      </c>
      <c r="E647" s="132" t="s">
        <v>2499</v>
      </c>
      <c r="F647" s="132" t="s">
        <v>3326</v>
      </c>
      <c r="G647" s="132" t="s">
        <v>2601</v>
      </c>
    </row>
    <row r="648" spans="2:7">
      <c r="B648" s="132" t="s">
        <v>4021</v>
      </c>
      <c r="C648" s="132" t="s">
        <v>4022</v>
      </c>
      <c r="D648" s="132" t="s">
        <v>2498</v>
      </c>
      <c r="E648" s="132" t="s">
        <v>2499</v>
      </c>
      <c r="F648" s="132" t="s">
        <v>3220</v>
      </c>
      <c r="G648" s="132" t="s">
        <v>3541</v>
      </c>
    </row>
    <row r="649" spans="2:7">
      <c r="B649" s="132" t="s">
        <v>4023</v>
      </c>
      <c r="C649" s="132" t="s">
        <v>4024</v>
      </c>
      <c r="D649" s="132" t="s">
        <v>2498</v>
      </c>
      <c r="E649" s="132" t="s">
        <v>2499</v>
      </c>
      <c r="F649" s="132" t="s">
        <v>3643</v>
      </c>
      <c r="G649" s="132" t="s">
        <v>2570</v>
      </c>
    </row>
    <row r="650" spans="2:7">
      <c r="B650" s="132" t="s">
        <v>4025</v>
      </c>
      <c r="C650" s="132" t="s">
        <v>4026</v>
      </c>
      <c r="D650" s="132" t="s">
        <v>2498</v>
      </c>
      <c r="E650" s="132" t="s">
        <v>2499</v>
      </c>
      <c r="F650" s="132" t="s">
        <v>3133</v>
      </c>
      <c r="G650" s="132" t="s">
        <v>2869</v>
      </c>
    </row>
    <row r="651" spans="2:7">
      <c r="B651" s="132" t="s">
        <v>4027</v>
      </c>
      <c r="C651" s="132" t="s">
        <v>4028</v>
      </c>
      <c r="D651" s="132" t="s">
        <v>2498</v>
      </c>
      <c r="E651" s="132" t="s">
        <v>2499</v>
      </c>
      <c r="F651" s="132" t="s">
        <v>2667</v>
      </c>
      <c r="G651" s="132" t="s">
        <v>2527</v>
      </c>
    </row>
    <row r="652" spans="2:7">
      <c r="B652" s="132" t="s">
        <v>4029</v>
      </c>
      <c r="C652" s="132" t="s">
        <v>4030</v>
      </c>
      <c r="D652" s="132" t="s">
        <v>2498</v>
      </c>
      <c r="E652" s="132" t="s">
        <v>2499</v>
      </c>
      <c r="F652" s="132" t="s">
        <v>2614</v>
      </c>
      <c r="G652" s="132" t="s">
        <v>2527</v>
      </c>
    </row>
    <row r="653" spans="2:7">
      <c r="B653" s="132" t="s">
        <v>4031</v>
      </c>
      <c r="C653" s="132" t="s">
        <v>4032</v>
      </c>
      <c r="D653" s="132" t="s">
        <v>2498</v>
      </c>
      <c r="E653" s="132" t="s">
        <v>2499</v>
      </c>
      <c r="F653" s="132" t="s">
        <v>4033</v>
      </c>
      <c r="G653" s="132" t="s">
        <v>3734</v>
      </c>
    </row>
    <row r="654" spans="2:7">
      <c r="B654" s="132" t="s">
        <v>4034</v>
      </c>
      <c r="C654" s="132" t="s">
        <v>4035</v>
      </c>
      <c r="D654" s="132" t="s">
        <v>2498</v>
      </c>
      <c r="E654" s="132" t="s">
        <v>2499</v>
      </c>
      <c r="F654" s="132" t="s">
        <v>2562</v>
      </c>
      <c r="G654" s="132" t="s">
        <v>2869</v>
      </c>
    </row>
    <row r="655" spans="2:7">
      <c r="B655" s="132" t="s">
        <v>4036</v>
      </c>
      <c r="C655" s="132" t="s">
        <v>4037</v>
      </c>
      <c r="D655" s="132" t="s">
        <v>2498</v>
      </c>
      <c r="E655" s="132" t="s">
        <v>2499</v>
      </c>
      <c r="F655" s="132" t="s">
        <v>2562</v>
      </c>
      <c r="G655" s="132" t="s">
        <v>3541</v>
      </c>
    </row>
    <row r="656" spans="2:7">
      <c r="B656" s="132" t="s">
        <v>4038</v>
      </c>
      <c r="C656" s="132" t="s">
        <v>4039</v>
      </c>
      <c r="D656" s="132" t="s">
        <v>2498</v>
      </c>
      <c r="E656" s="132" t="s">
        <v>2499</v>
      </c>
      <c r="F656" s="132" t="s">
        <v>2507</v>
      </c>
      <c r="G656" s="132" t="s">
        <v>2869</v>
      </c>
    </row>
    <row r="657" spans="2:7">
      <c r="B657" s="132" t="s">
        <v>4040</v>
      </c>
      <c r="C657" s="132" t="s">
        <v>4041</v>
      </c>
      <c r="D657" s="132" t="s">
        <v>2498</v>
      </c>
      <c r="E657" s="132" t="s">
        <v>2499</v>
      </c>
      <c r="F657" s="132" t="s">
        <v>3160</v>
      </c>
      <c r="G657" s="132" t="s">
        <v>2869</v>
      </c>
    </row>
    <row r="658" spans="2:7">
      <c r="B658" s="132" t="s">
        <v>4042</v>
      </c>
      <c r="C658" s="132" t="s">
        <v>4043</v>
      </c>
      <c r="D658" s="132" t="s">
        <v>2498</v>
      </c>
      <c r="E658" s="132" t="s">
        <v>2499</v>
      </c>
      <c r="F658" s="132" t="s">
        <v>2562</v>
      </c>
      <c r="G658" s="132" t="s">
        <v>2869</v>
      </c>
    </row>
    <row r="659" spans="2:7">
      <c r="B659" s="132" t="s">
        <v>4044</v>
      </c>
      <c r="C659" s="132" t="s">
        <v>4045</v>
      </c>
      <c r="D659" s="132" t="s">
        <v>2498</v>
      </c>
      <c r="E659" s="132" t="s">
        <v>2499</v>
      </c>
      <c r="F659" s="132" t="s">
        <v>2989</v>
      </c>
      <c r="G659" s="132" t="s">
        <v>2869</v>
      </c>
    </row>
    <row r="660" spans="2:7">
      <c r="B660" s="132" t="s">
        <v>4046</v>
      </c>
      <c r="C660" s="132" t="s">
        <v>4047</v>
      </c>
      <c r="D660" s="132" t="s">
        <v>2498</v>
      </c>
      <c r="E660" s="132" t="s">
        <v>2499</v>
      </c>
      <c r="F660" s="132" t="s">
        <v>2905</v>
      </c>
      <c r="G660" s="132" t="s">
        <v>2869</v>
      </c>
    </row>
    <row r="661" spans="2:7">
      <c r="B661" s="132" t="s">
        <v>4048</v>
      </c>
      <c r="C661" s="132" t="s">
        <v>4049</v>
      </c>
      <c r="D661" s="132" t="s">
        <v>2498</v>
      </c>
      <c r="E661" s="132" t="s">
        <v>2499</v>
      </c>
      <c r="F661" s="132" t="s">
        <v>2606</v>
      </c>
      <c r="G661" s="132" t="s">
        <v>3541</v>
      </c>
    </row>
    <row r="662" spans="2:7">
      <c r="B662" s="132" t="s">
        <v>4050</v>
      </c>
      <c r="C662" s="132" t="s">
        <v>4051</v>
      </c>
      <c r="D662" s="132" t="s">
        <v>2498</v>
      </c>
      <c r="E662" s="132" t="s">
        <v>2499</v>
      </c>
      <c r="F662" s="132" t="s">
        <v>2515</v>
      </c>
      <c r="G662" s="132" t="s">
        <v>2527</v>
      </c>
    </row>
    <row r="663" spans="2:7">
      <c r="B663" s="132" t="s">
        <v>4052</v>
      </c>
      <c r="C663" s="132" t="s">
        <v>4053</v>
      </c>
      <c r="D663" s="132" t="s">
        <v>2498</v>
      </c>
      <c r="E663" s="132" t="s">
        <v>2499</v>
      </c>
      <c r="F663" s="132" t="s">
        <v>2716</v>
      </c>
      <c r="G663" s="132" t="s">
        <v>2869</v>
      </c>
    </row>
    <row r="664" spans="2:7">
      <c r="B664" s="132" t="s">
        <v>4054</v>
      </c>
      <c r="C664" s="132" t="s">
        <v>4055</v>
      </c>
      <c r="D664" s="132" t="s">
        <v>2498</v>
      </c>
      <c r="E664" s="132" t="s">
        <v>2499</v>
      </c>
      <c r="F664" s="132" t="s">
        <v>2559</v>
      </c>
      <c r="G664" s="132" t="s">
        <v>2601</v>
      </c>
    </row>
    <row r="665" spans="2:7">
      <c r="B665" s="132" t="s">
        <v>4056</v>
      </c>
      <c r="C665" s="132" t="s">
        <v>4057</v>
      </c>
      <c r="D665" s="132" t="s">
        <v>2498</v>
      </c>
      <c r="E665" s="132" t="s">
        <v>2499</v>
      </c>
      <c r="F665" s="132" t="s">
        <v>2938</v>
      </c>
      <c r="G665" s="132" t="s">
        <v>2527</v>
      </c>
    </row>
    <row r="666" spans="2:7">
      <c r="B666" s="132" t="s">
        <v>4058</v>
      </c>
      <c r="C666" s="132" t="s">
        <v>4059</v>
      </c>
      <c r="D666" s="132" t="s">
        <v>2498</v>
      </c>
      <c r="E666" s="132" t="s">
        <v>2499</v>
      </c>
      <c r="F666" s="132" t="s">
        <v>3458</v>
      </c>
      <c r="G666" s="132" t="s">
        <v>2527</v>
      </c>
    </row>
    <row r="667" spans="2:7">
      <c r="B667" s="132" t="s">
        <v>4060</v>
      </c>
      <c r="C667" s="132" t="s">
        <v>4061</v>
      </c>
      <c r="D667" s="132" t="s">
        <v>2498</v>
      </c>
      <c r="E667" s="132" t="s">
        <v>2499</v>
      </c>
      <c r="F667" s="132" t="s">
        <v>2606</v>
      </c>
      <c r="G667" s="132" t="s">
        <v>2527</v>
      </c>
    </row>
    <row r="668" spans="2:7">
      <c r="B668" s="132" t="s">
        <v>4062</v>
      </c>
      <c r="C668" s="132" t="s">
        <v>4063</v>
      </c>
      <c r="D668" s="132" t="s">
        <v>2498</v>
      </c>
      <c r="E668" s="132" t="s">
        <v>2499</v>
      </c>
      <c r="F668" s="132" t="s">
        <v>2938</v>
      </c>
      <c r="G668" s="132" t="s">
        <v>3734</v>
      </c>
    </row>
    <row r="669" spans="2:7">
      <c r="B669" s="132" t="s">
        <v>4064</v>
      </c>
      <c r="C669" s="132" t="s">
        <v>4065</v>
      </c>
      <c r="D669" s="132" t="s">
        <v>2498</v>
      </c>
      <c r="E669" s="132" t="s">
        <v>2499</v>
      </c>
      <c r="F669" s="132" t="s">
        <v>3458</v>
      </c>
      <c r="G669" s="132" t="s">
        <v>3734</v>
      </c>
    </row>
    <row r="670" spans="2:7">
      <c r="B670" s="132" t="s">
        <v>4066</v>
      </c>
      <c r="C670" s="132" t="s">
        <v>4067</v>
      </c>
      <c r="D670" s="132" t="s">
        <v>2498</v>
      </c>
      <c r="E670" s="132" t="s">
        <v>2499</v>
      </c>
      <c r="F670" s="132" t="s">
        <v>2606</v>
      </c>
      <c r="G670" s="132" t="s">
        <v>2570</v>
      </c>
    </row>
    <row r="671" spans="2:7">
      <c r="B671" s="132" t="s">
        <v>4068</v>
      </c>
      <c r="C671" s="132" t="s">
        <v>4069</v>
      </c>
      <c r="D671" s="132" t="s">
        <v>2498</v>
      </c>
      <c r="E671" s="132" t="s">
        <v>2499</v>
      </c>
      <c r="F671" s="132" t="s">
        <v>2559</v>
      </c>
      <c r="G671" s="132" t="s">
        <v>2869</v>
      </c>
    </row>
    <row r="672" spans="2:7">
      <c r="B672" s="132" t="s">
        <v>4070</v>
      </c>
      <c r="C672" s="132" t="s">
        <v>4071</v>
      </c>
      <c r="D672" s="132" t="s">
        <v>2498</v>
      </c>
      <c r="E672" s="132" t="s">
        <v>2499</v>
      </c>
      <c r="F672" s="132" t="s">
        <v>2691</v>
      </c>
      <c r="G672" s="132" t="s">
        <v>2744</v>
      </c>
    </row>
    <row r="673" spans="2:7">
      <c r="B673" s="132" t="s">
        <v>4072</v>
      </c>
      <c r="C673" s="132" t="s">
        <v>4073</v>
      </c>
      <c r="D673" s="132" t="s">
        <v>2498</v>
      </c>
      <c r="E673" s="132" t="s">
        <v>2499</v>
      </c>
      <c r="F673" s="132" t="s">
        <v>2667</v>
      </c>
      <c r="G673" s="132" t="s">
        <v>2744</v>
      </c>
    </row>
    <row r="674" spans="2:7">
      <c r="B674" s="132" t="s">
        <v>4074</v>
      </c>
      <c r="C674" s="132" t="s">
        <v>4075</v>
      </c>
      <c r="D674" s="132" t="s">
        <v>2498</v>
      </c>
      <c r="E674" s="132" t="s">
        <v>2499</v>
      </c>
      <c r="F674" s="132" t="s">
        <v>2752</v>
      </c>
      <c r="G674" s="132" t="s">
        <v>2744</v>
      </c>
    </row>
    <row r="675" spans="2:7">
      <c r="B675" s="132" t="s">
        <v>4076</v>
      </c>
      <c r="C675" s="132" t="s">
        <v>4077</v>
      </c>
      <c r="D675" s="132" t="s">
        <v>2498</v>
      </c>
      <c r="E675" s="132" t="s">
        <v>2499</v>
      </c>
      <c r="F675" s="132" t="s">
        <v>3059</v>
      </c>
      <c r="G675" s="132" t="s">
        <v>3541</v>
      </c>
    </row>
    <row r="676" spans="2:7">
      <c r="B676" s="132" t="s">
        <v>4078</v>
      </c>
      <c r="C676" s="132" t="s">
        <v>4079</v>
      </c>
      <c r="D676" s="132" t="s">
        <v>2804</v>
      </c>
      <c r="E676" s="132" t="s">
        <v>2805</v>
      </c>
      <c r="F676" s="132" t="s">
        <v>3546</v>
      </c>
      <c r="G676" s="132" t="s">
        <v>4080</v>
      </c>
    </row>
    <row r="677" spans="2:7">
      <c r="B677" s="132" t="s">
        <v>4081</v>
      </c>
      <c r="C677" s="132" t="s">
        <v>4082</v>
      </c>
      <c r="D677" s="132" t="s">
        <v>2804</v>
      </c>
      <c r="E677" s="132" t="s">
        <v>2805</v>
      </c>
      <c r="F677" s="132" t="s">
        <v>2997</v>
      </c>
      <c r="G677" s="132" t="s">
        <v>3473</v>
      </c>
    </row>
    <row r="678" spans="2:7">
      <c r="B678" s="132" t="s">
        <v>4083</v>
      </c>
      <c r="C678" s="132" t="s">
        <v>4084</v>
      </c>
      <c r="D678" s="132" t="s">
        <v>2498</v>
      </c>
      <c r="E678" s="132" t="s">
        <v>2499</v>
      </c>
      <c r="F678" s="132" t="s">
        <v>3750</v>
      </c>
      <c r="G678" s="132" t="s">
        <v>2601</v>
      </c>
    </row>
    <row r="679" spans="2:7">
      <c r="B679" s="132" t="s">
        <v>4085</v>
      </c>
      <c r="C679" s="132" t="s">
        <v>4086</v>
      </c>
      <c r="D679" s="132" t="s">
        <v>2498</v>
      </c>
      <c r="E679" s="132" t="s">
        <v>2499</v>
      </c>
      <c r="F679" s="132" t="s">
        <v>2587</v>
      </c>
      <c r="G679" s="132" t="s">
        <v>2570</v>
      </c>
    </row>
    <row r="680" spans="2:7">
      <c r="B680" s="132" t="s">
        <v>4087</v>
      </c>
      <c r="C680" s="132" t="s">
        <v>4088</v>
      </c>
      <c r="D680" s="132" t="s">
        <v>2498</v>
      </c>
      <c r="E680" s="132" t="s">
        <v>2499</v>
      </c>
      <c r="F680" s="132" t="s">
        <v>3458</v>
      </c>
      <c r="G680" s="132" t="s">
        <v>2527</v>
      </c>
    </row>
    <row r="681" spans="2:7">
      <c r="B681" s="132" t="s">
        <v>4089</v>
      </c>
      <c r="C681" s="132" t="s">
        <v>4090</v>
      </c>
      <c r="D681" s="132" t="s">
        <v>2498</v>
      </c>
      <c r="E681" s="132" t="s">
        <v>2499</v>
      </c>
      <c r="F681" s="132" t="s">
        <v>4091</v>
      </c>
      <c r="G681" s="132" t="s">
        <v>3734</v>
      </c>
    </row>
    <row r="682" spans="2:7">
      <c r="B682" s="132" t="s">
        <v>4092</v>
      </c>
      <c r="C682" s="132" t="s">
        <v>4093</v>
      </c>
      <c r="D682" s="132" t="s">
        <v>2498</v>
      </c>
      <c r="E682" s="132" t="s">
        <v>2499</v>
      </c>
      <c r="F682" s="132" t="s">
        <v>3415</v>
      </c>
      <c r="G682" s="132" t="s">
        <v>2527</v>
      </c>
    </row>
    <row r="683" spans="2:7">
      <c r="B683" s="132" t="s">
        <v>4094</v>
      </c>
      <c r="C683" s="132" t="s">
        <v>4095</v>
      </c>
      <c r="D683" s="132" t="s">
        <v>2498</v>
      </c>
      <c r="E683" s="132" t="s">
        <v>2499</v>
      </c>
      <c r="F683" s="132" t="s">
        <v>4096</v>
      </c>
      <c r="G683" s="132" t="s">
        <v>2570</v>
      </c>
    </row>
    <row r="684" spans="2:7">
      <c r="B684" s="132" t="s">
        <v>4097</v>
      </c>
      <c r="C684" s="132" t="s">
        <v>4098</v>
      </c>
      <c r="D684" s="132" t="s">
        <v>2530</v>
      </c>
      <c r="E684" s="132" t="s">
        <v>2531</v>
      </c>
      <c r="F684" s="132" t="s">
        <v>2532</v>
      </c>
      <c r="G684" s="132" t="s">
        <v>4099</v>
      </c>
    </row>
    <row r="685" spans="2:7">
      <c r="B685" s="132" t="s">
        <v>4100</v>
      </c>
      <c r="C685" s="132" t="s">
        <v>4101</v>
      </c>
      <c r="D685" s="132" t="s">
        <v>2498</v>
      </c>
      <c r="E685" s="132" t="s">
        <v>2499</v>
      </c>
      <c r="F685" s="132" t="s">
        <v>3898</v>
      </c>
      <c r="G685" s="132" t="s">
        <v>2744</v>
      </c>
    </row>
    <row r="686" spans="2:7">
      <c r="B686" s="132" t="s">
        <v>4102</v>
      </c>
      <c r="C686" s="132" t="s">
        <v>4103</v>
      </c>
      <c r="D686" s="132" t="s">
        <v>2498</v>
      </c>
      <c r="E686" s="132" t="s">
        <v>2499</v>
      </c>
      <c r="F686" s="132" t="s">
        <v>2752</v>
      </c>
      <c r="G686" s="132" t="s">
        <v>3734</v>
      </c>
    </row>
    <row r="687" spans="2:7">
      <c r="B687" s="132" t="s">
        <v>4104</v>
      </c>
      <c r="C687" s="132" t="s">
        <v>4105</v>
      </c>
      <c r="D687" s="132" t="s">
        <v>2498</v>
      </c>
      <c r="E687" s="132" t="s">
        <v>2499</v>
      </c>
      <c r="F687" s="132" t="s">
        <v>2915</v>
      </c>
      <c r="G687" s="132" t="s">
        <v>2869</v>
      </c>
    </row>
    <row r="688" spans="2:7">
      <c r="B688" s="132" t="s">
        <v>4106</v>
      </c>
      <c r="C688" s="132" t="s">
        <v>4107</v>
      </c>
      <c r="D688" s="132" t="s">
        <v>2498</v>
      </c>
      <c r="E688" s="132" t="s">
        <v>2499</v>
      </c>
      <c r="F688" s="132" t="s">
        <v>3643</v>
      </c>
      <c r="G688" s="132" t="s">
        <v>2601</v>
      </c>
    </row>
    <row r="689" spans="2:7">
      <c r="B689" s="132" t="s">
        <v>4108</v>
      </c>
      <c r="C689" s="132" t="s">
        <v>4109</v>
      </c>
      <c r="D689" s="132" t="s">
        <v>2498</v>
      </c>
      <c r="E689" s="132" t="s">
        <v>2499</v>
      </c>
      <c r="F689" s="132" t="s">
        <v>3326</v>
      </c>
      <c r="G689" s="132" t="s">
        <v>2601</v>
      </c>
    </row>
    <row r="690" spans="2:7">
      <c r="B690" s="132" t="s">
        <v>4110</v>
      </c>
      <c r="C690" s="132" t="s">
        <v>4111</v>
      </c>
      <c r="D690" s="132" t="s">
        <v>2498</v>
      </c>
      <c r="E690" s="132" t="s">
        <v>2499</v>
      </c>
      <c r="F690" s="132" t="s">
        <v>2828</v>
      </c>
      <c r="G690" s="132" t="s">
        <v>2601</v>
      </c>
    </row>
    <row r="691" spans="2:7">
      <c r="B691" s="132" t="s">
        <v>4112</v>
      </c>
      <c r="C691" s="132" t="s">
        <v>4113</v>
      </c>
      <c r="D691" s="132" t="s">
        <v>2498</v>
      </c>
      <c r="E691" s="132" t="s">
        <v>2499</v>
      </c>
      <c r="F691" s="132" t="s">
        <v>2915</v>
      </c>
      <c r="G691" s="132" t="s">
        <v>2601</v>
      </c>
    </row>
    <row r="692" spans="2:7">
      <c r="B692" s="132" t="s">
        <v>4114</v>
      </c>
      <c r="C692" s="132" t="s">
        <v>4115</v>
      </c>
      <c r="D692" s="132" t="s">
        <v>2498</v>
      </c>
      <c r="E692" s="132" t="s">
        <v>2499</v>
      </c>
      <c r="F692" s="132" t="s">
        <v>2688</v>
      </c>
      <c r="G692" s="132" t="s">
        <v>2869</v>
      </c>
    </row>
    <row r="693" spans="2:7">
      <c r="B693" s="132" t="s">
        <v>4116</v>
      </c>
      <c r="C693" s="132" t="s">
        <v>4117</v>
      </c>
      <c r="D693" s="132" t="s">
        <v>2498</v>
      </c>
      <c r="E693" s="132" t="s">
        <v>2499</v>
      </c>
      <c r="F693" s="132" t="s">
        <v>2638</v>
      </c>
      <c r="G693" s="132" t="s">
        <v>2570</v>
      </c>
    </row>
    <row r="694" spans="2:7">
      <c r="B694" s="132" t="s">
        <v>4118</v>
      </c>
      <c r="C694" s="132" t="s">
        <v>4119</v>
      </c>
      <c r="D694" s="132" t="s">
        <v>2498</v>
      </c>
      <c r="E694" s="132" t="s">
        <v>2499</v>
      </c>
      <c r="F694" s="132" t="s">
        <v>3096</v>
      </c>
      <c r="G694" s="132" t="s">
        <v>2869</v>
      </c>
    </row>
    <row r="695" spans="2:7">
      <c r="B695" s="132" t="s">
        <v>4120</v>
      </c>
      <c r="C695" s="132" t="s">
        <v>4121</v>
      </c>
      <c r="D695" s="132" t="s">
        <v>2498</v>
      </c>
      <c r="E695" s="132" t="s">
        <v>2499</v>
      </c>
      <c r="F695" s="132" t="s">
        <v>3096</v>
      </c>
      <c r="G695" s="132" t="s">
        <v>2527</v>
      </c>
    </row>
    <row r="696" spans="2:7">
      <c r="B696" s="132" t="s">
        <v>4122</v>
      </c>
      <c r="C696" s="132" t="s">
        <v>4123</v>
      </c>
      <c r="D696" s="132" t="s">
        <v>2498</v>
      </c>
      <c r="E696" s="132" t="s">
        <v>2499</v>
      </c>
      <c r="F696" s="132" t="s">
        <v>2673</v>
      </c>
      <c r="G696" s="132" t="s">
        <v>2601</v>
      </c>
    </row>
    <row r="697" spans="2:7">
      <c r="B697" s="132" t="s">
        <v>4124</v>
      </c>
      <c r="C697" s="132" t="s">
        <v>4125</v>
      </c>
      <c r="D697" s="132" t="s">
        <v>2498</v>
      </c>
      <c r="E697" s="132" t="s">
        <v>2499</v>
      </c>
      <c r="F697" s="132" t="s">
        <v>3643</v>
      </c>
      <c r="G697" s="132" t="s">
        <v>2527</v>
      </c>
    </row>
    <row r="698" spans="2:7">
      <c r="B698" s="132" t="s">
        <v>4126</v>
      </c>
      <c r="C698" s="132" t="s">
        <v>4127</v>
      </c>
      <c r="D698" s="132" t="s">
        <v>2498</v>
      </c>
      <c r="E698" s="132" t="s">
        <v>2499</v>
      </c>
      <c r="F698" s="132" t="s">
        <v>2643</v>
      </c>
      <c r="G698" s="132" t="s">
        <v>2601</v>
      </c>
    </row>
    <row r="699" spans="2:7">
      <c r="B699" s="132" t="s">
        <v>4128</v>
      </c>
      <c r="C699" s="132" t="s">
        <v>4129</v>
      </c>
      <c r="D699" s="132" t="s">
        <v>2498</v>
      </c>
      <c r="E699" s="132" t="s">
        <v>2499</v>
      </c>
      <c r="F699" s="132" t="s">
        <v>3168</v>
      </c>
      <c r="G699" s="132" t="s">
        <v>2527</v>
      </c>
    </row>
    <row r="700" spans="2:7">
      <c r="B700" s="132" t="s">
        <v>4130</v>
      </c>
      <c r="C700" s="132" t="s">
        <v>4131</v>
      </c>
      <c r="D700" s="132" t="s">
        <v>2498</v>
      </c>
      <c r="E700" s="132" t="s">
        <v>2499</v>
      </c>
      <c r="F700" s="132" t="s">
        <v>3133</v>
      </c>
      <c r="G700" s="132" t="s">
        <v>2570</v>
      </c>
    </row>
    <row r="701" spans="2:7">
      <c r="B701" s="132" t="s">
        <v>4132</v>
      </c>
      <c r="C701" s="132" t="s">
        <v>4133</v>
      </c>
      <c r="D701" s="132" t="s">
        <v>2498</v>
      </c>
      <c r="E701" s="132" t="s">
        <v>2499</v>
      </c>
      <c r="F701" s="132" t="s">
        <v>3133</v>
      </c>
      <c r="G701" s="132" t="s">
        <v>2601</v>
      </c>
    </row>
    <row r="702" spans="2:7">
      <c r="B702" s="132" t="s">
        <v>4134</v>
      </c>
      <c r="C702" s="132" t="s">
        <v>4135</v>
      </c>
      <c r="D702" s="132" t="s">
        <v>2498</v>
      </c>
      <c r="E702" s="132" t="s">
        <v>2499</v>
      </c>
      <c r="F702" s="132" t="s">
        <v>3146</v>
      </c>
      <c r="G702" s="132" t="s">
        <v>2570</v>
      </c>
    </row>
    <row r="703" spans="2:7">
      <c r="B703" s="132" t="s">
        <v>4136</v>
      </c>
      <c r="C703" s="132" t="s">
        <v>4137</v>
      </c>
      <c r="D703" s="132" t="s">
        <v>2498</v>
      </c>
      <c r="E703" s="132" t="s">
        <v>2499</v>
      </c>
      <c r="F703" s="132" t="s">
        <v>3205</v>
      </c>
      <c r="G703" s="132" t="s">
        <v>2527</v>
      </c>
    </row>
    <row r="704" spans="2:7">
      <c r="B704" s="132" t="s">
        <v>4138</v>
      </c>
      <c r="C704" s="132" t="s">
        <v>4139</v>
      </c>
      <c r="D704" s="132" t="s">
        <v>2498</v>
      </c>
      <c r="E704" s="132" t="s">
        <v>2499</v>
      </c>
      <c r="F704" s="132" t="s">
        <v>3314</v>
      </c>
      <c r="G704" s="132" t="s">
        <v>2601</v>
      </c>
    </row>
    <row r="705" spans="2:7">
      <c r="B705" s="132" t="s">
        <v>4140</v>
      </c>
      <c r="C705" s="132" t="s">
        <v>4141</v>
      </c>
      <c r="D705" s="132" t="s">
        <v>2498</v>
      </c>
      <c r="E705" s="132" t="s">
        <v>2499</v>
      </c>
      <c r="F705" s="132" t="s">
        <v>3369</v>
      </c>
      <c r="G705" s="132" t="s">
        <v>2570</v>
      </c>
    </row>
    <row r="706" spans="2:7">
      <c r="B706" s="132" t="s">
        <v>4142</v>
      </c>
      <c r="C706" s="132" t="s">
        <v>4143</v>
      </c>
      <c r="D706" s="132" t="s">
        <v>2498</v>
      </c>
      <c r="E706" s="132" t="s">
        <v>2499</v>
      </c>
      <c r="F706" s="132" t="s">
        <v>3314</v>
      </c>
      <c r="G706" s="132" t="s">
        <v>2601</v>
      </c>
    </row>
    <row r="707" spans="2:7">
      <c r="B707" s="132" t="s">
        <v>4144</v>
      </c>
      <c r="C707" s="132" t="s">
        <v>4145</v>
      </c>
      <c r="D707" s="132" t="s">
        <v>2498</v>
      </c>
      <c r="E707" s="132" t="s">
        <v>2499</v>
      </c>
      <c r="F707" s="132" t="s">
        <v>3228</v>
      </c>
      <c r="G707" s="132" t="s">
        <v>2601</v>
      </c>
    </row>
    <row r="708" spans="2:7">
      <c r="B708" s="132" t="s">
        <v>4146</v>
      </c>
      <c r="C708" s="132" t="s">
        <v>4147</v>
      </c>
      <c r="D708" s="132" t="s">
        <v>2498</v>
      </c>
      <c r="E708" s="132" t="s">
        <v>2499</v>
      </c>
      <c r="F708" s="132" t="s">
        <v>3160</v>
      </c>
      <c r="G708" s="132" t="s">
        <v>3734</v>
      </c>
    </row>
    <row r="709" spans="2:7">
      <c r="B709" s="132" t="s">
        <v>4148</v>
      </c>
      <c r="C709" s="132" t="s">
        <v>4149</v>
      </c>
      <c r="D709" s="132" t="s">
        <v>2498</v>
      </c>
      <c r="E709" s="132" t="s">
        <v>2499</v>
      </c>
      <c r="F709" s="132" t="s">
        <v>3374</v>
      </c>
      <c r="G709" s="132" t="s">
        <v>2527</v>
      </c>
    </row>
    <row r="710" spans="2:7">
      <c r="B710" s="132" t="s">
        <v>4150</v>
      </c>
      <c r="C710" s="132" t="s">
        <v>4151</v>
      </c>
      <c r="D710" s="132" t="s">
        <v>2498</v>
      </c>
      <c r="E710" s="132" t="s">
        <v>2499</v>
      </c>
      <c r="F710" s="132" t="s">
        <v>3168</v>
      </c>
      <c r="G710" s="132" t="s">
        <v>2869</v>
      </c>
    </row>
    <row r="711" spans="2:7">
      <c r="B711" s="132" t="s">
        <v>4152</v>
      </c>
      <c r="C711" s="132" t="s">
        <v>4153</v>
      </c>
      <c r="D711" s="132" t="s">
        <v>2498</v>
      </c>
      <c r="E711" s="132" t="s">
        <v>2499</v>
      </c>
      <c r="F711" s="132" t="s">
        <v>3259</v>
      </c>
      <c r="G711" s="132" t="s">
        <v>2527</v>
      </c>
    </row>
    <row r="712" spans="2:7">
      <c r="B712" s="132" t="s">
        <v>4154</v>
      </c>
      <c r="C712" s="132" t="s">
        <v>4155</v>
      </c>
      <c r="D712" s="132" t="s">
        <v>2498</v>
      </c>
      <c r="E712" s="132" t="s">
        <v>2499</v>
      </c>
      <c r="F712" s="132" t="s">
        <v>3500</v>
      </c>
      <c r="G712" s="132" t="s">
        <v>2869</v>
      </c>
    </row>
    <row r="713" spans="2:7">
      <c r="B713" s="132" t="s">
        <v>4156</v>
      </c>
      <c r="C713" s="132" t="s">
        <v>4157</v>
      </c>
      <c r="D713" s="132" t="s">
        <v>2498</v>
      </c>
      <c r="E713" s="132" t="s">
        <v>2499</v>
      </c>
      <c r="F713" s="132" t="s">
        <v>4158</v>
      </c>
      <c r="G713" s="132" t="s">
        <v>2527</v>
      </c>
    </row>
    <row r="714" spans="2:7">
      <c r="B714" s="132" t="s">
        <v>4159</v>
      </c>
      <c r="C714" s="132" t="s">
        <v>4160</v>
      </c>
      <c r="D714" s="132" t="s">
        <v>2498</v>
      </c>
      <c r="E714" s="132" t="s">
        <v>2499</v>
      </c>
      <c r="F714" s="132" t="s">
        <v>3643</v>
      </c>
      <c r="G714" s="132" t="s">
        <v>2570</v>
      </c>
    </row>
    <row r="715" spans="2:7">
      <c r="B715" s="132" t="s">
        <v>4161</v>
      </c>
      <c r="C715" s="132" t="s">
        <v>4162</v>
      </c>
      <c r="D715" s="132" t="s">
        <v>2498</v>
      </c>
      <c r="E715" s="132" t="s">
        <v>2499</v>
      </c>
      <c r="F715" s="132" t="s">
        <v>3314</v>
      </c>
      <c r="G715" s="132" t="s">
        <v>2869</v>
      </c>
    </row>
    <row r="716" spans="2:7">
      <c r="B716" s="132" t="s">
        <v>4163</v>
      </c>
      <c r="C716" s="132" t="s">
        <v>4164</v>
      </c>
      <c r="D716" s="132" t="s">
        <v>2498</v>
      </c>
      <c r="E716" s="132" t="s">
        <v>2499</v>
      </c>
      <c r="F716" s="132" t="s">
        <v>2688</v>
      </c>
      <c r="G716" s="132" t="s">
        <v>3734</v>
      </c>
    </row>
    <row r="717" spans="2:7">
      <c r="B717" s="132" t="s">
        <v>4165</v>
      </c>
      <c r="C717" s="132" t="s">
        <v>4166</v>
      </c>
      <c r="D717" s="132" t="s">
        <v>2498</v>
      </c>
      <c r="E717" s="132" t="s">
        <v>2499</v>
      </c>
      <c r="F717" s="132" t="s">
        <v>4167</v>
      </c>
      <c r="G717" s="132" t="s">
        <v>2869</v>
      </c>
    </row>
    <row r="718" spans="2:7">
      <c r="B718" s="132" t="s">
        <v>4168</v>
      </c>
      <c r="C718" s="132" t="s">
        <v>4169</v>
      </c>
      <c r="D718" s="132" t="s">
        <v>2498</v>
      </c>
      <c r="E718" s="132" t="s">
        <v>2499</v>
      </c>
      <c r="F718" s="132" t="s">
        <v>2614</v>
      </c>
      <c r="G718" s="132" t="s">
        <v>2527</v>
      </c>
    </row>
    <row r="719" spans="2:7">
      <c r="B719" s="132" t="s">
        <v>4170</v>
      </c>
      <c r="C719" s="132" t="s">
        <v>4171</v>
      </c>
      <c r="D719" s="132" t="s">
        <v>2498</v>
      </c>
      <c r="E719" s="132" t="s">
        <v>2499</v>
      </c>
      <c r="F719" s="132" t="s">
        <v>3778</v>
      </c>
      <c r="G719" s="132" t="s">
        <v>2869</v>
      </c>
    </row>
    <row r="720" spans="2:7">
      <c r="B720" s="132" t="s">
        <v>4172</v>
      </c>
      <c r="C720" s="132" t="s">
        <v>4173</v>
      </c>
      <c r="D720" s="132" t="s">
        <v>2498</v>
      </c>
      <c r="E720" s="132" t="s">
        <v>2499</v>
      </c>
      <c r="F720" s="132" t="s">
        <v>2567</v>
      </c>
      <c r="G720" s="132" t="s">
        <v>2527</v>
      </c>
    </row>
    <row r="721" spans="2:7">
      <c r="B721" s="132" t="s">
        <v>4174</v>
      </c>
      <c r="C721" s="132" t="s">
        <v>4175</v>
      </c>
      <c r="D721" s="132" t="s">
        <v>2498</v>
      </c>
      <c r="E721" s="132" t="s">
        <v>2499</v>
      </c>
      <c r="F721" s="132" t="s">
        <v>2562</v>
      </c>
      <c r="G721" s="132" t="s">
        <v>3734</v>
      </c>
    </row>
    <row r="722" spans="2:7">
      <c r="B722" s="132" t="s">
        <v>4176</v>
      </c>
      <c r="C722" s="132" t="s">
        <v>4177</v>
      </c>
      <c r="D722" s="132" t="s">
        <v>2498</v>
      </c>
      <c r="E722" s="132" t="s">
        <v>2499</v>
      </c>
      <c r="F722" s="132" t="s">
        <v>2567</v>
      </c>
      <c r="G722" s="132" t="s">
        <v>2601</v>
      </c>
    </row>
    <row r="723" spans="2:7">
      <c r="B723" s="132" t="s">
        <v>4178</v>
      </c>
      <c r="C723" s="132" t="s">
        <v>4179</v>
      </c>
      <c r="D723" s="132" t="s">
        <v>2498</v>
      </c>
      <c r="E723" s="132" t="s">
        <v>2499</v>
      </c>
      <c r="F723" s="132" t="s">
        <v>2733</v>
      </c>
      <c r="G723" s="132" t="s">
        <v>2527</v>
      </c>
    </row>
    <row r="724" spans="2:7">
      <c r="B724" s="132" t="s">
        <v>4180</v>
      </c>
      <c r="C724" s="132" t="s">
        <v>4181</v>
      </c>
      <c r="D724" s="132" t="s">
        <v>2498</v>
      </c>
      <c r="E724" s="132" t="s">
        <v>2499</v>
      </c>
      <c r="F724" s="132" t="s">
        <v>2507</v>
      </c>
      <c r="G724" s="132" t="s">
        <v>2869</v>
      </c>
    </row>
    <row r="725" spans="2:7">
      <c r="B725" s="132" t="s">
        <v>4182</v>
      </c>
      <c r="C725" s="132" t="s">
        <v>4183</v>
      </c>
      <c r="D725" s="132" t="s">
        <v>2498</v>
      </c>
      <c r="E725" s="132" t="s">
        <v>2499</v>
      </c>
      <c r="F725" s="132" t="s">
        <v>2989</v>
      </c>
      <c r="G725" s="132" t="s">
        <v>2527</v>
      </c>
    </row>
    <row r="726" spans="2:7">
      <c r="B726" s="132" t="s">
        <v>4184</v>
      </c>
      <c r="C726" s="132" t="s">
        <v>4185</v>
      </c>
      <c r="D726" s="132" t="s">
        <v>2498</v>
      </c>
      <c r="E726" s="132" t="s">
        <v>2499</v>
      </c>
      <c r="F726" s="132" t="s">
        <v>2515</v>
      </c>
      <c r="G726" s="132" t="s">
        <v>2869</v>
      </c>
    </row>
    <row r="727" spans="2:7">
      <c r="B727" s="132" t="s">
        <v>4186</v>
      </c>
      <c r="C727" s="132" t="s">
        <v>4187</v>
      </c>
      <c r="D727" s="132" t="s">
        <v>2498</v>
      </c>
      <c r="E727" s="132" t="s">
        <v>2499</v>
      </c>
      <c r="F727" s="132" t="s">
        <v>2559</v>
      </c>
      <c r="G727" s="132" t="s">
        <v>2527</v>
      </c>
    </row>
    <row r="728" spans="2:7">
      <c r="B728" s="132" t="s">
        <v>4188</v>
      </c>
      <c r="C728" s="132" t="s">
        <v>4189</v>
      </c>
      <c r="D728" s="132" t="s">
        <v>2498</v>
      </c>
      <c r="E728" s="132" t="s">
        <v>2499</v>
      </c>
      <c r="F728" s="132" t="s">
        <v>2624</v>
      </c>
      <c r="G728" s="132" t="s">
        <v>2527</v>
      </c>
    </row>
    <row r="729" spans="2:7">
      <c r="B729" s="132" t="s">
        <v>4190</v>
      </c>
      <c r="C729" s="132" t="s">
        <v>4191</v>
      </c>
      <c r="D729" s="132" t="s">
        <v>2498</v>
      </c>
      <c r="E729" s="132" t="s">
        <v>2499</v>
      </c>
      <c r="F729" s="132" t="s">
        <v>2559</v>
      </c>
      <c r="G729" s="132" t="s">
        <v>2869</v>
      </c>
    </row>
    <row r="730" spans="2:7">
      <c r="B730" s="132" t="s">
        <v>4192</v>
      </c>
      <c r="C730" s="132" t="s">
        <v>4193</v>
      </c>
      <c r="D730" s="132" t="s">
        <v>2498</v>
      </c>
      <c r="E730" s="132" t="s">
        <v>2499</v>
      </c>
      <c r="F730" s="132" t="s">
        <v>2938</v>
      </c>
      <c r="G730" s="132" t="s">
        <v>2527</v>
      </c>
    </row>
    <row r="731" spans="2:7">
      <c r="B731" s="132" t="s">
        <v>4194</v>
      </c>
      <c r="C731" s="132" t="s">
        <v>4195</v>
      </c>
      <c r="D731" s="132" t="s">
        <v>2498</v>
      </c>
      <c r="E731" s="132" t="s">
        <v>2499</v>
      </c>
      <c r="F731" s="132" t="s">
        <v>2943</v>
      </c>
      <c r="G731" s="132" t="s">
        <v>2601</v>
      </c>
    </row>
    <row r="732" spans="2:7">
      <c r="B732" s="132" t="s">
        <v>4196</v>
      </c>
      <c r="C732" s="132" t="s">
        <v>4197</v>
      </c>
      <c r="D732" s="132" t="s">
        <v>2498</v>
      </c>
      <c r="E732" s="132" t="s">
        <v>2499</v>
      </c>
      <c r="F732" s="132" t="s">
        <v>2559</v>
      </c>
      <c r="G732" s="132" t="s">
        <v>2527</v>
      </c>
    </row>
    <row r="733" spans="2:7">
      <c r="B733" s="132" t="s">
        <v>4198</v>
      </c>
      <c r="C733" s="132" t="s">
        <v>4199</v>
      </c>
      <c r="D733" s="132" t="s">
        <v>2498</v>
      </c>
      <c r="E733" s="132" t="s">
        <v>2499</v>
      </c>
      <c r="F733" s="132" t="s">
        <v>2559</v>
      </c>
      <c r="G733" s="132" t="s">
        <v>2601</v>
      </c>
    </row>
    <row r="734" spans="2:7">
      <c r="B734" s="132" t="s">
        <v>4200</v>
      </c>
      <c r="C734" s="132" t="s">
        <v>4201</v>
      </c>
      <c r="D734" s="132" t="s">
        <v>2498</v>
      </c>
      <c r="E734" s="132" t="s">
        <v>2499</v>
      </c>
      <c r="F734" s="132" t="s">
        <v>2559</v>
      </c>
      <c r="G734" s="132" t="s">
        <v>3734</v>
      </c>
    </row>
    <row r="735" spans="2:7">
      <c r="B735" s="132" t="s">
        <v>4202</v>
      </c>
      <c r="C735" s="132" t="s">
        <v>4203</v>
      </c>
      <c r="D735" s="132" t="s">
        <v>2498</v>
      </c>
      <c r="E735" s="132" t="s">
        <v>2499</v>
      </c>
      <c r="F735" s="132" t="s">
        <v>2989</v>
      </c>
      <c r="G735" s="132" t="s">
        <v>3734</v>
      </c>
    </row>
    <row r="736" spans="2:7">
      <c r="B736" s="132" t="s">
        <v>4204</v>
      </c>
      <c r="C736" s="132" t="s">
        <v>4205</v>
      </c>
      <c r="D736" s="132" t="s">
        <v>2498</v>
      </c>
      <c r="E736" s="132" t="s">
        <v>2499</v>
      </c>
      <c r="F736" s="132" t="s">
        <v>3898</v>
      </c>
      <c r="G736" s="132" t="s">
        <v>2744</v>
      </c>
    </row>
    <row r="737" spans="2:7">
      <c r="B737" s="132" t="s">
        <v>4206</v>
      </c>
      <c r="C737" s="132" t="s">
        <v>4207</v>
      </c>
      <c r="D737" s="132" t="s">
        <v>2554</v>
      </c>
      <c r="E737" s="132" t="s">
        <v>2555</v>
      </c>
      <c r="F737" s="132" t="s">
        <v>4208</v>
      </c>
      <c r="G737" s="132" t="s">
        <v>2527</v>
      </c>
    </row>
    <row r="738" spans="2:7">
      <c r="B738" s="132" t="s">
        <v>4209</v>
      </c>
      <c r="C738" s="132" t="s">
        <v>4210</v>
      </c>
      <c r="D738" s="132" t="s">
        <v>2498</v>
      </c>
      <c r="E738" s="132" t="s">
        <v>2499</v>
      </c>
      <c r="F738" s="132" t="s">
        <v>2879</v>
      </c>
      <c r="G738" s="132" t="s">
        <v>4211</v>
      </c>
    </row>
    <row r="739" spans="2:7">
      <c r="B739" s="132" t="s">
        <v>4212</v>
      </c>
      <c r="C739" s="132" t="s">
        <v>4213</v>
      </c>
      <c r="D739" s="132" t="s">
        <v>2804</v>
      </c>
      <c r="E739" s="132" t="s">
        <v>2805</v>
      </c>
      <c r="F739" s="132" t="s">
        <v>3546</v>
      </c>
      <c r="G739" s="132" t="s">
        <v>2527</v>
      </c>
    </row>
    <row r="740" spans="2:7">
      <c r="B740" s="132" t="s">
        <v>4214</v>
      </c>
      <c r="C740" s="132" t="s">
        <v>4215</v>
      </c>
      <c r="D740" s="132" t="s">
        <v>2804</v>
      </c>
      <c r="E740" s="132" t="s">
        <v>2805</v>
      </c>
      <c r="F740" s="132" t="s">
        <v>2997</v>
      </c>
      <c r="G740" s="132" t="s">
        <v>3911</v>
      </c>
    </row>
    <row r="741" spans="2:7">
      <c r="B741" s="132" t="s">
        <v>4216</v>
      </c>
      <c r="C741" s="132" t="s">
        <v>4217</v>
      </c>
      <c r="D741" s="132" t="s">
        <v>2804</v>
      </c>
      <c r="E741" s="132" t="s">
        <v>2805</v>
      </c>
      <c r="F741" s="132" t="s">
        <v>2997</v>
      </c>
      <c r="G741" s="132" t="s">
        <v>3911</v>
      </c>
    </row>
    <row r="742" spans="2:7">
      <c r="B742" s="132" t="s">
        <v>4218</v>
      </c>
      <c r="C742" s="132" t="s">
        <v>4219</v>
      </c>
      <c r="D742" s="132" t="s">
        <v>2804</v>
      </c>
      <c r="E742" s="132" t="s">
        <v>2805</v>
      </c>
      <c r="F742" s="132" t="s">
        <v>2997</v>
      </c>
      <c r="G742" s="132" t="s">
        <v>3473</v>
      </c>
    </row>
    <row r="743" spans="2:7">
      <c r="B743" s="132" t="s">
        <v>4220</v>
      </c>
      <c r="C743" s="132" t="s">
        <v>4221</v>
      </c>
      <c r="D743" s="132" t="s">
        <v>2804</v>
      </c>
      <c r="E743" s="132" t="s">
        <v>2805</v>
      </c>
      <c r="F743" s="132" t="s">
        <v>2997</v>
      </c>
      <c r="G743" s="132" t="s">
        <v>2744</v>
      </c>
    </row>
    <row r="744" spans="2:7">
      <c r="B744" s="132" t="s">
        <v>4222</v>
      </c>
      <c r="C744" s="132" t="s">
        <v>4223</v>
      </c>
      <c r="D744" s="132" t="s">
        <v>2498</v>
      </c>
      <c r="E744" s="132" t="s">
        <v>2499</v>
      </c>
      <c r="F744" s="132" t="s">
        <v>2519</v>
      </c>
      <c r="G744" s="132" t="s">
        <v>2869</v>
      </c>
    </row>
    <row r="745" spans="2:7">
      <c r="B745" s="132" t="s">
        <v>4224</v>
      </c>
      <c r="C745" s="132" t="s">
        <v>4225</v>
      </c>
      <c r="D745" s="132" t="s">
        <v>2498</v>
      </c>
      <c r="E745" s="132" t="s">
        <v>2499</v>
      </c>
      <c r="F745" s="132" t="s">
        <v>3259</v>
      </c>
      <c r="G745" s="132" t="s">
        <v>2527</v>
      </c>
    </row>
    <row r="746" spans="2:7">
      <c r="B746" s="132" t="s">
        <v>4226</v>
      </c>
      <c r="C746" s="132" t="s">
        <v>4227</v>
      </c>
      <c r="D746" s="132" t="s">
        <v>2498</v>
      </c>
      <c r="E746" s="132" t="s">
        <v>2499</v>
      </c>
      <c r="F746" s="132" t="s">
        <v>2504</v>
      </c>
      <c r="G746" s="132" t="s">
        <v>2512</v>
      </c>
    </row>
    <row r="747" spans="2:7">
      <c r="B747" s="132" t="s">
        <v>4228</v>
      </c>
      <c r="C747" s="132" t="s">
        <v>4229</v>
      </c>
      <c r="D747" s="132" t="s">
        <v>2498</v>
      </c>
      <c r="E747" s="132" t="s">
        <v>2499</v>
      </c>
      <c r="F747" s="132" t="s">
        <v>3056</v>
      </c>
      <c r="G747" s="132" t="s">
        <v>2527</v>
      </c>
    </row>
    <row r="748" spans="2:7">
      <c r="B748" s="132" t="s">
        <v>4230</v>
      </c>
      <c r="C748" s="132" t="s">
        <v>4231</v>
      </c>
      <c r="D748" s="132" t="s">
        <v>2530</v>
      </c>
      <c r="E748" s="132" t="s">
        <v>2531</v>
      </c>
      <c r="F748" s="132" t="s">
        <v>2532</v>
      </c>
      <c r="G748" s="132" t="s">
        <v>2536</v>
      </c>
    </row>
    <row r="749" spans="2:7">
      <c r="B749" s="132" t="s">
        <v>4232</v>
      </c>
      <c r="C749" s="132" t="s">
        <v>4233</v>
      </c>
      <c r="D749" s="132" t="s">
        <v>2498</v>
      </c>
      <c r="E749" s="132" t="s">
        <v>2499</v>
      </c>
      <c r="F749" s="132" t="s">
        <v>4234</v>
      </c>
      <c r="G749" s="132" t="s">
        <v>2527</v>
      </c>
    </row>
    <row r="750" spans="2:7">
      <c r="B750" s="132" t="s">
        <v>4235</v>
      </c>
      <c r="C750" s="132" t="s">
        <v>4236</v>
      </c>
      <c r="D750" s="132" t="s">
        <v>2498</v>
      </c>
      <c r="E750" s="132" t="s">
        <v>2499</v>
      </c>
      <c r="F750" s="132" t="s">
        <v>4096</v>
      </c>
      <c r="G750" s="132" t="s">
        <v>2601</v>
      </c>
    </row>
    <row r="751" spans="2:7">
      <c r="B751" s="132" t="s">
        <v>4237</v>
      </c>
      <c r="C751" s="132" t="s">
        <v>4238</v>
      </c>
      <c r="D751" s="132" t="s">
        <v>2498</v>
      </c>
      <c r="E751" s="132" t="s">
        <v>2499</v>
      </c>
      <c r="F751" s="132" t="s">
        <v>2688</v>
      </c>
      <c r="G751" s="132" t="s">
        <v>2869</v>
      </c>
    </row>
    <row r="752" spans="2:7">
      <c r="B752" s="132" t="s">
        <v>4239</v>
      </c>
      <c r="C752" s="132" t="s">
        <v>4240</v>
      </c>
      <c r="D752" s="132" t="s">
        <v>2498</v>
      </c>
      <c r="E752" s="132" t="s">
        <v>2499</v>
      </c>
      <c r="F752" s="132" t="s">
        <v>4241</v>
      </c>
      <c r="G752" s="132" t="s">
        <v>2527</v>
      </c>
    </row>
    <row r="753" spans="2:7">
      <c r="B753" s="132" t="s">
        <v>4242</v>
      </c>
      <c r="C753" s="132" t="s">
        <v>4243</v>
      </c>
      <c r="D753" s="132" t="s">
        <v>2498</v>
      </c>
      <c r="E753" s="132" t="s">
        <v>2499</v>
      </c>
      <c r="F753" s="132" t="s">
        <v>3326</v>
      </c>
      <c r="G753" s="132" t="s">
        <v>2570</v>
      </c>
    </row>
    <row r="754" spans="2:7">
      <c r="B754" s="132" t="s">
        <v>4244</v>
      </c>
      <c r="C754" s="132" t="s">
        <v>4245</v>
      </c>
      <c r="D754" s="132" t="s">
        <v>2498</v>
      </c>
      <c r="E754" s="132" t="s">
        <v>2499</v>
      </c>
      <c r="F754" s="132" t="s">
        <v>3205</v>
      </c>
      <c r="G754" s="132" t="s">
        <v>2527</v>
      </c>
    </row>
    <row r="755" spans="2:7">
      <c r="B755" s="132" t="s">
        <v>4246</v>
      </c>
      <c r="C755" s="132" t="s">
        <v>4247</v>
      </c>
      <c r="D755" s="132" t="s">
        <v>2498</v>
      </c>
      <c r="E755" s="132" t="s">
        <v>2499</v>
      </c>
      <c r="F755" s="132" t="s">
        <v>4248</v>
      </c>
      <c r="G755" s="132" t="s">
        <v>2601</v>
      </c>
    </row>
    <row r="756" spans="2:7">
      <c r="B756" s="132" t="s">
        <v>4249</v>
      </c>
      <c r="C756" s="132" t="s">
        <v>4250</v>
      </c>
      <c r="D756" s="132" t="s">
        <v>2498</v>
      </c>
      <c r="E756" s="132" t="s">
        <v>2499</v>
      </c>
      <c r="F756" s="132" t="s">
        <v>2614</v>
      </c>
      <c r="G756" s="132" t="s">
        <v>2869</v>
      </c>
    </row>
    <row r="757" spans="2:7">
      <c r="B757" s="132" t="s">
        <v>4251</v>
      </c>
      <c r="C757" s="132" t="s">
        <v>4252</v>
      </c>
      <c r="D757" s="132" t="s">
        <v>2498</v>
      </c>
      <c r="E757" s="132" t="s">
        <v>2499</v>
      </c>
      <c r="F757" s="132" t="s">
        <v>3228</v>
      </c>
      <c r="G757" s="132" t="s">
        <v>2570</v>
      </c>
    </row>
    <row r="758" spans="2:7">
      <c r="B758" s="132" t="s">
        <v>4253</v>
      </c>
      <c r="C758" s="132" t="s">
        <v>4254</v>
      </c>
      <c r="D758" s="132" t="s">
        <v>2498</v>
      </c>
      <c r="E758" s="132" t="s">
        <v>2499</v>
      </c>
      <c r="F758" s="132" t="s">
        <v>3228</v>
      </c>
      <c r="G758" s="132" t="s">
        <v>2527</v>
      </c>
    </row>
    <row r="759" spans="2:7">
      <c r="B759" s="132" t="s">
        <v>4255</v>
      </c>
      <c r="C759" s="132" t="s">
        <v>4256</v>
      </c>
      <c r="D759" s="132" t="s">
        <v>2498</v>
      </c>
      <c r="E759" s="132" t="s">
        <v>2499</v>
      </c>
      <c r="F759" s="132" t="s">
        <v>3926</v>
      </c>
      <c r="G759" s="132" t="s">
        <v>3734</v>
      </c>
    </row>
    <row r="760" spans="2:7">
      <c r="B760" s="132" t="s">
        <v>4257</v>
      </c>
      <c r="C760" s="132" t="s">
        <v>4258</v>
      </c>
      <c r="D760" s="132" t="s">
        <v>2498</v>
      </c>
      <c r="E760" s="132" t="s">
        <v>2499</v>
      </c>
      <c r="F760" s="132" t="s">
        <v>3228</v>
      </c>
      <c r="G760" s="132" t="s">
        <v>2527</v>
      </c>
    </row>
    <row r="761" spans="2:7">
      <c r="B761" s="132" t="s">
        <v>4259</v>
      </c>
      <c r="C761" s="132" t="s">
        <v>4260</v>
      </c>
      <c r="D761" s="132" t="s">
        <v>2498</v>
      </c>
      <c r="E761" s="132" t="s">
        <v>2499</v>
      </c>
      <c r="F761" s="132" t="s">
        <v>4167</v>
      </c>
      <c r="G761" s="132" t="s">
        <v>3541</v>
      </c>
    </row>
    <row r="762" spans="2:7">
      <c r="B762" s="132" t="s">
        <v>4261</v>
      </c>
      <c r="C762" s="132" t="s">
        <v>4262</v>
      </c>
      <c r="D762" s="132" t="s">
        <v>2498</v>
      </c>
      <c r="E762" s="132" t="s">
        <v>2499</v>
      </c>
      <c r="F762" s="132" t="s">
        <v>2752</v>
      </c>
      <c r="G762" s="132" t="s">
        <v>3734</v>
      </c>
    </row>
    <row r="763" spans="2:7">
      <c r="B763" s="132" t="s">
        <v>4263</v>
      </c>
      <c r="C763" s="132" t="s">
        <v>4264</v>
      </c>
      <c r="D763" s="132" t="s">
        <v>2498</v>
      </c>
      <c r="E763" s="132" t="s">
        <v>2499</v>
      </c>
      <c r="F763" s="132" t="s">
        <v>3074</v>
      </c>
      <c r="G763" s="132" t="s">
        <v>2601</v>
      </c>
    </row>
    <row r="764" spans="2:7">
      <c r="B764" s="132" t="s">
        <v>4265</v>
      </c>
      <c r="C764" s="132" t="s">
        <v>4266</v>
      </c>
      <c r="D764" s="132" t="s">
        <v>2498</v>
      </c>
      <c r="E764" s="132" t="s">
        <v>2499</v>
      </c>
      <c r="F764" s="132" t="s">
        <v>2733</v>
      </c>
      <c r="G764" s="132" t="s">
        <v>2527</v>
      </c>
    </row>
    <row r="765" spans="2:7">
      <c r="B765" s="132" t="s">
        <v>4267</v>
      </c>
      <c r="C765" s="132" t="s">
        <v>4268</v>
      </c>
      <c r="D765" s="132" t="s">
        <v>2498</v>
      </c>
      <c r="E765" s="132" t="s">
        <v>2499</v>
      </c>
      <c r="F765" s="132" t="s">
        <v>3074</v>
      </c>
      <c r="G765" s="132" t="s">
        <v>2869</v>
      </c>
    </row>
    <row r="766" spans="2:7">
      <c r="B766" s="132" t="s">
        <v>4269</v>
      </c>
      <c r="C766" s="132" t="s">
        <v>4270</v>
      </c>
      <c r="D766" s="132" t="s">
        <v>2498</v>
      </c>
      <c r="E766" s="132" t="s">
        <v>2499</v>
      </c>
      <c r="F766" s="132" t="s">
        <v>3056</v>
      </c>
      <c r="G766" s="132" t="s">
        <v>2869</v>
      </c>
    </row>
    <row r="767" spans="2:7">
      <c r="B767" s="132" t="s">
        <v>4271</v>
      </c>
      <c r="C767" s="132" t="s">
        <v>4272</v>
      </c>
      <c r="D767" s="132" t="s">
        <v>2498</v>
      </c>
      <c r="E767" s="132" t="s">
        <v>2499</v>
      </c>
      <c r="F767" s="132" t="s">
        <v>2643</v>
      </c>
      <c r="G767" s="132" t="s">
        <v>2869</v>
      </c>
    </row>
    <row r="768" spans="2:7">
      <c r="B768" s="132" t="s">
        <v>4273</v>
      </c>
      <c r="C768" s="132" t="s">
        <v>4274</v>
      </c>
      <c r="D768" s="132" t="s">
        <v>2498</v>
      </c>
      <c r="E768" s="132" t="s">
        <v>2499</v>
      </c>
      <c r="F768" s="132" t="s">
        <v>3422</v>
      </c>
      <c r="G768" s="132" t="s">
        <v>2601</v>
      </c>
    </row>
    <row r="769" spans="2:7">
      <c r="B769" s="132" t="s">
        <v>4275</v>
      </c>
      <c r="C769" s="132" t="s">
        <v>4276</v>
      </c>
      <c r="D769" s="132" t="s">
        <v>2498</v>
      </c>
      <c r="E769" s="132" t="s">
        <v>2499</v>
      </c>
      <c r="F769" s="132" t="s">
        <v>3812</v>
      </c>
      <c r="G769" s="132" t="s">
        <v>2527</v>
      </c>
    </row>
    <row r="770" spans="2:7">
      <c r="B770" s="132" t="s">
        <v>4277</v>
      </c>
      <c r="C770" s="132" t="s">
        <v>4278</v>
      </c>
      <c r="D770" s="132" t="s">
        <v>2498</v>
      </c>
      <c r="E770" s="132" t="s">
        <v>2499</v>
      </c>
      <c r="F770" s="132" t="s">
        <v>3422</v>
      </c>
      <c r="G770" s="132" t="s">
        <v>2601</v>
      </c>
    </row>
    <row r="771" spans="2:7">
      <c r="B771" s="132" t="s">
        <v>4279</v>
      </c>
      <c r="C771" s="132" t="s">
        <v>4280</v>
      </c>
      <c r="D771" s="132" t="s">
        <v>2498</v>
      </c>
      <c r="E771" s="132" t="s">
        <v>2499</v>
      </c>
      <c r="F771" s="132" t="s">
        <v>3445</v>
      </c>
      <c r="G771" s="132" t="s">
        <v>2869</v>
      </c>
    </row>
    <row r="772" spans="2:7">
      <c r="B772" s="132" t="s">
        <v>4281</v>
      </c>
      <c r="C772" s="132" t="s">
        <v>4282</v>
      </c>
      <c r="D772" s="132" t="s">
        <v>2498</v>
      </c>
      <c r="E772" s="132" t="s">
        <v>2499</v>
      </c>
      <c r="F772" s="132" t="s">
        <v>3500</v>
      </c>
      <c r="G772" s="132" t="s">
        <v>3734</v>
      </c>
    </row>
    <row r="773" spans="2:7">
      <c r="B773" s="132" t="s">
        <v>4283</v>
      </c>
      <c r="C773" s="132" t="s">
        <v>4284</v>
      </c>
      <c r="D773" s="132" t="s">
        <v>2498</v>
      </c>
      <c r="E773" s="132" t="s">
        <v>2499</v>
      </c>
      <c r="F773" s="132" t="s">
        <v>3926</v>
      </c>
      <c r="G773" s="132" t="s">
        <v>2869</v>
      </c>
    </row>
    <row r="774" spans="2:7">
      <c r="B774" s="132" t="s">
        <v>4285</v>
      </c>
      <c r="C774" s="132" t="s">
        <v>4286</v>
      </c>
      <c r="D774" s="132" t="s">
        <v>2498</v>
      </c>
      <c r="E774" s="132" t="s">
        <v>2499</v>
      </c>
      <c r="F774" s="132" t="s">
        <v>3778</v>
      </c>
      <c r="G774" s="132" t="s">
        <v>2527</v>
      </c>
    </row>
    <row r="775" spans="2:7">
      <c r="B775" s="132" t="s">
        <v>4287</v>
      </c>
      <c r="C775" s="132" t="s">
        <v>4288</v>
      </c>
      <c r="D775" s="132" t="s">
        <v>2498</v>
      </c>
      <c r="E775" s="132" t="s">
        <v>2499</v>
      </c>
      <c r="F775" s="132" t="s">
        <v>3633</v>
      </c>
      <c r="G775" s="132" t="s">
        <v>2869</v>
      </c>
    </row>
    <row r="776" spans="2:7">
      <c r="B776" s="132" t="s">
        <v>4289</v>
      </c>
      <c r="C776" s="132" t="s">
        <v>4290</v>
      </c>
      <c r="D776" s="132" t="s">
        <v>2498</v>
      </c>
      <c r="E776" s="132" t="s">
        <v>2499</v>
      </c>
      <c r="F776" s="132" t="s">
        <v>4096</v>
      </c>
      <c r="G776" s="132" t="s">
        <v>2601</v>
      </c>
    </row>
    <row r="777" spans="2:7">
      <c r="B777" s="132" t="s">
        <v>4291</v>
      </c>
      <c r="C777" s="132" t="s">
        <v>4292</v>
      </c>
      <c r="D777" s="132" t="s">
        <v>2498</v>
      </c>
      <c r="E777" s="132" t="s">
        <v>2499</v>
      </c>
      <c r="F777" s="132" t="s">
        <v>4096</v>
      </c>
      <c r="G777" s="132" t="s">
        <v>2527</v>
      </c>
    </row>
    <row r="778" spans="2:7">
      <c r="B778" s="132" t="s">
        <v>4293</v>
      </c>
      <c r="C778" s="132" t="s">
        <v>4294</v>
      </c>
      <c r="D778" s="132" t="s">
        <v>2498</v>
      </c>
      <c r="E778" s="132" t="s">
        <v>2499</v>
      </c>
      <c r="F778" s="132" t="s">
        <v>2733</v>
      </c>
      <c r="G778" s="132" t="s">
        <v>2527</v>
      </c>
    </row>
    <row r="779" spans="2:7">
      <c r="B779" s="132" t="s">
        <v>4295</v>
      </c>
      <c r="C779" s="132" t="s">
        <v>4296</v>
      </c>
      <c r="D779" s="132" t="s">
        <v>2498</v>
      </c>
      <c r="E779" s="132" t="s">
        <v>2499</v>
      </c>
      <c r="F779" s="132" t="s">
        <v>3026</v>
      </c>
      <c r="G779" s="132" t="s">
        <v>2601</v>
      </c>
    </row>
    <row r="780" spans="2:7">
      <c r="B780" s="132" t="s">
        <v>4297</v>
      </c>
      <c r="C780" s="132" t="s">
        <v>4298</v>
      </c>
      <c r="D780" s="132" t="s">
        <v>2498</v>
      </c>
      <c r="E780" s="132" t="s">
        <v>2499</v>
      </c>
      <c r="F780" s="132" t="s">
        <v>3259</v>
      </c>
      <c r="G780" s="132" t="s">
        <v>2527</v>
      </c>
    </row>
    <row r="781" spans="2:7">
      <c r="B781" s="132" t="s">
        <v>4299</v>
      </c>
      <c r="C781" s="132" t="s">
        <v>4300</v>
      </c>
      <c r="D781" s="132" t="s">
        <v>2498</v>
      </c>
      <c r="E781" s="132" t="s">
        <v>2499</v>
      </c>
      <c r="F781" s="132" t="s">
        <v>3146</v>
      </c>
      <c r="G781" s="132" t="s">
        <v>2869</v>
      </c>
    </row>
    <row r="782" spans="2:7">
      <c r="B782" s="132" t="s">
        <v>4301</v>
      </c>
      <c r="C782" s="132" t="s">
        <v>4302</v>
      </c>
      <c r="D782" s="132" t="s">
        <v>2498</v>
      </c>
      <c r="E782" s="132" t="s">
        <v>2499</v>
      </c>
      <c r="F782" s="132" t="s">
        <v>3848</v>
      </c>
      <c r="G782" s="132" t="s">
        <v>2527</v>
      </c>
    </row>
    <row r="783" spans="2:7">
      <c r="B783" s="132" t="s">
        <v>4303</v>
      </c>
      <c r="C783" s="132" t="s">
        <v>4304</v>
      </c>
      <c r="D783" s="132" t="s">
        <v>2498</v>
      </c>
      <c r="E783" s="132" t="s">
        <v>2499</v>
      </c>
      <c r="F783" s="132" t="s">
        <v>3683</v>
      </c>
      <c r="G783" s="132" t="s">
        <v>2527</v>
      </c>
    </row>
    <row r="784" spans="2:7">
      <c r="B784" s="132" t="s">
        <v>4305</v>
      </c>
      <c r="C784" s="132" t="s">
        <v>4306</v>
      </c>
      <c r="D784" s="132" t="s">
        <v>2498</v>
      </c>
      <c r="E784" s="132" t="s">
        <v>2499</v>
      </c>
      <c r="F784" s="132" t="s">
        <v>3326</v>
      </c>
      <c r="G784" s="132" t="s">
        <v>2869</v>
      </c>
    </row>
    <row r="785" spans="2:7">
      <c r="B785" s="132" t="s">
        <v>4307</v>
      </c>
      <c r="C785" s="132" t="s">
        <v>4308</v>
      </c>
      <c r="D785" s="132" t="s">
        <v>2498</v>
      </c>
      <c r="E785" s="132" t="s">
        <v>2499</v>
      </c>
      <c r="F785" s="132" t="s">
        <v>3505</v>
      </c>
      <c r="G785" s="132" t="s">
        <v>3541</v>
      </c>
    </row>
    <row r="786" spans="2:7">
      <c r="B786" s="132" t="s">
        <v>4309</v>
      </c>
      <c r="C786" s="132" t="s">
        <v>4310</v>
      </c>
      <c r="D786" s="132" t="s">
        <v>2498</v>
      </c>
      <c r="E786" s="132" t="s">
        <v>2499</v>
      </c>
      <c r="F786" s="132" t="s">
        <v>3074</v>
      </c>
      <c r="G786" s="132" t="s">
        <v>2527</v>
      </c>
    </row>
    <row r="787" spans="2:7">
      <c r="B787" s="132" t="s">
        <v>4311</v>
      </c>
      <c r="C787" s="132" t="s">
        <v>4312</v>
      </c>
      <c r="D787" s="132" t="s">
        <v>2498</v>
      </c>
      <c r="E787" s="132" t="s">
        <v>2499</v>
      </c>
      <c r="F787" s="132" t="s">
        <v>4096</v>
      </c>
      <c r="G787" s="132" t="s">
        <v>2869</v>
      </c>
    </row>
    <row r="788" spans="2:7">
      <c r="B788" s="132" t="s">
        <v>4313</v>
      </c>
      <c r="C788" s="132" t="s">
        <v>4314</v>
      </c>
      <c r="D788" s="132" t="s">
        <v>2498</v>
      </c>
      <c r="E788" s="132" t="s">
        <v>2499</v>
      </c>
      <c r="F788" s="132" t="s">
        <v>4315</v>
      </c>
      <c r="G788" s="132" t="s">
        <v>2869</v>
      </c>
    </row>
    <row r="789" spans="2:7">
      <c r="B789" s="132" t="s">
        <v>4316</v>
      </c>
      <c r="C789" s="132" t="s">
        <v>4317</v>
      </c>
      <c r="D789" s="132" t="s">
        <v>2498</v>
      </c>
      <c r="E789" s="132" t="s">
        <v>2499</v>
      </c>
      <c r="F789" s="132" t="s">
        <v>2500</v>
      </c>
      <c r="G789" s="132" t="s">
        <v>3541</v>
      </c>
    </row>
    <row r="790" spans="2:7">
      <c r="B790" s="132" t="s">
        <v>4318</v>
      </c>
      <c r="C790" s="132" t="s">
        <v>4319</v>
      </c>
      <c r="D790" s="132" t="s">
        <v>2498</v>
      </c>
      <c r="E790" s="132" t="s">
        <v>2499</v>
      </c>
      <c r="F790" s="132" t="s">
        <v>2688</v>
      </c>
      <c r="G790" s="132" t="s">
        <v>2527</v>
      </c>
    </row>
    <row r="791" spans="2:7">
      <c r="B791" s="132" t="s">
        <v>4320</v>
      </c>
      <c r="C791" s="132" t="s">
        <v>4321</v>
      </c>
      <c r="D791" s="132" t="s">
        <v>2498</v>
      </c>
      <c r="E791" s="132" t="s">
        <v>2499</v>
      </c>
      <c r="F791" s="132" t="s">
        <v>2562</v>
      </c>
      <c r="G791" s="132" t="s">
        <v>2527</v>
      </c>
    </row>
    <row r="792" spans="2:7">
      <c r="B792" s="132" t="s">
        <v>4322</v>
      </c>
      <c r="C792" s="132" t="s">
        <v>4323</v>
      </c>
      <c r="D792" s="132" t="s">
        <v>2498</v>
      </c>
      <c r="E792" s="132" t="s">
        <v>2499</v>
      </c>
      <c r="F792" s="132" t="s">
        <v>2567</v>
      </c>
      <c r="G792" s="132" t="s">
        <v>2527</v>
      </c>
    </row>
    <row r="793" spans="2:7">
      <c r="B793" s="132" t="s">
        <v>4324</v>
      </c>
      <c r="C793" s="132" t="s">
        <v>4325</v>
      </c>
      <c r="D793" s="132" t="s">
        <v>2498</v>
      </c>
      <c r="E793" s="132" t="s">
        <v>2499</v>
      </c>
      <c r="F793" s="132" t="s">
        <v>2567</v>
      </c>
      <c r="G793" s="132" t="s">
        <v>2527</v>
      </c>
    </row>
    <row r="794" spans="2:7">
      <c r="B794" s="132" t="s">
        <v>4326</v>
      </c>
      <c r="C794" s="132" t="s">
        <v>4327</v>
      </c>
      <c r="D794" s="132" t="s">
        <v>2498</v>
      </c>
      <c r="E794" s="132" t="s">
        <v>2499</v>
      </c>
      <c r="F794" s="132" t="s">
        <v>2507</v>
      </c>
      <c r="G794" s="132" t="s">
        <v>3734</v>
      </c>
    </row>
    <row r="795" spans="2:7">
      <c r="B795" s="132" t="s">
        <v>4328</v>
      </c>
      <c r="C795" s="132" t="s">
        <v>4329</v>
      </c>
      <c r="D795" s="132" t="s">
        <v>2498</v>
      </c>
      <c r="E795" s="132" t="s">
        <v>2499</v>
      </c>
      <c r="F795" s="132" t="s">
        <v>3400</v>
      </c>
      <c r="G795" s="132" t="s">
        <v>2869</v>
      </c>
    </row>
    <row r="796" spans="2:7">
      <c r="B796" s="132" t="s">
        <v>4330</v>
      </c>
      <c r="C796" s="132" t="s">
        <v>4331</v>
      </c>
      <c r="D796" s="132" t="s">
        <v>2498</v>
      </c>
      <c r="E796" s="132" t="s">
        <v>2499</v>
      </c>
      <c r="F796" s="132" t="s">
        <v>3458</v>
      </c>
      <c r="G796" s="132" t="s">
        <v>2601</v>
      </c>
    </row>
    <row r="797" spans="2:7">
      <c r="B797" s="132" t="s">
        <v>4332</v>
      </c>
      <c r="C797" s="132" t="s">
        <v>4333</v>
      </c>
      <c r="D797" s="132" t="s">
        <v>2498</v>
      </c>
      <c r="E797" s="132" t="s">
        <v>2499</v>
      </c>
      <c r="F797" s="132" t="s">
        <v>2559</v>
      </c>
      <c r="G797" s="132" t="s">
        <v>3734</v>
      </c>
    </row>
    <row r="798" spans="2:7">
      <c r="B798" s="132" t="s">
        <v>4334</v>
      </c>
      <c r="C798" s="132" t="s">
        <v>4335</v>
      </c>
      <c r="D798" s="132" t="s">
        <v>2498</v>
      </c>
      <c r="E798" s="132" t="s">
        <v>2499</v>
      </c>
      <c r="F798" s="132" t="s">
        <v>2617</v>
      </c>
      <c r="G798" s="132" t="s">
        <v>2601</v>
      </c>
    </row>
    <row r="799" spans="2:7">
      <c r="B799" s="132" t="s">
        <v>4336</v>
      </c>
      <c r="C799" s="132" t="s">
        <v>4337</v>
      </c>
      <c r="D799" s="132" t="s">
        <v>2804</v>
      </c>
      <c r="E799" s="132" t="s">
        <v>2805</v>
      </c>
      <c r="F799" s="132" t="s">
        <v>2997</v>
      </c>
      <c r="G799" s="132" t="s">
        <v>3911</v>
      </c>
    </row>
    <row r="800" spans="2:7">
      <c r="B800" s="132" t="s">
        <v>4338</v>
      </c>
      <c r="C800" s="132" t="s">
        <v>4339</v>
      </c>
      <c r="D800" s="132" t="s">
        <v>2498</v>
      </c>
      <c r="E800" s="132" t="s">
        <v>2499</v>
      </c>
      <c r="F800" s="132" t="s">
        <v>2938</v>
      </c>
      <c r="G800" s="132" t="s">
        <v>2869</v>
      </c>
    </row>
    <row r="801" spans="2:7">
      <c r="B801" s="132" t="s">
        <v>4340</v>
      </c>
      <c r="C801" s="132" t="s">
        <v>4341</v>
      </c>
      <c r="D801" s="132" t="s">
        <v>2498</v>
      </c>
      <c r="E801" s="132" t="s">
        <v>2499</v>
      </c>
      <c r="F801" s="132" t="s">
        <v>3458</v>
      </c>
      <c r="G801" s="132" t="s">
        <v>3734</v>
      </c>
    </row>
    <row r="802" spans="2:7">
      <c r="B802" s="132" t="s">
        <v>4342</v>
      </c>
      <c r="C802" s="132" t="s">
        <v>4343</v>
      </c>
      <c r="D802" s="132" t="s">
        <v>2498</v>
      </c>
      <c r="E802" s="132" t="s">
        <v>2499</v>
      </c>
      <c r="F802" s="132" t="s">
        <v>2938</v>
      </c>
      <c r="G802" s="132" t="s">
        <v>2527</v>
      </c>
    </row>
    <row r="803" spans="2:7">
      <c r="B803" s="132" t="s">
        <v>4344</v>
      </c>
      <c r="C803" s="132" t="s">
        <v>4345</v>
      </c>
      <c r="D803" s="132" t="s">
        <v>2498</v>
      </c>
      <c r="E803" s="132" t="s">
        <v>2499</v>
      </c>
      <c r="F803" s="132" t="s">
        <v>2559</v>
      </c>
      <c r="G803" s="132" t="s">
        <v>2527</v>
      </c>
    </row>
    <row r="804" spans="2:7">
      <c r="B804" s="132" t="s">
        <v>4346</v>
      </c>
      <c r="C804" s="132" t="s">
        <v>4347</v>
      </c>
      <c r="D804" s="132" t="s">
        <v>2498</v>
      </c>
      <c r="E804" s="132" t="s">
        <v>2499</v>
      </c>
      <c r="F804" s="132" t="s">
        <v>2609</v>
      </c>
      <c r="G804" s="132" t="s">
        <v>2527</v>
      </c>
    </row>
    <row r="805" spans="2:7">
      <c r="B805" s="132" t="s">
        <v>4348</v>
      </c>
      <c r="C805" s="132" t="s">
        <v>4349</v>
      </c>
      <c r="D805" s="132" t="s">
        <v>2498</v>
      </c>
      <c r="E805" s="132" t="s">
        <v>2499</v>
      </c>
      <c r="F805" s="132" t="s">
        <v>2688</v>
      </c>
      <c r="G805" s="132" t="s">
        <v>3734</v>
      </c>
    </row>
    <row r="806" spans="2:7">
      <c r="B806" s="132" t="s">
        <v>4350</v>
      </c>
      <c r="C806" s="132" t="s">
        <v>4351</v>
      </c>
      <c r="D806" s="132" t="s">
        <v>2804</v>
      </c>
      <c r="E806" s="132" t="s">
        <v>2805</v>
      </c>
      <c r="F806" s="132" t="s">
        <v>3546</v>
      </c>
      <c r="G806" s="132" t="s">
        <v>4080</v>
      </c>
    </row>
    <row r="807" spans="2:7">
      <c r="B807" s="132" t="s">
        <v>4352</v>
      </c>
      <c r="C807" s="132" t="s">
        <v>4353</v>
      </c>
      <c r="D807" s="132" t="s">
        <v>2804</v>
      </c>
      <c r="E807" s="132" t="s">
        <v>2805</v>
      </c>
      <c r="F807" s="132" t="s">
        <v>2997</v>
      </c>
      <c r="G807" s="132" t="s">
        <v>3473</v>
      </c>
    </row>
    <row r="808" spans="2:7">
      <c r="B808" s="132" t="s">
        <v>4354</v>
      </c>
      <c r="C808" s="132" t="s">
        <v>4355</v>
      </c>
      <c r="D808" s="132" t="s">
        <v>2804</v>
      </c>
      <c r="E808" s="132" t="s">
        <v>2805</v>
      </c>
      <c r="F808" s="132" t="s">
        <v>3546</v>
      </c>
      <c r="G808" s="132" t="s">
        <v>3473</v>
      </c>
    </row>
    <row r="809" spans="2:7">
      <c r="B809" s="132" t="s">
        <v>4356</v>
      </c>
      <c r="C809" s="132" t="s">
        <v>4357</v>
      </c>
      <c r="D809" s="132" t="s">
        <v>2804</v>
      </c>
      <c r="E809" s="132" t="s">
        <v>2805</v>
      </c>
      <c r="F809" s="132" t="s">
        <v>2997</v>
      </c>
      <c r="G809" s="132" t="s">
        <v>3473</v>
      </c>
    </row>
    <row r="810" spans="2:7">
      <c r="B810" s="132" t="s">
        <v>4358</v>
      </c>
      <c r="C810" s="132" t="s">
        <v>4359</v>
      </c>
      <c r="D810" s="132" t="s">
        <v>2804</v>
      </c>
      <c r="E810" s="132" t="s">
        <v>2805</v>
      </c>
      <c r="F810" s="132" t="s">
        <v>2997</v>
      </c>
      <c r="G810" s="132" t="s">
        <v>3473</v>
      </c>
    </row>
    <row r="811" spans="2:7">
      <c r="B811" s="132" t="s">
        <v>4360</v>
      </c>
      <c r="C811" s="132" t="s">
        <v>4361</v>
      </c>
      <c r="D811" s="132" t="s">
        <v>2804</v>
      </c>
      <c r="E811" s="132" t="s">
        <v>2805</v>
      </c>
      <c r="F811" s="132" t="s">
        <v>3546</v>
      </c>
      <c r="G811" s="132" t="s">
        <v>3473</v>
      </c>
    </row>
    <row r="812" spans="2:7">
      <c r="B812" s="132" t="s">
        <v>4362</v>
      </c>
      <c r="C812" s="132" t="s">
        <v>4363</v>
      </c>
      <c r="D812" s="132" t="s">
        <v>2498</v>
      </c>
      <c r="E812" s="132" t="s">
        <v>2499</v>
      </c>
      <c r="F812" s="132" t="s">
        <v>2519</v>
      </c>
      <c r="G812" s="132" t="s">
        <v>2601</v>
      </c>
    </row>
    <row r="813" spans="2:7">
      <c r="B813" s="132" t="s">
        <v>4364</v>
      </c>
      <c r="C813" s="132" t="s">
        <v>4365</v>
      </c>
      <c r="D813" s="132" t="s">
        <v>2498</v>
      </c>
      <c r="E813" s="132" t="s">
        <v>2499</v>
      </c>
      <c r="F813" s="132" t="s">
        <v>2606</v>
      </c>
      <c r="G813" s="132" t="s">
        <v>2869</v>
      </c>
    </row>
    <row r="814" spans="2:7">
      <c r="B814" s="132" t="s">
        <v>4366</v>
      </c>
      <c r="C814" s="132" t="s">
        <v>4367</v>
      </c>
      <c r="D814" s="132" t="s">
        <v>2498</v>
      </c>
      <c r="E814" s="132" t="s">
        <v>2499</v>
      </c>
      <c r="F814" s="132" t="s">
        <v>2968</v>
      </c>
      <c r="G814" s="132" t="s">
        <v>2869</v>
      </c>
    </row>
    <row r="815" spans="2:7">
      <c r="B815" s="132" t="s">
        <v>4368</v>
      </c>
      <c r="C815" s="132" t="s">
        <v>4369</v>
      </c>
      <c r="D815" s="132" t="s">
        <v>2498</v>
      </c>
      <c r="E815" s="132" t="s">
        <v>2499</v>
      </c>
      <c r="F815" s="132" t="s">
        <v>2685</v>
      </c>
      <c r="G815" s="132" t="s">
        <v>2512</v>
      </c>
    </row>
    <row r="816" spans="2:7">
      <c r="B816" s="132" t="s">
        <v>4370</v>
      </c>
      <c r="C816" s="132" t="s">
        <v>4371</v>
      </c>
      <c r="D816" s="132" t="s">
        <v>2498</v>
      </c>
      <c r="E816" s="132" t="s">
        <v>2499</v>
      </c>
      <c r="F816" s="132" t="s">
        <v>3228</v>
      </c>
      <c r="G816" s="132" t="s">
        <v>2601</v>
      </c>
    </row>
    <row r="817" spans="2:7">
      <c r="B817" s="132" t="s">
        <v>4372</v>
      </c>
      <c r="C817" s="132" t="s">
        <v>4373</v>
      </c>
      <c r="D817" s="132" t="s">
        <v>2498</v>
      </c>
      <c r="E817" s="132" t="s">
        <v>2499</v>
      </c>
      <c r="F817" s="132" t="s">
        <v>2515</v>
      </c>
      <c r="G817" s="132" t="s">
        <v>4374</v>
      </c>
    </row>
    <row r="818" spans="2:7">
      <c r="B818" s="132" t="s">
        <v>4375</v>
      </c>
      <c r="C818" s="132" t="s">
        <v>4376</v>
      </c>
      <c r="D818" s="132" t="s">
        <v>2498</v>
      </c>
      <c r="E818" s="132" t="s">
        <v>2499</v>
      </c>
      <c r="F818" s="132" t="s">
        <v>3812</v>
      </c>
      <c r="G818" s="132" t="s">
        <v>2527</v>
      </c>
    </row>
    <row r="819" spans="2:7">
      <c r="B819" s="132" t="s">
        <v>4377</v>
      </c>
      <c r="C819" s="132" t="s">
        <v>4378</v>
      </c>
      <c r="D819" s="132" t="s">
        <v>2498</v>
      </c>
      <c r="E819" s="132" t="s">
        <v>2499</v>
      </c>
      <c r="F819" s="132" t="s">
        <v>3146</v>
      </c>
      <c r="G819" s="132" t="s">
        <v>2869</v>
      </c>
    </row>
    <row r="820" spans="2:7">
      <c r="B820" s="132" t="s">
        <v>4379</v>
      </c>
      <c r="C820" s="132" t="s">
        <v>4380</v>
      </c>
      <c r="D820" s="132" t="s">
        <v>2498</v>
      </c>
      <c r="E820" s="132" t="s">
        <v>2499</v>
      </c>
      <c r="F820" s="132" t="s">
        <v>4381</v>
      </c>
      <c r="G820" s="132" t="s">
        <v>2601</v>
      </c>
    </row>
    <row r="821" spans="2:7">
      <c r="B821" s="132" t="s">
        <v>4382</v>
      </c>
      <c r="C821" s="132" t="s">
        <v>4383</v>
      </c>
      <c r="D821" s="132" t="s">
        <v>2498</v>
      </c>
      <c r="E821" s="132" t="s">
        <v>2499</v>
      </c>
      <c r="F821" s="132" t="s">
        <v>3228</v>
      </c>
      <c r="G821" s="132" t="s">
        <v>2512</v>
      </c>
    </row>
    <row r="822" spans="2:7">
      <c r="B822" s="132" t="s">
        <v>4384</v>
      </c>
      <c r="C822" s="132" t="s">
        <v>4385</v>
      </c>
      <c r="D822" s="132" t="s">
        <v>2498</v>
      </c>
      <c r="E822" s="132" t="s">
        <v>2499</v>
      </c>
      <c r="F822" s="132" t="s">
        <v>3223</v>
      </c>
      <c r="G822" s="132" t="s">
        <v>2527</v>
      </c>
    </row>
    <row r="823" spans="2:7">
      <c r="B823" s="132" t="s">
        <v>4386</v>
      </c>
      <c r="C823" s="132" t="s">
        <v>4387</v>
      </c>
      <c r="D823" s="132" t="s">
        <v>2498</v>
      </c>
      <c r="E823" s="132" t="s">
        <v>2499</v>
      </c>
      <c r="F823" s="132" t="s">
        <v>3374</v>
      </c>
      <c r="G823" s="132" t="s">
        <v>2527</v>
      </c>
    </row>
    <row r="824" spans="2:7">
      <c r="B824" s="132" t="s">
        <v>4388</v>
      </c>
      <c r="C824" s="132" t="s">
        <v>4389</v>
      </c>
      <c r="D824" s="132" t="s">
        <v>2498</v>
      </c>
      <c r="E824" s="132" t="s">
        <v>2499</v>
      </c>
      <c r="F824" s="132" t="s">
        <v>2915</v>
      </c>
      <c r="G824" s="132" t="s">
        <v>2869</v>
      </c>
    </row>
    <row r="825" spans="2:7">
      <c r="B825" s="132" t="s">
        <v>4390</v>
      </c>
      <c r="C825" s="132" t="s">
        <v>4391</v>
      </c>
      <c r="D825" s="132" t="s">
        <v>2498</v>
      </c>
      <c r="E825" s="132" t="s">
        <v>2499</v>
      </c>
      <c r="F825" s="132" t="s">
        <v>3228</v>
      </c>
      <c r="G825" s="132" t="s">
        <v>2527</v>
      </c>
    </row>
    <row r="826" spans="2:7">
      <c r="B826" s="132" t="s">
        <v>4392</v>
      </c>
      <c r="C826" s="132" t="s">
        <v>4393</v>
      </c>
      <c r="D826" s="132" t="s">
        <v>2498</v>
      </c>
      <c r="E826" s="132" t="s">
        <v>2499</v>
      </c>
      <c r="F826" s="132" t="s">
        <v>3633</v>
      </c>
      <c r="G826" s="132" t="s">
        <v>2527</v>
      </c>
    </row>
    <row r="827" spans="2:7">
      <c r="B827" s="132" t="s">
        <v>4394</v>
      </c>
      <c r="C827" s="132" t="s">
        <v>4395</v>
      </c>
      <c r="D827" s="132" t="s">
        <v>2498</v>
      </c>
      <c r="E827" s="132" t="s">
        <v>2499</v>
      </c>
      <c r="F827" s="132" t="s">
        <v>4396</v>
      </c>
      <c r="G827" s="132" t="s">
        <v>3734</v>
      </c>
    </row>
    <row r="828" spans="2:7">
      <c r="B828" s="132" t="s">
        <v>4397</v>
      </c>
      <c r="C828" s="132" t="s">
        <v>4398</v>
      </c>
      <c r="D828" s="132" t="s">
        <v>2498</v>
      </c>
      <c r="E828" s="132" t="s">
        <v>2499</v>
      </c>
      <c r="F828" s="132" t="s">
        <v>3160</v>
      </c>
      <c r="G828" s="132" t="s">
        <v>2527</v>
      </c>
    </row>
    <row r="829" spans="2:7">
      <c r="B829" s="132" t="s">
        <v>4399</v>
      </c>
      <c r="C829" s="132" t="s">
        <v>4400</v>
      </c>
      <c r="D829" s="132" t="s">
        <v>2498</v>
      </c>
      <c r="E829" s="132" t="s">
        <v>2499</v>
      </c>
      <c r="F829" s="132" t="s">
        <v>3267</v>
      </c>
      <c r="G829" s="132" t="s">
        <v>2527</v>
      </c>
    </row>
    <row r="830" spans="2:7">
      <c r="B830" s="132" t="s">
        <v>4401</v>
      </c>
      <c r="C830" s="132" t="s">
        <v>4402</v>
      </c>
      <c r="D830" s="132" t="s">
        <v>2498</v>
      </c>
      <c r="E830" s="132" t="s">
        <v>2499</v>
      </c>
      <c r="F830" s="132" t="s">
        <v>4403</v>
      </c>
      <c r="G830" s="132" t="s">
        <v>2869</v>
      </c>
    </row>
    <row r="831" spans="2:7">
      <c r="B831" s="132" t="s">
        <v>4404</v>
      </c>
      <c r="C831" s="132" t="s">
        <v>4405</v>
      </c>
      <c r="D831" s="132" t="s">
        <v>2498</v>
      </c>
      <c r="E831" s="132" t="s">
        <v>2499</v>
      </c>
      <c r="F831" s="132" t="s">
        <v>2635</v>
      </c>
      <c r="G831" s="132" t="s">
        <v>2869</v>
      </c>
    </row>
    <row r="832" spans="2:7">
      <c r="B832" s="132" t="s">
        <v>4406</v>
      </c>
      <c r="C832" s="132" t="s">
        <v>4407</v>
      </c>
      <c r="D832" s="132" t="s">
        <v>2498</v>
      </c>
      <c r="E832" s="132" t="s">
        <v>2499</v>
      </c>
      <c r="F832" s="132" t="s">
        <v>3168</v>
      </c>
      <c r="G832" s="132" t="s">
        <v>2527</v>
      </c>
    </row>
    <row r="833" spans="2:7">
      <c r="B833" s="132" t="s">
        <v>4408</v>
      </c>
      <c r="C833" s="132" t="s">
        <v>4409</v>
      </c>
      <c r="D833" s="132" t="s">
        <v>2498</v>
      </c>
      <c r="E833" s="132" t="s">
        <v>2499</v>
      </c>
      <c r="F833" s="132" t="s">
        <v>2547</v>
      </c>
      <c r="G833" s="132" t="s">
        <v>2527</v>
      </c>
    </row>
    <row r="834" spans="2:7">
      <c r="B834" s="132" t="s">
        <v>4410</v>
      </c>
      <c r="C834" s="132" t="s">
        <v>4411</v>
      </c>
      <c r="D834" s="132" t="s">
        <v>2498</v>
      </c>
      <c r="E834" s="132" t="s">
        <v>2499</v>
      </c>
      <c r="F834" s="132" t="s">
        <v>3205</v>
      </c>
      <c r="G834" s="132" t="s">
        <v>2869</v>
      </c>
    </row>
    <row r="835" spans="2:7">
      <c r="B835" s="132" t="s">
        <v>4412</v>
      </c>
      <c r="C835" s="132" t="s">
        <v>4413</v>
      </c>
      <c r="D835" s="132" t="s">
        <v>2498</v>
      </c>
      <c r="E835" s="132" t="s">
        <v>2499</v>
      </c>
      <c r="F835" s="132" t="s">
        <v>2547</v>
      </c>
      <c r="G835" s="132" t="s">
        <v>3734</v>
      </c>
    </row>
    <row r="836" spans="2:7">
      <c r="B836" s="132" t="s">
        <v>4414</v>
      </c>
      <c r="C836" s="132" t="s">
        <v>4415</v>
      </c>
      <c r="D836" s="132" t="s">
        <v>2498</v>
      </c>
      <c r="E836" s="132" t="s">
        <v>2499</v>
      </c>
      <c r="F836" s="132" t="s">
        <v>3168</v>
      </c>
      <c r="G836" s="132" t="s">
        <v>2527</v>
      </c>
    </row>
    <row r="837" spans="2:7">
      <c r="B837" s="132" t="s">
        <v>4416</v>
      </c>
      <c r="C837" s="132" t="s">
        <v>4417</v>
      </c>
      <c r="D837" s="132" t="s">
        <v>2498</v>
      </c>
      <c r="E837" s="132" t="s">
        <v>2499</v>
      </c>
      <c r="F837" s="132" t="s">
        <v>3096</v>
      </c>
      <c r="G837" s="132" t="s">
        <v>2869</v>
      </c>
    </row>
    <row r="838" spans="2:7">
      <c r="B838" s="132" t="s">
        <v>4418</v>
      </c>
      <c r="C838" s="132" t="s">
        <v>4419</v>
      </c>
      <c r="D838" s="132" t="s">
        <v>2498</v>
      </c>
      <c r="E838" s="132" t="s">
        <v>2499</v>
      </c>
      <c r="F838" s="132" t="s">
        <v>3643</v>
      </c>
      <c r="G838" s="132" t="s">
        <v>2869</v>
      </c>
    </row>
    <row r="839" spans="2:7">
      <c r="B839" s="132" t="s">
        <v>4420</v>
      </c>
      <c r="C839" s="132" t="s">
        <v>4421</v>
      </c>
      <c r="D839" s="132" t="s">
        <v>2498</v>
      </c>
      <c r="E839" s="132" t="s">
        <v>2499</v>
      </c>
      <c r="F839" s="132" t="s">
        <v>3026</v>
      </c>
      <c r="G839" s="132" t="s">
        <v>2527</v>
      </c>
    </row>
    <row r="840" spans="2:7">
      <c r="B840" s="132" t="s">
        <v>4422</v>
      </c>
      <c r="C840" s="132" t="s">
        <v>4423</v>
      </c>
      <c r="D840" s="132" t="s">
        <v>2498</v>
      </c>
      <c r="E840" s="132" t="s">
        <v>2499</v>
      </c>
      <c r="F840" s="132" t="s">
        <v>3326</v>
      </c>
      <c r="G840" s="132" t="s">
        <v>3734</v>
      </c>
    </row>
    <row r="841" spans="2:7">
      <c r="B841" s="132" t="s">
        <v>4424</v>
      </c>
      <c r="C841" s="132" t="s">
        <v>4425</v>
      </c>
      <c r="D841" s="132" t="s">
        <v>2498</v>
      </c>
      <c r="E841" s="132" t="s">
        <v>2499</v>
      </c>
      <c r="F841" s="132" t="s">
        <v>3228</v>
      </c>
      <c r="G841" s="132" t="s">
        <v>2527</v>
      </c>
    </row>
    <row r="842" spans="2:7">
      <c r="B842" s="132" t="s">
        <v>4426</v>
      </c>
      <c r="C842" s="132" t="s">
        <v>4427</v>
      </c>
      <c r="D842" s="132" t="s">
        <v>2498</v>
      </c>
      <c r="E842" s="132" t="s">
        <v>2499</v>
      </c>
      <c r="F842" s="132" t="s">
        <v>2743</v>
      </c>
      <c r="G842" s="132" t="s">
        <v>2869</v>
      </c>
    </row>
    <row r="843" spans="2:7">
      <c r="B843" s="132" t="s">
        <v>4428</v>
      </c>
      <c r="C843" s="132" t="s">
        <v>4429</v>
      </c>
      <c r="D843" s="132" t="s">
        <v>2498</v>
      </c>
      <c r="E843" s="132" t="s">
        <v>2499</v>
      </c>
      <c r="F843" s="132" t="s">
        <v>3267</v>
      </c>
      <c r="G843" s="132" t="s">
        <v>2869</v>
      </c>
    </row>
    <row r="844" spans="2:7">
      <c r="B844" s="132" t="s">
        <v>4430</v>
      </c>
      <c r="C844" s="132" t="s">
        <v>4431</v>
      </c>
      <c r="D844" s="132" t="s">
        <v>2498</v>
      </c>
      <c r="E844" s="132" t="s">
        <v>2499</v>
      </c>
      <c r="F844" s="132" t="s">
        <v>3680</v>
      </c>
      <c r="G844" s="132" t="s">
        <v>3734</v>
      </c>
    </row>
    <row r="845" spans="2:7">
      <c r="B845" s="132" t="s">
        <v>4432</v>
      </c>
      <c r="C845" s="132" t="s">
        <v>4433</v>
      </c>
      <c r="D845" s="132" t="s">
        <v>2498</v>
      </c>
      <c r="E845" s="132" t="s">
        <v>2499</v>
      </c>
      <c r="F845" s="132" t="s">
        <v>3168</v>
      </c>
      <c r="G845" s="132" t="s">
        <v>2527</v>
      </c>
    </row>
    <row r="846" spans="2:7">
      <c r="B846" s="132" t="s">
        <v>4434</v>
      </c>
      <c r="C846" s="132" t="s">
        <v>4435</v>
      </c>
      <c r="D846" s="132" t="s">
        <v>2498</v>
      </c>
      <c r="E846" s="132" t="s">
        <v>2499</v>
      </c>
      <c r="F846" s="132" t="s">
        <v>4436</v>
      </c>
      <c r="G846" s="132" t="s">
        <v>2869</v>
      </c>
    </row>
    <row r="847" spans="2:7">
      <c r="B847" s="132" t="s">
        <v>4437</v>
      </c>
      <c r="C847" s="132" t="s">
        <v>4438</v>
      </c>
      <c r="D847" s="132" t="s">
        <v>2498</v>
      </c>
      <c r="E847" s="132" t="s">
        <v>2499</v>
      </c>
      <c r="F847" s="132" t="s">
        <v>3146</v>
      </c>
      <c r="G847" s="132" t="s">
        <v>2869</v>
      </c>
    </row>
    <row r="848" spans="2:7">
      <c r="B848" s="132" t="s">
        <v>4439</v>
      </c>
      <c r="C848" s="132" t="s">
        <v>4440</v>
      </c>
      <c r="D848" s="132" t="s">
        <v>2498</v>
      </c>
      <c r="E848" s="132" t="s">
        <v>2499</v>
      </c>
      <c r="F848" s="132" t="s">
        <v>2968</v>
      </c>
      <c r="G848" s="132" t="s">
        <v>2869</v>
      </c>
    </row>
    <row r="849" spans="2:7">
      <c r="B849" s="132" t="s">
        <v>4441</v>
      </c>
      <c r="C849" s="132" t="s">
        <v>4442</v>
      </c>
      <c r="D849" s="132" t="s">
        <v>2498</v>
      </c>
      <c r="E849" s="132" t="s">
        <v>2499</v>
      </c>
      <c r="F849" s="132" t="s">
        <v>4234</v>
      </c>
      <c r="G849" s="132" t="s">
        <v>2601</v>
      </c>
    </row>
    <row r="850" spans="2:7">
      <c r="B850" s="132" t="s">
        <v>4443</v>
      </c>
      <c r="C850" s="132" t="s">
        <v>4444</v>
      </c>
      <c r="D850" s="132" t="s">
        <v>2498</v>
      </c>
      <c r="E850" s="132" t="s">
        <v>2499</v>
      </c>
      <c r="F850" s="132" t="s">
        <v>3267</v>
      </c>
      <c r="G850" s="132" t="s">
        <v>2601</v>
      </c>
    </row>
    <row r="851" spans="2:7">
      <c r="B851" s="132" t="s">
        <v>4445</v>
      </c>
      <c r="C851" s="132" t="s">
        <v>4446</v>
      </c>
      <c r="D851" s="132" t="s">
        <v>2498</v>
      </c>
      <c r="E851" s="132" t="s">
        <v>2499</v>
      </c>
      <c r="F851" s="132" t="s">
        <v>2515</v>
      </c>
      <c r="G851" s="132" t="s">
        <v>2527</v>
      </c>
    </row>
    <row r="852" spans="2:7">
      <c r="B852" s="132" t="s">
        <v>4447</v>
      </c>
      <c r="C852" s="132" t="s">
        <v>4448</v>
      </c>
      <c r="D852" s="132" t="s">
        <v>2498</v>
      </c>
      <c r="E852" s="132" t="s">
        <v>2499</v>
      </c>
      <c r="F852" s="132" t="s">
        <v>2905</v>
      </c>
      <c r="G852" s="132" t="s">
        <v>2601</v>
      </c>
    </row>
    <row r="853" spans="2:7">
      <c r="B853" s="132" t="s">
        <v>4449</v>
      </c>
      <c r="C853" s="132" t="s">
        <v>4450</v>
      </c>
      <c r="D853" s="132" t="s">
        <v>2498</v>
      </c>
      <c r="E853" s="132" t="s">
        <v>2499</v>
      </c>
      <c r="F853" s="132" t="s">
        <v>3458</v>
      </c>
      <c r="G853" s="132" t="s">
        <v>2601</v>
      </c>
    </row>
    <row r="854" spans="2:7">
      <c r="B854" s="132" t="s">
        <v>4451</v>
      </c>
      <c r="C854" s="132" t="s">
        <v>4452</v>
      </c>
      <c r="D854" s="132" t="s">
        <v>2498</v>
      </c>
      <c r="E854" s="132" t="s">
        <v>2499</v>
      </c>
      <c r="F854" s="132" t="s">
        <v>2743</v>
      </c>
      <c r="G854" s="132" t="s">
        <v>3734</v>
      </c>
    </row>
    <row r="855" spans="2:7">
      <c r="B855" s="132" t="s">
        <v>4453</v>
      </c>
      <c r="C855" s="132" t="s">
        <v>4454</v>
      </c>
      <c r="D855" s="132" t="s">
        <v>2498</v>
      </c>
      <c r="E855" s="132" t="s">
        <v>2499</v>
      </c>
      <c r="F855" s="132" t="s">
        <v>2915</v>
      </c>
      <c r="G855" s="132" t="s">
        <v>2744</v>
      </c>
    </row>
    <row r="856" spans="2:7">
      <c r="B856" s="132" t="s">
        <v>4455</v>
      </c>
      <c r="C856" s="132" t="s">
        <v>4456</v>
      </c>
      <c r="D856" s="132" t="s">
        <v>2498</v>
      </c>
      <c r="E856" s="132" t="s">
        <v>2499</v>
      </c>
      <c r="F856" s="132" t="s">
        <v>2879</v>
      </c>
      <c r="G856" s="132" t="s">
        <v>2744</v>
      </c>
    </row>
    <row r="857" spans="2:7">
      <c r="B857" s="132" t="s">
        <v>4457</v>
      </c>
      <c r="C857" s="132" t="s">
        <v>4458</v>
      </c>
      <c r="D857" s="132" t="s">
        <v>2804</v>
      </c>
      <c r="E857" s="132" t="s">
        <v>2805</v>
      </c>
      <c r="F857" s="132" t="s">
        <v>2997</v>
      </c>
      <c r="G857" s="132" t="s">
        <v>3911</v>
      </c>
    </row>
    <row r="858" spans="2:7">
      <c r="B858" s="132" t="s">
        <v>4459</v>
      </c>
      <c r="C858" s="132" t="s">
        <v>4460</v>
      </c>
      <c r="D858" s="132" t="s">
        <v>2804</v>
      </c>
      <c r="E858" s="132" t="s">
        <v>2805</v>
      </c>
      <c r="F858" s="132" t="s">
        <v>3554</v>
      </c>
      <c r="G858" s="132" t="s">
        <v>3911</v>
      </c>
    </row>
    <row r="859" spans="2:7">
      <c r="B859" s="132" t="s">
        <v>4461</v>
      </c>
      <c r="C859" s="132" t="s">
        <v>4462</v>
      </c>
      <c r="D859" s="132" t="s">
        <v>2498</v>
      </c>
      <c r="E859" s="132" t="s">
        <v>2499</v>
      </c>
      <c r="F859" s="132" t="s">
        <v>3228</v>
      </c>
      <c r="G859" s="132" t="s">
        <v>3541</v>
      </c>
    </row>
    <row r="860" spans="2:7">
      <c r="B860" s="132" t="s">
        <v>4463</v>
      </c>
      <c r="C860" s="132" t="s">
        <v>4464</v>
      </c>
      <c r="D860" s="132" t="s">
        <v>2498</v>
      </c>
      <c r="E860" s="132" t="s">
        <v>2499</v>
      </c>
      <c r="F860" s="132" t="s">
        <v>3168</v>
      </c>
      <c r="G860" s="132" t="s">
        <v>2744</v>
      </c>
    </row>
    <row r="861" spans="2:7">
      <c r="B861" s="132" t="s">
        <v>4465</v>
      </c>
      <c r="C861" s="132" t="s">
        <v>4466</v>
      </c>
      <c r="D861" s="132" t="s">
        <v>2498</v>
      </c>
      <c r="E861" s="132" t="s">
        <v>2499</v>
      </c>
      <c r="F861" s="132" t="s">
        <v>2673</v>
      </c>
      <c r="G861" s="132" t="s">
        <v>2527</v>
      </c>
    </row>
    <row r="862" spans="2:7">
      <c r="B862" s="132" t="s">
        <v>4467</v>
      </c>
      <c r="C862" s="132" t="s">
        <v>4468</v>
      </c>
      <c r="D862" s="132" t="s">
        <v>2498</v>
      </c>
      <c r="E862" s="132" t="s">
        <v>2499</v>
      </c>
      <c r="F862" s="132" t="s">
        <v>2938</v>
      </c>
      <c r="G862" s="132" t="s">
        <v>2601</v>
      </c>
    </row>
    <row r="863" spans="2:7">
      <c r="B863" s="132" t="s">
        <v>4469</v>
      </c>
      <c r="C863" s="132" t="s">
        <v>4470</v>
      </c>
      <c r="D863" s="132" t="s">
        <v>2498</v>
      </c>
      <c r="E863" s="132" t="s">
        <v>2499</v>
      </c>
      <c r="F863" s="132" t="s">
        <v>2643</v>
      </c>
      <c r="G863" s="132" t="s">
        <v>2601</v>
      </c>
    </row>
    <row r="864" spans="2:7">
      <c r="B864" s="132" t="s">
        <v>4471</v>
      </c>
      <c r="C864" s="132" t="s">
        <v>4472</v>
      </c>
      <c r="D864" s="132" t="s">
        <v>2498</v>
      </c>
      <c r="E864" s="132" t="s">
        <v>2499</v>
      </c>
      <c r="F864" s="132" t="s">
        <v>3314</v>
      </c>
      <c r="G864" s="132" t="s">
        <v>2601</v>
      </c>
    </row>
    <row r="865" spans="2:7">
      <c r="B865" s="132" t="s">
        <v>4473</v>
      </c>
      <c r="C865" s="132" t="s">
        <v>4474</v>
      </c>
      <c r="D865" s="132" t="s">
        <v>2498</v>
      </c>
      <c r="E865" s="132" t="s">
        <v>2499</v>
      </c>
      <c r="F865" s="132" t="s">
        <v>4381</v>
      </c>
      <c r="G865" s="132" t="s">
        <v>2601</v>
      </c>
    </row>
    <row r="866" spans="2:7">
      <c r="B866" s="132" t="s">
        <v>4475</v>
      </c>
      <c r="C866" s="132" t="s">
        <v>4476</v>
      </c>
      <c r="D866" s="132" t="s">
        <v>2498</v>
      </c>
      <c r="E866" s="132" t="s">
        <v>2499</v>
      </c>
      <c r="F866" s="132" t="s">
        <v>3259</v>
      </c>
      <c r="G866" s="132" t="s">
        <v>2869</v>
      </c>
    </row>
    <row r="867" spans="2:7">
      <c r="B867" s="132" t="s">
        <v>4477</v>
      </c>
      <c r="C867" s="132" t="s">
        <v>4478</v>
      </c>
      <c r="D867" s="132" t="s">
        <v>2498</v>
      </c>
      <c r="E867" s="132" t="s">
        <v>2499</v>
      </c>
      <c r="F867" s="132" t="s">
        <v>3115</v>
      </c>
      <c r="G867" s="132" t="s">
        <v>2527</v>
      </c>
    </row>
    <row r="868" spans="2:7">
      <c r="B868" s="132" t="s">
        <v>4479</v>
      </c>
      <c r="C868" s="132" t="s">
        <v>4480</v>
      </c>
      <c r="D868" s="132" t="s">
        <v>2498</v>
      </c>
      <c r="E868" s="132" t="s">
        <v>2499</v>
      </c>
      <c r="F868" s="132" t="s">
        <v>3415</v>
      </c>
      <c r="G868" s="132" t="s">
        <v>3734</v>
      </c>
    </row>
    <row r="869" spans="2:7">
      <c r="B869" s="132" t="s">
        <v>4481</v>
      </c>
      <c r="C869" s="132" t="s">
        <v>4482</v>
      </c>
      <c r="D869" s="132" t="s">
        <v>2498</v>
      </c>
      <c r="E869" s="132" t="s">
        <v>2499</v>
      </c>
      <c r="F869" s="132" t="s">
        <v>2643</v>
      </c>
      <c r="G869" s="132" t="s">
        <v>2869</v>
      </c>
    </row>
    <row r="870" spans="2:7">
      <c r="B870" s="132" t="s">
        <v>4483</v>
      </c>
      <c r="C870" s="132" t="s">
        <v>4484</v>
      </c>
      <c r="D870" s="132" t="s">
        <v>2498</v>
      </c>
      <c r="E870" s="132" t="s">
        <v>2499</v>
      </c>
      <c r="F870" s="132" t="s">
        <v>3228</v>
      </c>
      <c r="G870" s="132" t="s">
        <v>2527</v>
      </c>
    </row>
    <row r="871" spans="2:7">
      <c r="B871" s="132" t="s">
        <v>4485</v>
      </c>
      <c r="C871" s="132" t="s">
        <v>4486</v>
      </c>
      <c r="D871" s="132" t="s">
        <v>2498</v>
      </c>
      <c r="E871" s="132" t="s">
        <v>2499</v>
      </c>
      <c r="F871" s="132" t="s">
        <v>2500</v>
      </c>
      <c r="G871" s="132" t="s">
        <v>2601</v>
      </c>
    </row>
    <row r="872" spans="2:7">
      <c r="B872" s="132" t="s">
        <v>4487</v>
      </c>
      <c r="C872" s="132" t="s">
        <v>4488</v>
      </c>
      <c r="D872" s="132" t="s">
        <v>2498</v>
      </c>
      <c r="E872" s="132" t="s">
        <v>2499</v>
      </c>
      <c r="F872" s="132" t="s">
        <v>2500</v>
      </c>
      <c r="G872" s="132" t="s">
        <v>2869</v>
      </c>
    </row>
    <row r="873" spans="2:7">
      <c r="B873" s="132" t="s">
        <v>4489</v>
      </c>
      <c r="C873" s="132" t="s">
        <v>4490</v>
      </c>
      <c r="D873" s="132" t="s">
        <v>2498</v>
      </c>
      <c r="E873" s="132" t="s">
        <v>2499</v>
      </c>
      <c r="F873" s="132" t="s">
        <v>3505</v>
      </c>
      <c r="G873" s="132" t="s">
        <v>2527</v>
      </c>
    </row>
    <row r="874" spans="2:7">
      <c r="B874" s="132" t="s">
        <v>4491</v>
      </c>
      <c r="C874" s="132" t="s">
        <v>4492</v>
      </c>
      <c r="D874" s="132" t="s">
        <v>2498</v>
      </c>
      <c r="E874" s="132" t="s">
        <v>2499</v>
      </c>
      <c r="F874" s="132" t="s">
        <v>3160</v>
      </c>
      <c r="G874" s="132" t="s">
        <v>2527</v>
      </c>
    </row>
    <row r="875" spans="2:7">
      <c r="B875" s="132" t="s">
        <v>4493</v>
      </c>
      <c r="C875" s="132" t="s">
        <v>4494</v>
      </c>
      <c r="D875" s="132" t="s">
        <v>2498</v>
      </c>
      <c r="E875" s="132" t="s">
        <v>2499</v>
      </c>
      <c r="F875" s="132" t="s">
        <v>3217</v>
      </c>
      <c r="G875" s="132" t="s">
        <v>2601</v>
      </c>
    </row>
    <row r="876" spans="2:7">
      <c r="B876" s="132" t="s">
        <v>4495</v>
      </c>
      <c r="C876" s="132" t="s">
        <v>4496</v>
      </c>
      <c r="D876" s="132" t="s">
        <v>2498</v>
      </c>
      <c r="E876" s="132" t="s">
        <v>2499</v>
      </c>
      <c r="F876" s="132" t="s">
        <v>3848</v>
      </c>
      <c r="G876" s="132" t="s">
        <v>2869</v>
      </c>
    </row>
    <row r="877" spans="2:7">
      <c r="B877" s="132" t="s">
        <v>4497</v>
      </c>
      <c r="C877" s="132" t="s">
        <v>4498</v>
      </c>
      <c r="D877" s="132" t="s">
        <v>2498</v>
      </c>
      <c r="E877" s="132" t="s">
        <v>2499</v>
      </c>
      <c r="F877" s="132" t="s">
        <v>3056</v>
      </c>
      <c r="G877" s="132" t="s">
        <v>2527</v>
      </c>
    </row>
    <row r="878" spans="2:7">
      <c r="B878" s="132" t="s">
        <v>4499</v>
      </c>
      <c r="C878" s="132" t="s">
        <v>4500</v>
      </c>
      <c r="D878" s="132" t="s">
        <v>2498</v>
      </c>
      <c r="E878" s="132" t="s">
        <v>2499</v>
      </c>
      <c r="F878" s="132" t="s">
        <v>3314</v>
      </c>
      <c r="G878" s="132" t="s">
        <v>2869</v>
      </c>
    </row>
    <row r="879" spans="2:7">
      <c r="B879" s="132" t="s">
        <v>4501</v>
      </c>
      <c r="C879" s="132" t="s">
        <v>4502</v>
      </c>
      <c r="D879" s="132" t="s">
        <v>2498</v>
      </c>
      <c r="E879" s="132" t="s">
        <v>2499</v>
      </c>
      <c r="F879" s="132" t="s">
        <v>4381</v>
      </c>
      <c r="G879" s="132" t="s">
        <v>2869</v>
      </c>
    </row>
    <row r="880" spans="2:7">
      <c r="B880" s="132" t="s">
        <v>4503</v>
      </c>
      <c r="C880" s="132" t="s">
        <v>4504</v>
      </c>
      <c r="D880" s="132" t="s">
        <v>2498</v>
      </c>
      <c r="E880" s="132" t="s">
        <v>2499</v>
      </c>
      <c r="F880" s="132" t="s">
        <v>3841</v>
      </c>
      <c r="G880" s="132" t="s">
        <v>3734</v>
      </c>
    </row>
    <row r="881" spans="2:7">
      <c r="B881" s="132" t="s">
        <v>4505</v>
      </c>
      <c r="C881" s="132" t="s">
        <v>4506</v>
      </c>
      <c r="D881" s="132" t="s">
        <v>2498</v>
      </c>
      <c r="E881" s="132" t="s">
        <v>2499</v>
      </c>
      <c r="F881" s="132" t="s">
        <v>3146</v>
      </c>
      <c r="G881" s="132" t="s">
        <v>2601</v>
      </c>
    </row>
    <row r="882" spans="2:7">
      <c r="B882" s="132" t="s">
        <v>4507</v>
      </c>
      <c r="C882" s="132" t="s">
        <v>4508</v>
      </c>
      <c r="D882" s="132" t="s">
        <v>2498</v>
      </c>
      <c r="E882" s="132" t="s">
        <v>2499</v>
      </c>
      <c r="F882" s="132" t="s">
        <v>3314</v>
      </c>
      <c r="G882" s="132" t="s">
        <v>2527</v>
      </c>
    </row>
    <row r="883" spans="2:7">
      <c r="B883" s="132" t="s">
        <v>4509</v>
      </c>
      <c r="C883" s="132" t="s">
        <v>4510</v>
      </c>
      <c r="D883" s="132" t="s">
        <v>2498</v>
      </c>
      <c r="E883" s="132" t="s">
        <v>2499</v>
      </c>
      <c r="F883" s="132" t="s">
        <v>3643</v>
      </c>
      <c r="G883" s="132" t="s">
        <v>2527</v>
      </c>
    </row>
    <row r="884" spans="2:7">
      <c r="B884" s="132" t="s">
        <v>4511</v>
      </c>
      <c r="C884" s="132" t="s">
        <v>4512</v>
      </c>
      <c r="D884" s="132" t="s">
        <v>2498</v>
      </c>
      <c r="E884" s="132" t="s">
        <v>2499</v>
      </c>
      <c r="F884" s="132" t="s">
        <v>3326</v>
      </c>
      <c r="G884" s="132" t="s">
        <v>2527</v>
      </c>
    </row>
    <row r="885" spans="2:7">
      <c r="B885" s="132" t="s">
        <v>4513</v>
      </c>
      <c r="C885" s="132" t="s">
        <v>4514</v>
      </c>
      <c r="D885" s="132" t="s">
        <v>2498</v>
      </c>
      <c r="E885" s="132" t="s">
        <v>2499</v>
      </c>
      <c r="F885" s="132" t="s">
        <v>2957</v>
      </c>
      <c r="G885" s="132" t="s">
        <v>2869</v>
      </c>
    </row>
    <row r="886" spans="2:7">
      <c r="B886" s="132" t="s">
        <v>4515</v>
      </c>
      <c r="C886" s="132" t="s">
        <v>4516</v>
      </c>
      <c r="D886" s="132" t="s">
        <v>2498</v>
      </c>
      <c r="E886" s="132" t="s">
        <v>2499</v>
      </c>
      <c r="F886" s="132" t="s">
        <v>3480</v>
      </c>
      <c r="G886" s="132" t="s">
        <v>3734</v>
      </c>
    </row>
    <row r="887" spans="2:7">
      <c r="B887" s="132" t="s">
        <v>4517</v>
      </c>
      <c r="C887" s="132" t="s">
        <v>4518</v>
      </c>
      <c r="D887" s="132" t="s">
        <v>2498</v>
      </c>
      <c r="E887" s="132" t="s">
        <v>2499</v>
      </c>
      <c r="F887" s="132" t="s">
        <v>2643</v>
      </c>
      <c r="G887" s="132" t="s">
        <v>2527</v>
      </c>
    </row>
    <row r="888" spans="2:7">
      <c r="B888" s="132" t="s">
        <v>4519</v>
      </c>
      <c r="C888" s="132" t="s">
        <v>4520</v>
      </c>
      <c r="D888" s="132" t="s">
        <v>2498</v>
      </c>
      <c r="E888" s="132" t="s">
        <v>2499</v>
      </c>
      <c r="F888" s="132" t="s">
        <v>2673</v>
      </c>
      <c r="G888" s="132" t="s">
        <v>2869</v>
      </c>
    </row>
    <row r="889" spans="2:7">
      <c r="B889" s="132" t="s">
        <v>4521</v>
      </c>
      <c r="C889" s="132" t="s">
        <v>4522</v>
      </c>
      <c r="D889" s="132" t="s">
        <v>2498</v>
      </c>
      <c r="E889" s="132" t="s">
        <v>2499</v>
      </c>
      <c r="F889" s="132" t="s">
        <v>2643</v>
      </c>
      <c r="G889" s="132" t="s">
        <v>2869</v>
      </c>
    </row>
    <row r="890" spans="2:7">
      <c r="B890" s="132" t="s">
        <v>4523</v>
      </c>
      <c r="C890" s="132" t="s">
        <v>4524</v>
      </c>
      <c r="D890" s="132" t="s">
        <v>2498</v>
      </c>
      <c r="E890" s="132" t="s">
        <v>2499</v>
      </c>
      <c r="F890" s="132" t="s">
        <v>3026</v>
      </c>
      <c r="G890" s="132" t="s">
        <v>2527</v>
      </c>
    </row>
    <row r="891" spans="2:7">
      <c r="B891" s="132" t="s">
        <v>4525</v>
      </c>
      <c r="C891" s="132" t="s">
        <v>4526</v>
      </c>
      <c r="D891" s="132" t="s">
        <v>2498</v>
      </c>
      <c r="E891" s="132" t="s">
        <v>2499</v>
      </c>
      <c r="F891" s="132" t="s">
        <v>3138</v>
      </c>
      <c r="G891" s="132" t="s">
        <v>2869</v>
      </c>
    </row>
    <row r="892" spans="2:7">
      <c r="B892" s="132" t="s">
        <v>4527</v>
      </c>
      <c r="C892" s="132" t="s">
        <v>4528</v>
      </c>
      <c r="D892" s="132" t="s">
        <v>2498</v>
      </c>
      <c r="E892" s="132" t="s">
        <v>2499</v>
      </c>
      <c r="F892" s="132" t="s">
        <v>2507</v>
      </c>
      <c r="G892" s="132" t="s">
        <v>2869</v>
      </c>
    </row>
    <row r="893" spans="2:7">
      <c r="B893" s="132" t="s">
        <v>4529</v>
      </c>
      <c r="C893" s="132" t="s">
        <v>4530</v>
      </c>
      <c r="D893" s="132" t="s">
        <v>2498</v>
      </c>
      <c r="E893" s="132" t="s">
        <v>2499</v>
      </c>
      <c r="F893" s="132" t="s">
        <v>2609</v>
      </c>
      <c r="G893" s="132" t="s">
        <v>2869</v>
      </c>
    </row>
    <row r="894" spans="2:7">
      <c r="B894" s="132" t="s">
        <v>4531</v>
      </c>
      <c r="C894" s="132" t="s">
        <v>4532</v>
      </c>
      <c r="D894" s="132" t="s">
        <v>2498</v>
      </c>
      <c r="E894" s="132" t="s">
        <v>2499</v>
      </c>
      <c r="F894" s="132" t="s">
        <v>2609</v>
      </c>
      <c r="G894" s="132" t="s">
        <v>2527</v>
      </c>
    </row>
    <row r="895" spans="2:7">
      <c r="B895" s="132" t="s">
        <v>4533</v>
      </c>
      <c r="C895" s="132" t="s">
        <v>4534</v>
      </c>
      <c r="D895" s="132" t="s">
        <v>2498</v>
      </c>
      <c r="E895" s="132" t="s">
        <v>2499</v>
      </c>
      <c r="F895" s="132" t="s">
        <v>2617</v>
      </c>
      <c r="G895" s="132" t="s">
        <v>2527</v>
      </c>
    </row>
    <row r="896" spans="2:7">
      <c r="B896" s="132" t="s">
        <v>4535</v>
      </c>
      <c r="C896" s="132" t="s">
        <v>4536</v>
      </c>
      <c r="D896" s="132" t="s">
        <v>2498</v>
      </c>
      <c r="E896" s="132" t="s">
        <v>2499</v>
      </c>
      <c r="F896" s="132" t="s">
        <v>2559</v>
      </c>
      <c r="G896" s="132" t="s">
        <v>3734</v>
      </c>
    </row>
    <row r="897" spans="2:7">
      <c r="B897" s="132" t="s">
        <v>4537</v>
      </c>
      <c r="C897" s="132" t="s">
        <v>4538</v>
      </c>
      <c r="D897" s="132" t="s">
        <v>2498</v>
      </c>
      <c r="E897" s="132" t="s">
        <v>2499</v>
      </c>
      <c r="F897" s="132" t="s">
        <v>2938</v>
      </c>
      <c r="G897" s="132" t="s">
        <v>2527</v>
      </c>
    </row>
    <row r="898" spans="2:7">
      <c r="B898" s="132" t="s">
        <v>4539</v>
      </c>
      <c r="C898" s="132" t="s">
        <v>4540</v>
      </c>
      <c r="D898" s="132" t="s">
        <v>2498</v>
      </c>
      <c r="E898" s="132" t="s">
        <v>2499</v>
      </c>
      <c r="F898" s="132" t="s">
        <v>3926</v>
      </c>
      <c r="G898" s="132" t="s">
        <v>2744</v>
      </c>
    </row>
    <row r="899" spans="2:7">
      <c r="B899" s="132" t="s">
        <v>4541</v>
      </c>
      <c r="C899" s="132" t="s">
        <v>4542</v>
      </c>
      <c r="D899" s="132" t="s">
        <v>2804</v>
      </c>
      <c r="E899" s="132" t="s">
        <v>2805</v>
      </c>
      <c r="F899" s="132" t="s">
        <v>2997</v>
      </c>
      <c r="G899" s="132" t="s">
        <v>3473</v>
      </c>
    </row>
    <row r="900" spans="2:7">
      <c r="B900" s="132" t="s">
        <v>4543</v>
      </c>
      <c r="C900" s="132" t="s">
        <v>4544</v>
      </c>
      <c r="D900" s="132" t="s">
        <v>2804</v>
      </c>
      <c r="E900" s="132" t="s">
        <v>2805</v>
      </c>
      <c r="F900" s="132" t="s">
        <v>2997</v>
      </c>
      <c r="G900" s="132" t="s">
        <v>4080</v>
      </c>
    </row>
    <row r="901" spans="2:7">
      <c r="B901" s="132" t="s">
        <v>4545</v>
      </c>
      <c r="C901" s="132" t="s">
        <v>4546</v>
      </c>
      <c r="D901" s="132" t="s">
        <v>2804</v>
      </c>
      <c r="E901" s="132" t="s">
        <v>2805</v>
      </c>
      <c r="F901" s="132" t="s">
        <v>3546</v>
      </c>
      <c r="G901" s="132" t="s">
        <v>3473</v>
      </c>
    </row>
    <row r="902" spans="2:7">
      <c r="B902" s="132" t="s">
        <v>4547</v>
      </c>
      <c r="C902" s="132" t="s">
        <v>4548</v>
      </c>
      <c r="D902" s="132" t="s">
        <v>2804</v>
      </c>
      <c r="E902" s="132" t="s">
        <v>2805</v>
      </c>
      <c r="F902" s="132" t="s">
        <v>2997</v>
      </c>
      <c r="G902" s="132" t="s">
        <v>3911</v>
      </c>
    </row>
    <row r="903" spans="2:7">
      <c r="B903" s="132" t="s">
        <v>4549</v>
      </c>
      <c r="C903" s="132" t="s">
        <v>4550</v>
      </c>
      <c r="D903" s="132" t="s">
        <v>2498</v>
      </c>
      <c r="E903" s="132" t="s">
        <v>2499</v>
      </c>
      <c r="F903" s="132" t="s">
        <v>2943</v>
      </c>
      <c r="G903" s="132" t="s">
        <v>2869</v>
      </c>
    </row>
    <row r="904" spans="2:7">
      <c r="B904" s="132" t="s">
        <v>4551</v>
      </c>
      <c r="C904" s="132" t="s">
        <v>4552</v>
      </c>
      <c r="D904" s="132" t="s">
        <v>2498</v>
      </c>
      <c r="E904" s="132" t="s">
        <v>2499</v>
      </c>
      <c r="F904" s="132" t="s">
        <v>2515</v>
      </c>
      <c r="G904" s="132" t="s">
        <v>2527</v>
      </c>
    </row>
    <row r="905" spans="2:7">
      <c r="B905" s="132" t="s">
        <v>4553</v>
      </c>
      <c r="C905" s="132" t="s">
        <v>4554</v>
      </c>
      <c r="D905" s="132" t="s">
        <v>2498</v>
      </c>
      <c r="E905" s="132" t="s">
        <v>2499</v>
      </c>
      <c r="F905" s="132" t="s">
        <v>2515</v>
      </c>
      <c r="G905" s="132" t="s">
        <v>3541</v>
      </c>
    </row>
    <row r="906" spans="2:7">
      <c r="B906" s="132" t="s">
        <v>4555</v>
      </c>
      <c r="C906" s="132" t="s">
        <v>4556</v>
      </c>
      <c r="D906" s="132" t="s">
        <v>2498</v>
      </c>
      <c r="E906" s="132" t="s">
        <v>2499</v>
      </c>
      <c r="F906" s="132" t="s">
        <v>2515</v>
      </c>
      <c r="G906" s="132" t="s">
        <v>3541</v>
      </c>
    </row>
    <row r="907" spans="2:7">
      <c r="B907" s="132" t="s">
        <v>4557</v>
      </c>
      <c r="C907" s="132" t="s">
        <v>4558</v>
      </c>
      <c r="D907" s="132" t="s">
        <v>2498</v>
      </c>
      <c r="E907" s="132" t="s">
        <v>2499</v>
      </c>
      <c r="F907" s="132" t="s">
        <v>2547</v>
      </c>
      <c r="G907" s="132" t="s">
        <v>2601</v>
      </c>
    </row>
    <row r="908" spans="2:7">
      <c r="B908" s="132" t="s">
        <v>4559</v>
      </c>
      <c r="C908" s="132" t="s">
        <v>4560</v>
      </c>
      <c r="D908" s="132" t="s">
        <v>2498</v>
      </c>
      <c r="E908" s="132" t="s">
        <v>2499</v>
      </c>
      <c r="F908" s="132" t="s">
        <v>3500</v>
      </c>
      <c r="G908" s="132" t="s">
        <v>2527</v>
      </c>
    </row>
    <row r="909" spans="2:7">
      <c r="B909" s="132" t="s">
        <v>4561</v>
      </c>
      <c r="C909" s="132" t="s">
        <v>4562</v>
      </c>
      <c r="D909" s="132" t="s">
        <v>2498</v>
      </c>
      <c r="E909" s="132" t="s">
        <v>2499</v>
      </c>
      <c r="F909" s="132" t="s">
        <v>3056</v>
      </c>
      <c r="G909" s="132" t="s">
        <v>2527</v>
      </c>
    </row>
    <row r="910" spans="2:7">
      <c r="B910" s="132" t="s">
        <v>4563</v>
      </c>
      <c r="C910" s="132" t="s">
        <v>4564</v>
      </c>
      <c r="D910" s="132" t="s">
        <v>2498</v>
      </c>
      <c r="E910" s="132" t="s">
        <v>2499</v>
      </c>
      <c r="F910" s="132" t="s">
        <v>2812</v>
      </c>
      <c r="G910" s="132" t="s">
        <v>3165</v>
      </c>
    </row>
    <row r="911" spans="2:7">
      <c r="B911" s="132" t="s">
        <v>4565</v>
      </c>
      <c r="C911" s="132" t="s">
        <v>4566</v>
      </c>
      <c r="D911" s="132" t="s">
        <v>2498</v>
      </c>
      <c r="E911" s="132" t="s">
        <v>2499</v>
      </c>
      <c r="F911" s="132" t="s">
        <v>2968</v>
      </c>
      <c r="G911" s="132" t="s">
        <v>2601</v>
      </c>
    </row>
    <row r="912" spans="2:7">
      <c r="B912" s="132" t="s">
        <v>4567</v>
      </c>
      <c r="C912" s="132" t="s">
        <v>4568</v>
      </c>
      <c r="D912" s="132" t="s">
        <v>2498</v>
      </c>
      <c r="E912" s="132" t="s">
        <v>2499</v>
      </c>
      <c r="F912" s="132" t="s">
        <v>2523</v>
      </c>
      <c r="G912" s="132" t="s">
        <v>4569</v>
      </c>
    </row>
    <row r="913" spans="2:7">
      <c r="B913" s="132" t="s">
        <v>4570</v>
      </c>
      <c r="C913" s="132" t="s">
        <v>4571</v>
      </c>
      <c r="D913" s="132" t="s">
        <v>2530</v>
      </c>
      <c r="E913" s="132" t="s">
        <v>2531</v>
      </c>
      <c r="F913" s="132" t="s">
        <v>2532</v>
      </c>
      <c r="G913" s="132" t="s">
        <v>2536</v>
      </c>
    </row>
    <row r="914" spans="2:7">
      <c r="B914" s="132" t="s">
        <v>4572</v>
      </c>
      <c r="C914" s="132" t="s">
        <v>4573</v>
      </c>
      <c r="D914" s="132" t="s">
        <v>2498</v>
      </c>
      <c r="E914" s="132" t="s">
        <v>2499</v>
      </c>
      <c r="F914" s="132" t="s">
        <v>2812</v>
      </c>
      <c r="G914" s="132" t="s">
        <v>2516</v>
      </c>
    </row>
    <row r="915" spans="2:7">
      <c r="B915" s="132" t="s">
        <v>4574</v>
      </c>
      <c r="C915" s="132" t="s">
        <v>4575</v>
      </c>
      <c r="D915" s="132" t="s">
        <v>2498</v>
      </c>
      <c r="E915" s="132" t="s">
        <v>2499</v>
      </c>
      <c r="F915" s="132" t="s">
        <v>2635</v>
      </c>
      <c r="G915" s="132" t="s">
        <v>2664</v>
      </c>
    </row>
    <row r="916" spans="2:7">
      <c r="B916" s="132" t="s">
        <v>4576</v>
      </c>
      <c r="C916" s="132" t="s">
        <v>4577</v>
      </c>
      <c r="D916" s="132" t="s">
        <v>2498</v>
      </c>
      <c r="E916" s="132" t="s">
        <v>2499</v>
      </c>
      <c r="F916" s="132" t="s">
        <v>4578</v>
      </c>
      <c r="G916" s="132" t="s">
        <v>2570</v>
      </c>
    </row>
    <row r="917" spans="2:7">
      <c r="B917" s="132" t="s">
        <v>4579</v>
      </c>
      <c r="C917" s="132" t="s">
        <v>4580</v>
      </c>
      <c r="D917" s="132" t="s">
        <v>2498</v>
      </c>
      <c r="E917" s="132" t="s">
        <v>2499</v>
      </c>
      <c r="F917" s="132" t="s">
        <v>4581</v>
      </c>
      <c r="G917" s="132" t="s">
        <v>2527</v>
      </c>
    </row>
    <row r="918" spans="2:7">
      <c r="B918" s="132" t="s">
        <v>4582</v>
      </c>
      <c r="C918" s="132" t="s">
        <v>4583</v>
      </c>
      <c r="D918" s="132" t="s">
        <v>2498</v>
      </c>
      <c r="E918" s="132" t="s">
        <v>2499</v>
      </c>
      <c r="F918" s="132" t="s">
        <v>2609</v>
      </c>
      <c r="G918" s="132" t="s">
        <v>2869</v>
      </c>
    </row>
    <row r="919" spans="2:7">
      <c r="B919" s="132" t="s">
        <v>4584</v>
      </c>
      <c r="C919" s="132" t="s">
        <v>4585</v>
      </c>
      <c r="D919" s="132" t="s">
        <v>2498</v>
      </c>
      <c r="E919" s="132" t="s">
        <v>2499</v>
      </c>
      <c r="F919" s="132" t="s">
        <v>3643</v>
      </c>
      <c r="G919" s="132" t="s">
        <v>2869</v>
      </c>
    </row>
    <row r="920" spans="2:7">
      <c r="B920" s="132" t="s">
        <v>4586</v>
      </c>
      <c r="C920" s="132" t="s">
        <v>4587</v>
      </c>
      <c r="D920" s="132" t="s">
        <v>2554</v>
      </c>
      <c r="E920" s="132" t="s">
        <v>2555</v>
      </c>
      <c r="F920" s="132" t="s">
        <v>4588</v>
      </c>
      <c r="G920" s="132" t="s">
        <v>2601</v>
      </c>
    </row>
    <row r="921" spans="2:7">
      <c r="B921" s="132" t="s">
        <v>4589</v>
      </c>
      <c r="C921" s="132" t="s">
        <v>4590</v>
      </c>
      <c r="D921" s="132" t="s">
        <v>2498</v>
      </c>
      <c r="E921" s="132" t="s">
        <v>2499</v>
      </c>
      <c r="F921" s="132" t="s">
        <v>2547</v>
      </c>
      <c r="G921" s="132" t="s">
        <v>2527</v>
      </c>
    </row>
    <row r="922" spans="2:7">
      <c r="B922" s="132" t="s">
        <v>4591</v>
      </c>
      <c r="C922" s="132" t="s">
        <v>4592</v>
      </c>
      <c r="D922" s="132" t="s">
        <v>2498</v>
      </c>
      <c r="E922" s="132" t="s">
        <v>2499</v>
      </c>
      <c r="F922" s="132" t="s">
        <v>3223</v>
      </c>
      <c r="G922" s="132" t="s">
        <v>2869</v>
      </c>
    </row>
    <row r="923" spans="2:7">
      <c r="B923" s="132" t="s">
        <v>4593</v>
      </c>
      <c r="C923" s="132" t="s">
        <v>4594</v>
      </c>
      <c r="D923" s="132" t="s">
        <v>2498</v>
      </c>
      <c r="E923" s="132" t="s">
        <v>2499</v>
      </c>
      <c r="F923" s="132" t="s">
        <v>2688</v>
      </c>
      <c r="G923" s="132" t="s">
        <v>2869</v>
      </c>
    </row>
    <row r="924" spans="2:7">
      <c r="B924" s="132" t="s">
        <v>4595</v>
      </c>
      <c r="C924" s="132" t="s">
        <v>4596</v>
      </c>
      <c r="D924" s="132" t="s">
        <v>2498</v>
      </c>
      <c r="E924" s="132" t="s">
        <v>2499</v>
      </c>
      <c r="F924" s="132" t="s">
        <v>3349</v>
      </c>
      <c r="G924" s="132" t="s">
        <v>2527</v>
      </c>
    </row>
    <row r="925" spans="2:7">
      <c r="B925" s="132" t="s">
        <v>4597</v>
      </c>
      <c r="C925" s="132" t="s">
        <v>4598</v>
      </c>
      <c r="D925" s="132" t="s">
        <v>2498</v>
      </c>
      <c r="E925" s="132" t="s">
        <v>2499</v>
      </c>
      <c r="F925" s="132" t="s">
        <v>3683</v>
      </c>
      <c r="G925" s="132" t="s">
        <v>2601</v>
      </c>
    </row>
    <row r="926" spans="2:7">
      <c r="B926" s="132" t="s">
        <v>4599</v>
      </c>
      <c r="C926" s="132" t="s">
        <v>4600</v>
      </c>
      <c r="D926" s="132" t="s">
        <v>2498</v>
      </c>
      <c r="E926" s="132" t="s">
        <v>2499</v>
      </c>
      <c r="F926" s="132" t="s">
        <v>2667</v>
      </c>
      <c r="G926" s="132" t="s">
        <v>2869</v>
      </c>
    </row>
    <row r="927" spans="2:7">
      <c r="B927" s="132" t="s">
        <v>4601</v>
      </c>
      <c r="C927" s="132" t="s">
        <v>4602</v>
      </c>
      <c r="D927" s="132" t="s">
        <v>2498</v>
      </c>
      <c r="E927" s="132" t="s">
        <v>2499</v>
      </c>
      <c r="F927" s="132" t="s">
        <v>4603</v>
      </c>
      <c r="G927" s="132" t="s">
        <v>2527</v>
      </c>
    </row>
    <row r="928" spans="2:7">
      <c r="B928" s="132" t="s">
        <v>4604</v>
      </c>
      <c r="C928" s="132" t="s">
        <v>4605</v>
      </c>
      <c r="D928" s="132" t="s">
        <v>2498</v>
      </c>
      <c r="E928" s="132" t="s">
        <v>2499</v>
      </c>
      <c r="F928" s="132" t="s">
        <v>3160</v>
      </c>
      <c r="G928" s="132" t="s">
        <v>2869</v>
      </c>
    </row>
    <row r="929" spans="2:7">
      <c r="B929" s="132" t="s">
        <v>4606</v>
      </c>
      <c r="C929" s="132" t="s">
        <v>4607</v>
      </c>
      <c r="D929" s="132" t="s">
        <v>2498</v>
      </c>
      <c r="E929" s="132" t="s">
        <v>2499</v>
      </c>
      <c r="F929" s="132" t="s">
        <v>2500</v>
      </c>
      <c r="G929" s="132" t="s">
        <v>2869</v>
      </c>
    </row>
    <row r="930" spans="2:7">
      <c r="B930" s="132" t="s">
        <v>4608</v>
      </c>
      <c r="C930" s="132" t="s">
        <v>4609</v>
      </c>
      <c r="D930" s="132" t="s">
        <v>2498</v>
      </c>
      <c r="E930" s="132" t="s">
        <v>2499</v>
      </c>
      <c r="F930" s="132" t="s">
        <v>3174</v>
      </c>
      <c r="G930" s="132" t="s">
        <v>2869</v>
      </c>
    </row>
    <row r="931" spans="2:7">
      <c r="B931" s="132" t="s">
        <v>4610</v>
      </c>
      <c r="C931" s="132" t="s">
        <v>4611</v>
      </c>
      <c r="D931" s="132" t="s">
        <v>2498</v>
      </c>
      <c r="E931" s="132" t="s">
        <v>2499</v>
      </c>
      <c r="F931" s="132" t="s">
        <v>3146</v>
      </c>
      <c r="G931" s="132" t="s">
        <v>2869</v>
      </c>
    </row>
    <row r="932" spans="2:7">
      <c r="B932" s="132" t="s">
        <v>4612</v>
      </c>
      <c r="C932" s="132" t="s">
        <v>4613</v>
      </c>
      <c r="D932" s="132" t="s">
        <v>2498</v>
      </c>
      <c r="E932" s="132" t="s">
        <v>2499</v>
      </c>
      <c r="F932" s="132" t="s">
        <v>3228</v>
      </c>
      <c r="G932" s="132" t="s">
        <v>2869</v>
      </c>
    </row>
    <row r="933" spans="2:7">
      <c r="B933" s="132" t="s">
        <v>4614</v>
      </c>
      <c r="C933" s="132" t="s">
        <v>4615</v>
      </c>
      <c r="D933" s="132" t="s">
        <v>2498</v>
      </c>
      <c r="E933" s="132" t="s">
        <v>2499</v>
      </c>
      <c r="F933" s="132" t="s">
        <v>4616</v>
      </c>
      <c r="G933" s="132" t="s">
        <v>3734</v>
      </c>
    </row>
    <row r="934" spans="2:7">
      <c r="B934" s="132" t="s">
        <v>4617</v>
      </c>
      <c r="C934" s="132" t="s">
        <v>4618</v>
      </c>
      <c r="D934" s="132" t="s">
        <v>2498</v>
      </c>
      <c r="E934" s="132" t="s">
        <v>2499</v>
      </c>
      <c r="F934" s="132" t="s">
        <v>3683</v>
      </c>
      <c r="G934" s="132" t="s">
        <v>3734</v>
      </c>
    </row>
    <row r="935" spans="2:7">
      <c r="B935" s="132" t="s">
        <v>4619</v>
      </c>
      <c r="C935" s="132" t="s">
        <v>4620</v>
      </c>
      <c r="D935" s="132" t="s">
        <v>2498</v>
      </c>
      <c r="E935" s="132" t="s">
        <v>2499</v>
      </c>
      <c r="F935" s="132" t="s">
        <v>3422</v>
      </c>
      <c r="G935" s="132" t="s">
        <v>2869</v>
      </c>
    </row>
    <row r="936" spans="2:7">
      <c r="B936" s="132" t="s">
        <v>4621</v>
      </c>
      <c r="C936" s="132" t="s">
        <v>4622</v>
      </c>
      <c r="D936" s="132" t="s">
        <v>2498</v>
      </c>
      <c r="E936" s="132" t="s">
        <v>2499</v>
      </c>
      <c r="F936" s="132" t="s">
        <v>2733</v>
      </c>
      <c r="G936" s="132" t="s">
        <v>3734</v>
      </c>
    </row>
    <row r="937" spans="2:7">
      <c r="B937" s="132" t="s">
        <v>4623</v>
      </c>
      <c r="C937" s="132" t="s">
        <v>4624</v>
      </c>
      <c r="D937" s="132" t="s">
        <v>2498</v>
      </c>
      <c r="E937" s="132" t="s">
        <v>2499</v>
      </c>
      <c r="F937" s="132" t="s">
        <v>3805</v>
      </c>
      <c r="G937" s="132" t="s">
        <v>2869</v>
      </c>
    </row>
    <row r="938" spans="2:7">
      <c r="B938" s="132" t="s">
        <v>4625</v>
      </c>
      <c r="C938" s="132" t="s">
        <v>4626</v>
      </c>
      <c r="D938" s="132" t="s">
        <v>2498</v>
      </c>
      <c r="E938" s="132" t="s">
        <v>2499</v>
      </c>
      <c r="F938" s="132" t="s">
        <v>3812</v>
      </c>
      <c r="G938" s="132" t="s">
        <v>2527</v>
      </c>
    </row>
    <row r="939" spans="2:7">
      <c r="B939" s="132" t="s">
        <v>4627</v>
      </c>
      <c r="C939" s="132" t="s">
        <v>4628</v>
      </c>
      <c r="D939" s="132" t="s">
        <v>2498</v>
      </c>
      <c r="E939" s="132" t="s">
        <v>2499</v>
      </c>
      <c r="F939" s="132" t="s">
        <v>2673</v>
      </c>
      <c r="G939" s="132" t="s">
        <v>2527</v>
      </c>
    </row>
    <row r="940" spans="2:7">
      <c r="B940" s="132" t="s">
        <v>4629</v>
      </c>
      <c r="C940" s="132" t="s">
        <v>4630</v>
      </c>
      <c r="D940" s="132" t="s">
        <v>2498</v>
      </c>
      <c r="E940" s="132" t="s">
        <v>2499</v>
      </c>
      <c r="F940" s="132" t="s">
        <v>3026</v>
      </c>
      <c r="G940" s="132" t="s">
        <v>2869</v>
      </c>
    </row>
    <row r="941" spans="2:7">
      <c r="B941" s="132" t="s">
        <v>4631</v>
      </c>
      <c r="C941" s="132" t="s">
        <v>4632</v>
      </c>
      <c r="D941" s="132" t="s">
        <v>2498</v>
      </c>
      <c r="E941" s="132" t="s">
        <v>2499</v>
      </c>
      <c r="F941" s="132" t="s">
        <v>2638</v>
      </c>
      <c r="G941" s="132" t="s">
        <v>3541</v>
      </c>
    </row>
    <row r="942" spans="2:7">
      <c r="B942" s="132" t="s">
        <v>4633</v>
      </c>
      <c r="C942" s="132" t="s">
        <v>4634</v>
      </c>
      <c r="D942" s="132" t="s">
        <v>2498</v>
      </c>
      <c r="E942" s="132" t="s">
        <v>2499</v>
      </c>
      <c r="F942" s="132" t="s">
        <v>3133</v>
      </c>
      <c r="G942" s="132" t="s">
        <v>3734</v>
      </c>
    </row>
    <row r="943" spans="2:7">
      <c r="B943" s="132" t="s">
        <v>4635</v>
      </c>
      <c r="C943" s="132" t="s">
        <v>4636</v>
      </c>
      <c r="D943" s="132" t="s">
        <v>2498</v>
      </c>
      <c r="E943" s="132" t="s">
        <v>2499</v>
      </c>
      <c r="F943" s="132" t="s">
        <v>4234</v>
      </c>
      <c r="G943" s="132" t="s">
        <v>2527</v>
      </c>
    </row>
    <row r="944" spans="2:7">
      <c r="B944" s="132" t="s">
        <v>4637</v>
      </c>
      <c r="C944" s="132" t="s">
        <v>4638</v>
      </c>
      <c r="D944" s="132" t="s">
        <v>2498</v>
      </c>
      <c r="E944" s="132" t="s">
        <v>2499</v>
      </c>
      <c r="F944" s="132" t="s">
        <v>3643</v>
      </c>
      <c r="G944" s="132" t="s">
        <v>2869</v>
      </c>
    </row>
    <row r="945" spans="2:7">
      <c r="B945" s="132" t="s">
        <v>4639</v>
      </c>
      <c r="C945" s="132" t="s">
        <v>4640</v>
      </c>
      <c r="D945" s="132" t="s">
        <v>2498</v>
      </c>
      <c r="E945" s="132" t="s">
        <v>2499</v>
      </c>
      <c r="F945" s="132" t="s">
        <v>3146</v>
      </c>
      <c r="G945" s="132" t="s">
        <v>3734</v>
      </c>
    </row>
    <row r="946" spans="2:7">
      <c r="B946" s="132" t="s">
        <v>4641</v>
      </c>
      <c r="C946" s="132" t="s">
        <v>4642</v>
      </c>
      <c r="D946" s="132" t="s">
        <v>2498</v>
      </c>
      <c r="E946" s="132" t="s">
        <v>2499</v>
      </c>
      <c r="F946" s="132" t="s">
        <v>3422</v>
      </c>
      <c r="G946" s="132" t="s">
        <v>3734</v>
      </c>
    </row>
    <row r="947" spans="2:7">
      <c r="B947" s="132" t="s">
        <v>4643</v>
      </c>
      <c r="C947" s="132" t="s">
        <v>4644</v>
      </c>
      <c r="D947" s="132" t="s">
        <v>2498</v>
      </c>
      <c r="E947" s="132" t="s">
        <v>2499</v>
      </c>
      <c r="F947" s="132" t="s">
        <v>2614</v>
      </c>
      <c r="G947" s="132" t="s">
        <v>3734</v>
      </c>
    </row>
    <row r="948" spans="2:7">
      <c r="B948" s="132" t="s">
        <v>4645</v>
      </c>
      <c r="C948" s="132" t="s">
        <v>4646</v>
      </c>
      <c r="D948" s="132" t="s">
        <v>2498</v>
      </c>
      <c r="E948" s="132" t="s">
        <v>2499</v>
      </c>
      <c r="F948" s="132" t="s">
        <v>3458</v>
      </c>
      <c r="G948" s="132" t="s">
        <v>2869</v>
      </c>
    </row>
    <row r="949" spans="2:7">
      <c r="B949" s="132" t="s">
        <v>4647</v>
      </c>
      <c r="C949" s="132" t="s">
        <v>4648</v>
      </c>
      <c r="D949" s="132" t="s">
        <v>2498</v>
      </c>
      <c r="E949" s="132" t="s">
        <v>2499</v>
      </c>
      <c r="F949" s="132" t="s">
        <v>2559</v>
      </c>
      <c r="G949" s="132" t="s">
        <v>3734</v>
      </c>
    </row>
    <row r="950" spans="2:7">
      <c r="B950" s="132" t="s">
        <v>4649</v>
      </c>
      <c r="C950" s="132" t="s">
        <v>4650</v>
      </c>
      <c r="D950" s="132" t="s">
        <v>2498</v>
      </c>
      <c r="E950" s="132" t="s">
        <v>2499</v>
      </c>
      <c r="F950" s="132" t="s">
        <v>2614</v>
      </c>
      <c r="G950" s="132" t="s">
        <v>4211</v>
      </c>
    </row>
    <row r="951" spans="2:7">
      <c r="B951" s="132" t="s">
        <v>4651</v>
      </c>
      <c r="C951" s="132" t="s">
        <v>4652</v>
      </c>
      <c r="D951" s="132" t="s">
        <v>2554</v>
      </c>
      <c r="E951" s="132" t="s">
        <v>2555</v>
      </c>
      <c r="F951" s="132" t="s">
        <v>3948</v>
      </c>
      <c r="G951" s="132" t="s">
        <v>2601</v>
      </c>
    </row>
    <row r="952" spans="2:7">
      <c r="B952" s="132" t="s">
        <v>4653</v>
      </c>
      <c r="C952" s="132" t="s">
        <v>4654</v>
      </c>
      <c r="D952" s="132" t="s">
        <v>2804</v>
      </c>
      <c r="E952" s="132" t="s">
        <v>2805</v>
      </c>
      <c r="F952" s="132" t="s">
        <v>2997</v>
      </c>
      <c r="G952" s="132" t="s">
        <v>3911</v>
      </c>
    </row>
    <row r="953" spans="2:7">
      <c r="B953" s="132" t="s">
        <v>4655</v>
      </c>
      <c r="C953" s="132" t="s">
        <v>4656</v>
      </c>
      <c r="D953" s="132" t="s">
        <v>2804</v>
      </c>
      <c r="E953" s="132" t="s">
        <v>2805</v>
      </c>
      <c r="F953" s="132" t="s">
        <v>2997</v>
      </c>
      <c r="G953" s="132" t="s">
        <v>4080</v>
      </c>
    </row>
    <row r="954" spans="2:7">
      <c r="B954" s="132" t="s">
        <v>4657</v>
      </c>
      <c r="C954" s="132" t="s">
        <v>4658</v>
      </c>
      <c r="D954" s="132" t="s">
        <v>2498</v>
      </c>
      <c r="E954" s="132" t="s">
        <v>2499</v>
      </c>
      <c r="F954" s="132" t="s">
        <v>2614</v>
      </c>
      <c r="G954" s="132" t="s">
        <v>3734</v>
      </c>
    </row>
    <row r="955" spans="2:7">
      <c r="B955" s="132" t="s">
        <v>4659</v>
      </c>
      <c r="C955" s="132" t="s">
        <v>4660</v>
      </c>
      <c r="D955" s="132" t="s">
        <v>2804</v>
      </c>
      <c r="E955" s="132" t="s">
        <v>2805</v>
      </c>
      <c r="F955" s="132" t="s">
        <v>2997</v>
      </c>
      <c r="G955" s="132" t="s">
        <v>4080</v>
      </c>
    </row>
    <row r="956" spans="2:7">
      <c r="B956" s="132" t="s">
        <v>4661</v>
      </c>
      <c r="C956" s="132" t="s">
        <v>4662</v>
      </c>
      <c r="D956" s="132" t="s">
        <v>2498</v>
      </c>
      <c r="E956" s="132" t="s">
        <v>2499</v>
      </c>
      <c r="F956" s="132" t="s">
        <v>2624</v>
      </c>
      <c r="G956" s="132" t="s">
        <v>2869</v>
      </c>
    </row>
    <row r="957" spans="2:7">
      <c r="B957" s="132" t="s">
        <v>4663</v>
      </c>
      <c r="C957" s="132" t="s">
        <v>4664</v>
      </c>
      <c r="D957" s="132" t="s">
        <v>2498</v>
      </c>
      <c r="E957" s="132" t="s">
        <v>2499</v>
      </c>
      <c r="F957" s="132" t="s">
        <v>2519</v>
      </c>
      <c r="G957" s="132" t="s">
        <v>3734</v>
      </c>
    </row>
    <row r="958" spans="2:7">
      <c r="B958" s="132" t="s">
        <v>4665</v>
      </c>
      <c r="C958" s="132" t="s">
        <v>4666</v>
      </c>
      <c r="D958" s="132" t="s">
        <v>2498</v>
      </c>
      <c r="E958" s="132" t="s">
        <v>2499</v>
      </c>
      <c r="F958" s="132" t="s">
        <v>2643</v>
      </c>
      <c r="G958" s="132" t="s">
        <v>2570</v>
      </c>
    </row>
    <row r="959" spans="2:7">
      <c r="B959" s="132" t="s">
        <v>4667</v>
      </c>
      <c r="C959" s="132" t="s">
        <v>4668</v>
      </c>
      <c r="D959" s="132" t="s">
        <v>2530</v>
      </c>
      <c r="E959" s="132" t="s">
        <v>2531</v>
      </c>
      <c r="F959" s="132" t="s">
        <v>2532</v>
      </c>
      <c r="G959" s="132" t="s">
        <v>2536</v>
      </c>
    </row>
    <row r="960" spans="2:7">
      <c r="B960" s="132" t="s">
        <v>4669</v>
      </c>
      <c r="C960" s="132" t="s">
        <v>4670</v>
      </c>
      <c r="D960" s="132" t="s">
        <v>2498</v>
      </c>
      <c r="E960" s="132" t="s">
        <v>2499</v>
      </c>
      <c r="F960" s="132" t="s">
        <v>3369</v>
      </c>
      <c r="G960" s="132" t="s">
        <v>2869</v>
      </c>
    </row>
    <row r="961" spans="2:7">
      <c r="B961" s="132" t="s">
        <v>4671</v>
      </c>
      <c r="C961" s="132" t="s">
        <v>4672</v>
      </c>
      <c r="D961" s="132" t="s">
        <v>2498</v>
      </c>
      <c r="E961" s="132" t="s">
        <v>2499</v>
      </c>
      <c r="F961" s="132" t="s">
        <v>2643</v>
      </c>
      <c r="G961" s="132" t="s">
        <v>2544</v>
      </c>
    </row>
    <row r="962" spans="2:7">
      <c r="B962" s="132" t="s">
        <v>4673</v>
      </c>
      <c r="C962" s="132" t="s">
        <v>4674</v>
      </c>
      <c r="D962" s="132" t="s">
        <v>2804</v>
      </c>
      <c r="E962" s="132" t="s">
        <v>2805</v>
      </c>
      <c r="F962" s="132" t="s">
        <v>2997</v>
      </c>
      <c r="G962" s="132" t="s">
        <v>3911</v>
      </c>
    </row>
    <row r="963" spans="2:7">
      <c r="B963" s="132" t="s">
        <v>4675</v>
      </c>
      <c r="C963" s="132" t="s">
        <v>4676</v>
      </c>
      <c r="D963" s="132" t="s">
        <v>2498</v>
      </c>
      <c r="E963" s="132" t="s">
        <v>2499</v>
      </c>
      <c r="F963" s="132" t="s">
        <v>3422</v>
      </c>
      <c r="G963" s="132" t="s">
        <v>2527</v>
      </c>
    </row>
    <row r="964" spans="2:7">
      <c r="B964" s="132" t="s">
        <v>4677</v>
      </c>
      <c r="C964" s="132" t="s">
        <v>4678</v>
      </c>
      <c r="D964" s="132" t="s">
        <v>2498</v>
      </c>
      <c r="E964" s="132" t="s">
        <v>2499</v>
      </c>
      <c r="F964" s="132" t="s">
        <v>4679</v>
      </c>
      <c r="G964" s="132" t="s">
        <v>2527</v>
      </c>
    </row>
    <row r="965" spans="2:7">
      <c r="B965" s="132" t="s">
        <v>4680</v>
      </c>
      <c r="C965" s="132" t="s">
        <v>4681</v>
      </c>
      <c r="D965" s="132" t="s">
        <v>2498</v>
      </c>
      <c r="E965" s="132" t="s">
        <v>2499</v>
      </c>
      <c r="F965" s="132" t="s">
        <v>3757</v>
      </c>
      <c r="G965" s="132" t="s">
        <v>2601</v>
      </c>
    </row>
    <row r="966" spans="2:7">
      <c r="B966" s="132" t="s">
        <v>4682</v>
      </c>
      <c r="C966" s="132" t="s">
        <v>4683</v>
      </c>
      <c r="D966" s="132" t="s">
        <v>2498</v>
      </c>
      <c r="E966" s="132" t="s">
        <v>2499</v>
      </c>
      <c r="F966" s="132" t="s">
        <v>2733</v>
      </c>
      <c r="G966" s="132" t="s">
        <v>2527</v>
      </c>
    </row>
    <row r="967" spans="2:7">
      <c r="B967" s="132" t="s">
        <v>4684</v>
      </c>
      <c r="C967" s="132" t="s">
        <v>4685</v>
      </c>
      <c r="D967" s="132" t="s">
        <v>2498</v>
      </c>
      <c r="E967" s="132" t="s">
        <v>2499</v>
      </c>
      <c r="F967" s="132" t="s">
        <v>2812</v>
      </c>
      <c r="G967" s="132" t="s">
        <v>2601</v>
      </c>
    </row>
    <row r="968" spans="2:7">
      <c r="B968" s="132" t="s">
        <v>4686</v>
      </c>
      <c r="C968" s="132" t="s">
        <v>4687</v>
      </c>
      <c r="D968" s="132" t="s">
        <v>2530</v>
      </c>
      <c r="E968" s="132" t="s">
        <v>2531</v>
      </c>
      <c r="F968" s="132" t="s">
        <v>2532</v>
      </c>
      <c r="G968" s="132" t="s">
        <v>2536</v>
      </c>
    </row>
    <row r="969" spans="2:7">
      <c r="B969" s="132" t="s">
        <v>4688</v>
      </c>
      <c r="C969" s="132" t="s">
        <v>4689</v>
      </c>
      <c r="D969" s="132" t="s">
        <v>2530</v>
      </c>
      <c r="E969" s="132" t="s">
        <v>2531</v>
      </c>
      <c r="F969" s="132" t="s">
        <v>2532</v>
      </c>
      <c r="G969" s="132" t="s">
        <v>2536</v>
      </c>
    </row>
    <row r="970" spans="2:7">
      <c r="B970" s="132" t="s">
        <v>4690</v>
      </c>
      <c r="C970" s="132" t="s">
        <v>4691</v>
      </c>
      <c r="D970" s="132" t="s">
        <v>2530</v>
      </c>
      <c r="E970" s="132" t="s">
        <v>2531</v>
      </c>
      <c r="F970" s="132" t="s">
        <v>2532</v>
      </c>
      <c r="G970" s="132" t="s">
        <v>2536</v>
      </c>
    </row>
    <row r="971" spans="2:7">
      <c r="B971" s="132" t="s">
        <v>4692</v>
      </c>
      <c r="C971" s="132" t="s">
        <v>4693</v>
      </c>
      <c r="D971" s="132" t="s">
        <v>2530</v>
      </c>
      <c r="E971" s="132" t="s">
        <v>2531</v>
      </c>
      <c r="F971" s="132" t="s">
        <v>2532</v>
      </c>
      <c r="G971" s="132" t="s">
        <v>2536</v>
      </c>
    </row>
    <row r="972" spans="2:7">
      <c r="B972" s="132" t="s">
        <v>4694</v>
      </c>
      <c r="C972" s="132" t="s">
        <v>4695</v>
      </c>
      <c r="D972" s="132" t="s">
        <v>2530</v>
      </c>
      <c r="E972" s="132" t="s">
        <v>2531</v>
      </c>
      <c r="F972" s="132" t="s">
        <v>4696</v>
      </c>
      <c r="G972" s="132" t="s">
        <v>2536</v>
      </c>
    </row>
    <row r="973" spans="2:7">
      <c r="B973" s="132" t="s">
        <v>4697</v>
      </c>
      <c r="C973" s="132" t="s">
        <v>4698</v>
      </c>
      <c r="D973" s="132" t="s">
        <v>2498</v>
      </c>
      <c r="E973" s="132" t="s">
        <v>2499</v>
      </c>
      <c r="F973" s="132" t="s">
        <v>4396</v>
      </c>
      <c r="G973" s="132" t="s">
        <v>2527</v>
      </c>
    </row>
    <row r="974" spans="2:7">
      <c r="B974" s="132" t="s">
        <v>4699</v>
      </c>
      <c r="C974" s="132" t="s">
        <v>4700</v>
      </c>
      <c r="D974" s="132" t="s">
        <v>2530</v>
      </c>
      <c r="E974" s="132" t="s">
        <v>2531</v>
      </c>
      <c r="F974" s="132" t="s">
        <v>2532</v>
      </c>
      <c r="G974" s="132" t="s">
        <v>2536</v>
      </c>
    </row>
    <row r="975" spans="2:7">
      <c r="B975" s="132" t="s">
        <v>4701</v>
      </c>
      <c r="C975" s="132" t="s">
        <v>4702</v>
      </c>
      <c r="D975" s="132" t="s">
        <v>2530</v>
      </c>
      <c r="E975" s="132" t="s">
        <v>2531</v>
      </c>
      <c r="F975" s="132" t="s">
        <v>2532</v>
      </c>
      <c r="G975" s="132" t="s">
        <v>2536</v>
      </c>
    </row>
    <row r="976" spans="2:7">
      <c r="B976" s="132" t="s">
        <v>4703</v>
      </c>
      <c r="C976" s="132" t="s">
        <v>4704</v>
      </c>
      <c r="D976" s="132" t="s">
        <v>2498</v>
      </c>
      <c r="E976" s="132" t="s">
        <v>2499</v>
      </c>
      <c r="F976" s="132" t="s">
        <v>3812</v>
      </c>
      <c r="G976" s="132" t="s">
        <v>2869</v>
      </c>
    </row>
    <row r="977" spans="2:7">
      <c r="B977" s="132" t="s">
        <v>4705</v>
      </c>
      <c r="C977" s="132" t="s">
        <v>4706</v>
      </c>
      <c r="D977" s="132" t="s">
        <v>2530</v>
      </c>
      <c r="E977" s="132" t="s">
        <v>2531</v>
      </c>
      <c r="F977" s="132" t="s">
        <v>2532</v>
      </c>
      <c r="G977" s="132" t="s">
        <v>2536</v>
      </c>
    </row>
    <row r="978" spans="2:7">
      <c r="B978" s="132" t="s">
        <v>4707</v>
      </c>
      <c r="C978" s="132" t="s">
        <v>4708</v>
      </c>
      <c r="D978" s="132" t="s">
        <v>2530</v>
      </c>
      <c r="E978" s="132" t="s">
        <v>2531</v>
      </c>
      <c r="F978" s="132" t="s">
        <v>2532</v>
      </c>
      <c r="G978" s="132" t="s">
        <v>2536</v>
      </c>
    </row>
    <row r="979" spans="2:7">
      <c r="B979" s="132" t="s">
        <v>4709</v>
      </c>
      <c r="C979" s="132" t="s">
        <v>4710</v>
      </c>
      <c r="D979" s="132" t="s">
        <v>2530</v>
      </c>
      <c r="E979" s="132" t="s">
        <v>2531</v>
      </c>
      <c r="F979" s="132" t="s">
        <v>4696</v>
      </c>
      <c r="G979" s="132" t="s">
        <v>3300</v>
      </c>
    </row>
    <row r="980" spans="2:7">
      <c r="B980" s="132" t="s">
        <v>4711</v>
      </c>
      <c r="C980" s="132" t="s">
        <v>4712</v>
      </c>
      <c r="D980" s="132" t="s">
        <v>2498</v>
      </c>
      <c r="E980" s="132" t="s">
        <v>2499</v>
      </c>
      <c r="F980" s="132" t="s">
        <v>2915</v>
      </c>
      <c r="G980" s="132" t="s">
        <v>3734</v>
      </c>
    </row>
    <row r="981" spans="2:7">
      <c r="B981" s="132" t="s">
        <v>4713</v>
      </c>
      <c r="C981" s="132" t="s">
        <v>4714</v>
      </c>
      <c r="D981" s="132" t="s">
        <v>2498</v>
      </c>
      <c r="E981" s="132" t="s">
        <v>2499</v>
      </c>
      <c r="F981" s="132" t="s">
        <v>3926</v>
      </c>
      <c r="G981" s="132" t="s">
        <v>2601</v>
      </c>
    </row>
    <row r="982" spans="2:7">
      <c r="B982" s="132" t="s">
        <v>4715</v>
      </c>
      <c r="C982" s="132" t="s">
        <v>4716</v>
      </c>
      <c r="D982" s="132" t="s">
        <v>2498</v>
      </c>
      <c r="E982" s="132" t="s">
        <v>2499</v>
      </c>
      <c r="F982" s="132" t="s">
        <v>3160</v>
      </c>
      <c r="G982" s="132" t="s">
        <v>3734</v>
      </c>
    </row>
    <row r="983" spans="2:7">
      <c r="B983" s="132" t="s">
        <v>4717</v>
      </c>
      <c r="C983" s="132" t="s">
        <v>4718</v>
      </c>
      <c r="D983" s="132" t="s">
        <v>2498</v>
      </c>
      <c r="E983" s="132" t="s">
        <v>2499</v>
      </c>
      <c r="F983" s="132" t="s">
        <v>3926</v>
      </c>
      <c r="G983" s="132" t="s">
        <v>2869</v>
      </c>
    </row>
    <row r="984" spans="2:7">
      <c r="B984" s="132" t="s">
        <v>4719</v>
      </c>
      <c r="C984" s="132" t="s">
        <v>4720</v>
      </c>
      <c r="D984" s="132" t="s">
        <v>2498</v>
      </c>
      <c r="E984" s="132" t="s">
        <v>2499</v>
      </c>
      <c r="F984" s="132" t="s">
        <v>3059</v>
      </c>
      <c r="G984" s="132" t="s">
        <v>3734</v>
      </c>
    </row>
    <row r="985" spans="2:7">
      <c r="B985" s="132" t="s">
        <v>4721</v>
      </c>
      <c r="C985" s="132" t="s">
        <v>4722</v>
      </c>
      <c r="D985" s="132" t="s">
        <v>2498</v>
      </c>
      <c r="E985" s="132" t="s">
        <v>2499</v>
      </c>
      <c r="F985" s="132" t="s">
        <v>3059</v>
      </c>
      <c r="G985" s="132" t="s">
        <v>2527</v>
      </c>
    </row>
    <row r="986" spans="2:7">
      <c r="B986" s="132" t="s">
        <v>4723</v>
      </c>
      <c r="C986" s="132" t="s">
        <v>4724</v>
      </c>
      <c r="D986" s="132" t="s">
        <v>2498</v>
      </c>
      <c r="E986" s="132" t="s">
        <v>2499</v>
      </c>
      <c r="F986" s="132" t="s">
        <v>3369</v>
      </c>
      <c r="G986" s="132" t="s">
        <v>3734</v>
      </c>
    </row>
    <row r="987" spans="2:7">
      <c r="B987" s="132" t="s">
        <v>4725</v>
      </c>
      <c r="C987" s="132" t="s">
        <v>4726</v>
      </c>
      <c r="D987" s="132" t="s">
        <v>2498</v>
      </c>
      <c r="E987" s="132" t="s">
        <v>2499</v>
      </c>
      <c r="F987" s="132" t="s">
        <v>3056</v>
      </c>
      <c r="G987" s="132" t="s">
        <v>3734</v>
      </c>
    </row>
    <row r="988" spans="2:7">
      <c r="B988" s="132" t="s">
        <v>4727</v>
      </c>
      <c r="C988" s="132" t="s">
        <v>4728</v>
      </c>
      <c r="D988" s="132" t="s">
        <v>2498</v>
      </c>
      <c r="E988" s="132" t="s">
        <v>2499</v>
      </c>
      <c r="F988" s="132" t="s">
        <v>3643</v>
      </c>
      <c r="G988" s="132" t="s">
        <v>3734</v>
      </c>
    </row>
    <row r="989" spans="2:7">
      <c r="B989" s="132" t="s">
        <v>4729</v>
      </c>
      <c r="C989" s="132" t="s">
        <v>4730</v>
      </c>
      <c r="D989" s="132" t="s">
        <v>2498</v>
      </c>
      <c r="E989" s="132" t="s">
        <v>2499</v>
      </c>
      <c r="F989" s="132" t="s">
        <v>2777</v>
      </c>
      <c r="G989" s="132" t="s">
        <v>2869</v>
      </c>
    </row>
    <row r="990" spans="2:7">
      <c r="B990" s="132" t="s">
        <v>4731</v>
      </c>
      <c r="C990" s="132" t="s">
        <v>4732</v>
      </c>
      <c r="D990" s="132" t="s">
        <v>2498</v>
      </c>
      <c r="E990" s="132" t="s">
        <v>2499</v>
      </c>
      <c r="F990" s="132" t="s">
        <v>2879</v>
      </c>
      <c r="G990" s="132" t="s">
        <v>2869</v>
      </c>
    </row>
    <row r="991" spans="2:7">
      <c r="B991" s="132" t="s">
        <v>4733</v>
      </c>
      <c r="C991" s="132" t="s">
        <v>4734</v>
      </c>
      <c r="D991" s="132" t="s">
        <v>2498</v>
      </c>
      <c r="E991" s="132" t="s">
        <v>2499</v>
      </c>
      <c r="F991" s="132" t="s">
        <v>2500</v>
      </c>
      <c r="G991" s="132" t="s">
        <v>2527</v>
      </c>
    </row>
    <row r="992" spans="2:7">
      <c r="B992" s="132" t="s">
        <v>4735</v>
      </c>
      <c r="C992" s="132" t="s">
        <v>4736</v>
      </c>
      <c r="D992" s="132" t="s">
        <v>2498</v>
      </c>
      <c r="E992" s="132" t="s">
        <v>2499</v>
      </c>
      <c r="F992" s="132" t="s">
        <v>3056</v>
      </c>
      <c r="G992" s="132" t="s">
        <v>2527</v>
      </c>
    </row>
    <row r="993" spans="2:7">
      <c r="B993" s="132" t="s">
        <v>4737</v>
      </c>
      <c r="C993" s="132" t="s">
        <v>4738</v>
      </c>
      <c r="D993" s="132" t="s">
        <v>2498</v>
      </c>
      <c r="E993" s="132" t="s">
        <v>2499</v>
      </c>
      <c r="F993" s="132" t="s">
        <v>2614</v>
      </c>
      <c r="G993" s="132" t="s">
        <v>2869</v>
      </c>
    </row>
    <row r="994" spans="2:7">
      <c r="B994" s="132" t="s">
        <v>4739</v>
      </c>
      <c r="C994" s="132" t="s">
        <v>4740</v>
      </c>
      <c r="D994" s="132" t="s">
        <v>2498</v>
      </c>
      <c r="E994" s="132" t="s">
        <v>2499</v>
      </c>
      <c r="F994" s="132" t="s">
        <v>3505</v>
      </c>
      <c r="G994" s="132" t="s">
        <v>2527</v>
      </c>
    </row>
    <row r="995" spans="2:7">
      <c r="B995" s="132" t="s">
        <v>4741</v>
      </c>
      <c r="C995" s="132" t="s">
        <v>4742</v>
      </c>
      <c r="D995" s="132" t="s">
        <v>2498</v>
      </c>
      <c r="E995" s="132" t="s">
        <v>2499</v>
      </c>
      <c r="F995" s="132" t="s">
        <v>3259</v>
      </c>
      <c r="G995" s="132" t="s">
        <v>3734</v>
      </c>
    </row>
    <row r="996" spans="2:7">
      <c r="B996" s="132" t="s">
        <v>4743</v>
      </c>
      <c r="C996" s="132" t="s">
        <v>4744</v>
      </c>
      <c r="D996" s="132" t="s">
        <v>2498</v>
      </c>
      <c r="E996" s="132" t="s">
        <v>2499</v>
      </c>
      <c r="F996" s="132" t="s">
        <v>3026</v>
      </c>
      <c r="G996" s="132" t="s">
        <v>3734</v>
      </c>
    </row>
    <row r="997" spans="2:7">
      <c r="B997" s="132" t="s">
        <v>4745</v>
      </c>
      <c r="C997" s="132" t="s">
        <v>4746</v>
      </c>
      <c r="D997" s="132" t="s">
        <v>2498</v>
      </c>
      <c r="E997" s="132" t="s">
        <v>2499</v>
      </c>
      <c r="F997" s="132" t="s">
        <v>3926</v>
      </c>
      <c r="G997" s="132" t="s">
        <v>2869</v>
      </c>
    </row>
    <row r="998" spans="2:7">
      <c r="B998" s="132" t="s">
        <v>4747</v>
      </c>
      <c r="C998" s="132" t="s">
        <v>4748</v>
      </c>
      <c r="D998" s="132" t="s">
        <v>2498</v>
      </c>
      <c r="E998" s="132" t="s">
        <v>2499</v>
      </c>
      <c r="F998" s="132" t="s">
        <v>3422</v>
      </c>
      <c r="G998" s="132" t="s">
        <v>2527</v>
      </c>
    </row>
    <row r="999" spans="2:7">
      <c r="B999" s="132" t="s">
        <v>4749</v>
      </c>
      <c r="C999" s="132" t="s">
        <v>4750</v>
      </c>
      <c r="D999" s="132" t="s">
        <v>2498</v>
      </c>
      <c r="E999" s="132" t="s">
        <v>2499</v>
      </c>
      <c r="F999" s="132" t="s">
        <v>3267</v>
      </c>
      <c r="G999" s="132" t="s">
        <v>2527</v>
      </c>
    </row>
    <row r="1000" spans="2:7">
      <c r="B1000" s="132" t="s">
        <v>4751</v>
      </c>
      <c r="C1000" s="132" t="s">
        <v>4752</v>
      </c>
      <c r="D1000" s="132" t="s">
        <v>2498</v>
      </c>
      <c r="E1000" s="132" t="s">
        <v>2499</v>
      </c>
      <c r="F1000" s="132" t="s">
        <v>2968</v>
      </c>
      <c r="G1000" s="132" t="s">
        <v>2527</v>
      </c>
    </row>
    <row r="1001" spans="2:7">
      <c r="B1001" s="132" t="s">
        <v>4753</v>
      </c>
      <c r="C1001" s="132" t="s">
        <v>4754</v>
      </c>
      <c r="D1001" s="132" t="s">
        <v>2498</v>
      </c>
      <c r="E1001" s="132" t="s">
        <v>2499</v>
      </c>
      <c r="F1001" s="132" t="s">
        <v>2733</v>
      </c>
      <c r="G1001" s="132" t="s">
        <v>2527</v>
      </c>
    </row>
    <row r="1002" spans="2:7">
      <c r="B1002" s="132" t="s">
        <v>4755</v>
      </c>
      <c r="C1002" s="132" t="s">
        <v>4756</v>
      </c>
      <c r="D1002" s="132" t="s">
        <v>2498</v>
      </c>
      <c r="E1002" s="132" t="s">
        <v>2499</v>
      </c>
      <c r="F1002" s="132" t="s">
        <v>3326</v>
      </c>
      <c r="G1002" s="132" t="s">
        <v>2869</v>
      </c>
    </row>
    <row r="1003" spans="2:7">
      <c r="B1003" s="132" t="s">
        <v>4757</v>
      </c>
      <c r="C1003" s="132" t="s">
        <v>4758</v>
      </c>
      <c r="D1003" s="132" t="s">
        <v>2498</v>
      </c>
      <c r="E1003" s="132" t="s">
        <v>2499</v>
      </c>
      <c r="F1003" s="132" t="s">
        <v>2643</v>
      </c>
      <c r="G1003" s="132" t="s">
        <v>3734</v>
      </c>
    </row>
    <row r="1004" spans="2:7">
      <c r="B1004" s="132" t="s">
        <v>4759</v>
      </c>
      <c r="C1004" s="132" t="s">
        <v>4760</v>
      </c>
      <c r="D1004" s="132" t="s">
        <v>2498</v>
      </c>
      <c r="E1004" s="132" t="s">
        <v>2499</v>
      </c>
      <c r="F1004" s="132" t="s">
        <v>3228</v>
      </c>
      <c r="G1004" s="132" t="s">
        <v>2869</v>
      </c>
    </row>
    <row r="1005" spans="2:7">
      <c r="B1005" s="132" t="s">
        <v>4761</v>
      </c>
      <c r="C1005" s="132" t="s">
        <v>4762</v>
      </c>
      <c r="D1005" s="132" t="s">
        <v>2498</v>
      </c>
      <c r="E1005" s="132" t="s">
        <v>2499</v>
      </c>
      <c r="F1005" s="132" t="s">
        <v>4763</v>
      </c>
      <c r="G1005" s="132" t="s">
        <v>3734</v>
      </c>
    </row>
    <row r="1006" spans="2:7">
      <c r="B1006" s="132" t="s">
        <v>4764</v>
      </c>
      <c r="C1006" s="132" t="s">
        <v>4765</v>
      </c>
      <c r="D1006" s="132" t="s">
        <v>2498</v>
      </c>
      <c r="E1006" s="132" t="s">
        <v>2499</v>
      </c>
      <c r="F1006" s="132" t="s">
        <v>3683</v>
      </c>
      <c r="G1006" s="132" t="s">
        <v>2869</v>
      </c>
    </row>
    <row r="1007" spans="2:7">
      <c r="B1007" s="132" t="s">
        <v>4766</v>
      </c>
      <c r="C1007" s="132" t="s">
        <v>4767</v>
      </c>
      <c r="D1007" s="132" t="s">
        <v>2498</v>
      </c>
      <c r="E1007" s="132" t="s">
        <v>2499</v>
      </c>
      <c r="F1007" s="132" t="s">
        <v>3223</v>
      </c>
      <c r="G1007" s="132" t="s">
        <v>2869</v>
      </c>
    </row>
    <row r="1008" spans="2:7">
      <c r="B1008" s="132" t="s">
        <v>4768</v>
      </c>
      <c r="C1008" s="132" t="s">
        <v>4769</v>
      </c>
      <c r="D1008" s="132" t="s">
        <v>2498</v>
      </c>
      <c r="E1008" s="132" t="s">
        <v>2499</v>
      </c>
      <c r="F1008" s="132" t="s">
        <v>3223</v>
      </c>
      <c r="G1008" s="132" t="s">
        <v>2869</v>
      </c>
    </row>
    <row r="1009" spans="2:7">
      <c r="B1009" s="132" t="s">
        <v>4770</v>
      </c>
      <c r="C1009" s="132" t="s">
        <v>4771</v>
      </c>
      <c r="D1009" s="132" t="s">
        <v>2498</v>
      </c>
      <c r="E1009" s="132" t="s">
        <v>2499</v>
      </c>
      <c r="F1009" s="132" t="s">
        <v>3259</v>
      </c>
      <c r="G1009" s="132" t="s">
        <v>2869</v>
      </c>
    </row>
    <row r="1010" spans="2:7">
      <c r="B1010" s="132" t="s">
        <v>4772</v>
      </c>
      <c r="C1010" s="132" t="s">
        <v>4773</v>
      </c>
      <c r="D1010" s="132" t="s">
        <v>2498</v>
      </c>
      <c r="E1010" s="132" t="s">
        <v>2499</v>
      </c>
      <c r="F1010" s="132" t="s">
        <v>2673</v>
      </c>
      <c r="G1010" s="132" t="s">
        <v>3734</v>
      </c>
    </row>
    <row r="1011" spans="2:7">
      <c r="B1011" s="132" t="s">
        <v>4774</v>
      </c>
      <c r="C1011" s="132" t="s">
        <v>4775</v>
      </c>
      <c r="D1011" s="132" t="s">
        <v>2498</v>
      </c>
      <c r="E1011" s="132" t="s">
        <v>2499</v>
      </c>
      <c r="F1011" s="132" t="s">
        <v>2743</v>
      </c>
      <c r="G1011" s="132" t="s">
        <v>3541</v>
      </c>
    </row>
    <row r="1012" spans="2:7">
      <c r="B1012" s="132" t="s">
        <v>4776</v>
      </c>
      <c r="C1012" s="132" t="s">
        <v>4777</v>
      </c>
      <c r="D1012" s="132" t="s">
        <v>2498</v>
      </c>
      <c r="E1012" s="132" t="s">
        <v>2499</v>
      </c>
      <c r="F1012" s="132" t="s">
        <v>2547</v>
      </c>
      <c r="G1012" s="132" t="s">
        <v>2869</v>
      </c>
    </row>
    <row r="1013" spans="2:7">
      <c r="B1013" s="132" t="s">
        <v>4778</v>
      </c>
      <c r="C1013" s="132" t="s">
        <v>4779</v>
      </c>
      <c r="D1013" s="132" t="s">
        <v>2498</v>
      </c>
      <c r="E1013" s="132" t="s">
        <v>2499</v>
      </c>
      <c r="F1013" s="132" t="s">
        <v>3683</v>
      </c>
      <c r="G1013" s="132" t="s">
        <v>3734</v>
      </c>
    </row>
    <row r="1014" spans="2:7">
      <c r="B1014" s="132" t="s">
        <v>4780</v>
      </c>
      <c r="C1014" s="132" t="s">
        <v>4781</v>
      </c>
      <c r="D1014" s="132" t="s">
        <v>2498</v>
      </c>
      <c r="E1014" s="132" t="s">
        <v>2499</v>
      </c>
      <c r="F1014" s="132" t="s">
        <v>3267</v>
      </c>
      <c r="G1014" s="132" t="s">
        <v>2869</v>
      </c>
    </row>
    <row r="1015" spans="2:7">
      <c r="B1015" s="132" t="s">
        <v>4782</v>
      </c>
      <c r="C1015" s="132" t="s">
        <v>4783</v>
      </c>
      <c r="D1015" s="132" t="s">
        <v>2498</v>
      </c>
      <c r="E1015" s="132" t="s">
        <v>2499</v>
      </c>
      <c r="F1015" s="132" t="s">
        <v>2562</v>
      </c>
      <c r="G1015" s="132" t="s">
        <v>3734</v>
      </c>
    </row>
    <row r="1016" spans="2:7">
      <c r="B1016" s="132" t="s">
        <v>4784</v>
      </c>
      <c r="C1016" s="132" t="s">
        <v>4785</v>
      </c>
      <c r="D1016" s="132" t="s">
        <v>2498</v>
      </c>
      <c r="E1016" s="132" t="s">
        <v>2499</v>
      </c>
      <c r="F1016" s="132" t="s">
        <v>2567</v>
      </c>
      <c r="G1016" s="132" t="s">
        <v>2527</v>
      </c>
    </row>
    <row r="1017" spans="2:7">
      <c r="B1017" s="132" t="s">
        <v>4786</v>
      </c>
      <c r="C1017" s="132" t="s">
        <v>4787</v>
      </c>
      <c r="D1017" s="132" t="s">
        <v>2498</v>
      </c>
      <c r="E1017" s="132" t="s">
        <v>2499</v>
      </c>
      <c r="F1017" s="132" t="s">
        <v>2915</v>
      </c>
      <c r="G1017" s="132" t="s">
        <v>3541</v>
      </c>
    </row>
    <row r="1018" spans="2:7">
      <c r="B1018" s="132" t="s">
        <v>4788</v>
      </c>
      <c r="C1018" s="132" t="s">
        <v>4789</v>
      </c>
      <c r="D1018" s="132" t="s">
        <v>2498</v>
      </c>
      <c r="E1018" s="132" t="s">
        <v>2499</v>
      </c>
      <c r="F1018" s="132" t="s">
        <v>2915</v>
      </c>
      <c r="G1018" s="132" t="s">
        <v>3541</v>
      </c>
    </row>
    <row r="1019" spans="2:7">
      <c r="B1019" s="132" t="s">
        <v>4790</v>
      </c>
      <c r="C1019" s="132" t="s">
        <v>4791</v>
      </c>
      <c r="D1019" s="132" t="s">
        <v>2498</v>
      </c>
      <c r="E1019" s="132" t="s">
        <v>2499</v>
      </c>
      <c r="F1019" s="132" t="s">
        <v>3059</v>
      </c>
      <c r="G1019" s="132" t="s">
        <v>3734</v>
      </c>
    </row>
    <row r="1020" spans="2:7">
      <c r="B1020" s="132" t="s">
        <v>4792</v>
      </c>
      <c r="C1020" s="132" t="s">
        <v>4793</v>
      </c>
      <c r="D1020" s="132" t="s">
        <v>2554</v>
      </c>
      <c r="E1020" s="132" t="s">
        <v>2555</v>
      </c>
      <c r="F1020" s="132" t="s">
        <v>2590</v>
      </c>
      <c r="G1020" s="132" t="s">
        <v>2527</v>
      </c>
    </row>
    <row r="1021" spans="2:7">
      <c r="B1021" s="132" t="s">
        <v>4794</v>
      </c>
      <c r="C1021" s="132" t="s">
        <v>4795</v>
      </c>
      <c r="D1021" s="132" t="s">
        <v>2804</v>
      </c>
      <c r="E1021" s="132" t="s">
        <v>2805</v>
      </c>
      <c r="F1021" s="132" t="s">
        <v>3546</v>
      </c>
      <c r="G1021" s="132" t="s">
        <v>4080</v>
      </c>
    </row>
    <row r="1022" spans="2:7">
      <c r="B1022" s="132" t="s">
        <v>4796</v>
      </c>
      <c r="C1022" s="132" t="s">
        <v>4797</v>
      </c>
      <c r="D1022" s="132" t="s">
        <v>2804</v>
      </c>
      <c r="E1022" s="132" t="s">
        <v>2805</v>
      </c>
      <c r="F1022" s="132" t="s">
        <v>2997</v>
      </c>
      <c r="G1022" s="132" t="s">
        <v>4080</v>
      </c>
    </row>
    <row r="1023" spans="2:7">
      <c r="B1023" s="132" t="s">
        <v>4798</v>
      </c>
      <c r="C1023" s="132" t="s">
        <v>4799</v>
      </c>
      <c r="D1023" s="132" t="s">
        <v>2804</v>
      </c>
      <c r="E1023" s="132" t="s">
        <v>2805</v>
      </c>
      <c r="F1023" s="132" t="s">
        <v>2997</v>
      </c>
      <c r="G1023" s="132" t="s">
        <v>2744</v>
      </c>
    </row>
    <row r="1024" spans="2:7">
      <c r="B1024" s="132" t="s">
        <v>4800</v>
      </c>
      <c r="C1024" s="132" t="s">
        <v>4801</v>
      </c>
      <c r="D1024" s="132" t="s">
        <v>2498</v>
      </c>
      <c r="E1024" s="132" t="s">
        <v>2499</v>
      </c>
      <c r="F1024" s="132" t="s">
        <v>2559</v>
      </c>
      <c r="G1024" s="132" t="s">
        <v>4211</v>
      </c>
    </row>
    <row r="1025" spans="2:7">
      <c r="B1025" s="132" t="s">
        <v>4802</v>
      </c>
      <c r="C1025" s="132" t="s">
        <v>4803</v>
      </c>
      <c r="D1025" s="132" t="s">
        <v>2498</v>
      </c>
      <c r="E1025" s="132" t="s">
        <v>2499</v>
      </c>
      <c r="F1025" s="132" t="s">
        <v>2943</v>
      </c>
      <c r="G1025" s="132" t="s">
        <v>3734</v>
      </c>
    </row>
    <row r="1026" spans="2:7">
      <c r="B1026" s="132" t="s">
        <v>4804</v>
      </c>
      <c r="C1026" s="132" t="s">
        <v>4805</v>
      </c>
      <c r="D1026" s="132" t="s">
        <v>2498</v>
      </c>
      <c r="E1026" s="132" t="s">
        <v>2499</v>
      </c>
      <c r="F1026" s="132" t="s">
        <v>2519</v>
      </c>
      <c r="G1026" s="132" t="s">
        <v>3734</v>
      </c>
    </row>
    <row r="1027" spans="2:7">
      <c r="B1027" s="132" t="s">
        <v>4806</v>
      </c>
      <c r="C1027" s="132" t="s">
        <v>4807</v>
      </c>
      <c r="D1027" s="132" t="s">
        <v>2498</v>
      </c>
      <c r="E1027" s="132" t="s">
        <v>2499</v>
      </c>
      <c r="F1027" s="132" t="s">
        <v>2515</v>
      </c>
      <c r="G1027" s="132" t="s">
        <v>3541</v>
      </c>
    </row>
    <row r="1028" spans="2:7">
      <c r="B1028" s="132" t="s">
        <v>4808</v>
      </c>
      <c r="C1028" s="132" t="s">
        <v>4809</v>
      </c>
      <c r="D1028" s="132" t="s">
        <v>2498</v>
      </c>
      <c r="E1028" s="132" t="s">
        <v>2499</v>
      </c>
      <c r="F1028" s="132" t="s">
        <v>3228</v>
      </c>
      <c r="G1028" s="132" t="s">
        <v>2601</v>
      </c>
    </row>
    <row r="1029" spans="2:7">
      <c r="B1029" s="132" t="s">
        <v>4810</v>
      </c>
      <c r="C1029" s="132" t="s">
        <v>4811</v>
      </c>
      <c r="D1029" s="132" t="s">
        <v>2498</v>
      </c>
      <c r="E1029" s="132" t="s">
        <v>2499</v>
      </c>
      <c r="F1029" s="132" t="s">
        <v>3228</v>
      </c>
      <c r="G1029" s="132" t="s">
        <v>2512</v>
      </c>
    </row>
    <row r="1030" spans="2:7">
      <c r="B1030" s="132" t="s">
        <v>4812</v>
      </c>
      <c r="C1030" s="132" t="s">
        <v>4813</v>
      </c>
      <c r="D1030" s="132" t="s">
        <v>2498</v>
      </c>
      <c r="E1030" s="132" t="s">
        <v>2499</v>
      </c>
      <c r="F1030" s="132" t="s">
        <v>4234</v>
      </c>
      <c r="G1030" s="132" t="s">
        <v>2744</v>
      </c>
    </row>
    <row r="1031" spans="2:7">
      <c r="B1031" s="132" t="s">
        <v>4814</v>
      </c>
      <c r="C1031" s="132" t="s">
        <v>4815</v>
      </c>
      <c r="D1031" s="132" t="s">
        <v>2498</v>
      </c>
      <c r="E1031" s="132" t="s">
        <v>2499</v>
      </c>
      <c r="F1031" s="132" t="s">
        <v>3926</v>
      </c>
      <c r="G1031" s="132" t="s">
        <v>2869</v>
      </c>
    </row>
    <row r="1032" spans="2:7">
      <c r="B1032" s="132" t="s">
        <v>4816</v>
      </c>
      <c r="C1032" s="132" t="s">
        <v>4817</v>
      </c>
      <c r="D1032" s="132" t="s">
        <v>2498</v>
      </c>
      <c r="E1032" s="132" t="s">
        <v>2499</v>
      </c>
      <c r="F1032" s="132" t="s">
        <v>4234</v>
      </c>
      <c r="G1032" s="132" t="s">
        <v>2512</v>
      </c>
    </row>
    <row r="1033" spans="2:7">
      <c r="B1033" s="132" t="s">
        <v>4818</v>
      </c>
      <c r="C1033" s="132" t="s">
        <v>4819</v>
      </c>
      <c r="D1033" s="132" t="s">
        <v>2530</v>
      </c>
      <c r="E1033" s="132" t="s">
        <v>2531</v>
      </c>
      <c r="F1033" s="132" t="s">
        <v>2532</v>
      </c>
      <c r="G1033" s="132" t="s">
        <v>2536</v>
      </c>
    </row>
    <row r="1034" spans="2:7">
      <c r="B1034" s="132" t="s">
        <v>4820</v>
      </c>
      <c r="C1034" s="132" t="s">
        <v>4821</v>
      </c>
      <c r="D1034" s="132" t="s">
        <v>2530</v>
      </c>
      <c r="E1034" s="132" t="s">
        <v>2531</v>
      </c>
      <c r="F1034" s="132" t="s">
        <v>2532</v>
      </c>
      <c r="G1034" s="132" t="s">
        <v>2536</v>
      </c>
    </row>
    <row r="1035" spans="2:7">
      <c r="B1035" s="132" t="s">
        <v>4822</v>
      </c>
      <c r="C1035" s="132" t="s">
        <v>4823</v>
      </c>
      <c r="D1035" s="132" t="s">
        <v>2498</v>
      </c>
      <c r="E1035" s="132" t="s">
        <v>2499</v>
      </c>
      <c r="F1035" s="132" t="s">
        <v>4091</v>
      </c>
      <c r="G1035" s="132" t="s">
        <v>2512</v>
      </c>
    </row>
    <row r="1036" spans="2:7">
      <c r="B1036" s="132" t="s">
        <v>4824</v>
      </c>
      <c r="C1036" s="132" t="s">
        <v>4825</v>
      </c>
      <c r="D1036" s="132" t="s">
        <v>2498</v>
      </c>
      <c r="E1036" s="132" t="s">
        <v>2499</v>
      </c>
      <c r="F1036" s="132" t="s">
        <v>3188</v>
      </c>
      <c r="G1036" s="132" t="s">
        <v>2512</v>
      </c>
    </row>
    <row r="1037" spans="2:7">
      <c r="B1037" s="132" t="s">
        <v>4826</v>
      </c>
      <c r="C1037" s="132" t="s">
        <v>4827</v>
      </c>
      <c r="D1037" s="132" t="s">
        <v>2498</v>
      </c>
      <c r="E1037" s="132" t="s">
        <v>2499</v>
      </c>
      <c r="F1037" s="132" t="s">
        <v>2812</v>
      </c>
      <c r="G1037" s="132" t="s">
        <v>2869</v>
      </c>
    </row>
    <row r="1038" spans="2:7">
      <c r="B1038" s="132" t="s">
        <v>4828</v>
      </c>
      <c r="C1038" s="132" t="s">
        <v>4829</v>
      </c>
      <c r="D1038" s="132" t="s">
        <v>2498</v>
      </c>
      <c r="E1038" s="132" t="s">
        <v>2499</v>
      </c>
      <c r="F1038" s="132" t="s">
        <v>3096</v>
      </c>
      <c r="G1038" s="132" t="s">
        <v>2570</v>
      </c>
    </row>
    <row r="1039" spans="2:7">
      <c r="B1039" s="132" t="s">
        <v>4830</v>
      </c>
      <c r="C1039" s="132" t="s">
        <v>4831</v>
      </c>
      <c r="D1039" s="132" t="s">
        <v>2530</v>
      </c>
      <c r="E1039" s="132" t="s">
        <v>2531</v>
      </c>
      <c r="F1039" s="132" t="s">
        <v>2532</v>
      </c>
      <c r="G1039" s="132" t="s">
        <v>2536</v>
      </c>
    </row>
    <row r="1040" spans="2:7">
      <c r="B1040" s="132" t="s">
        <v>4832</v>
      </c>
      <c r="C1040" s="132" t="s">
        <v>4833</v>
      </c>
      <c r="D1040" s="132" t="s">
        <v>2554</v>
      </c>
      <c r="E1040" s="132" t="s">
        <v>2555</v>
      </c>
      <c r="F1040" s="132" t="s">
        <v>4588</v>
      </c>
      <c r="G1040" s="132" t="s">
        <v>2512</v>
      </c>
    </row>
    <row r="1041" spans="2:7">
      <c r="B1041" s="132" t="s">
        <v>4834</v>
      </c>
      <c r="C1041" s="132" t="s">
        <v>4835</v>
      </c>
      <c r="D1041" s="132" t="s">
        <v>2498</v>
      </c>
      <c r="E1041" s="132" t="s">
        <v>2499</v>
      </c>
      <c r="F1041" s="132" t="s">
        <v>3384</v>
      </c>
      <c r="G1041" s="132" t="s">
        <v>3734</v>
      </c>
    </row>
    <row r="1042" spans="2:7">
      <c r="B1042" s="132" t="s">
        <v>4836</v>
      </c>
      <c r="C1042" s="132" t="s">
        <v>4837</v>
      </c>
      <c r="D1042" s="132" t="s">
        <v>2498</v>
      </c>
      <c r="E1042" s="132" t="s">
        <v>2499</v>
      </c>
      <c r="F1042" s="132" t="s">
        <v>3059</v>
      </c>
      <c r="G1042" s="132" t="s">
        <v>3541</v>
      </c>
    </row>
    <row r="1043" spans="2:7">
      <c r="B1043" s="132" t="s">
        <v>4838</v>
      </c>
      <c r="C1043" s="132" t="s">
        <v>4839</v>
      </c>
      <c r="D1043" s="132" t="s">
        <v>2498</v>
      </c>
      <c r="E1043" s="132" t="s">
        <v>2499</v>
      </c>
      <c r="F1043" s="132" t="s">
        <v>3074</v>
      </c>
      <c r="G1043" s="132" t="s">
        <v>2527</v>
      </c>
    </row>
    <row r="1044" spans="2:7">
      <c r="B1044" s="132" t="s">
        <v>4840</v>
      </c>
      <c r="C1044" s="132" t="s">
        <v>4841</v>
      </c>
      <c r="D1044" s="132" t="s">
        <v>2498</v>
      </c>
      <c r="E1044" s="132" t="s">
        <v>2499</v>
      </c>
      <c r="F1044" s="132" t="s">
        <v>2743</v>
      </c>
      <c r="G1044" s="132" t="s">
        <v>2869</v>
      </c>
    </row>
    <row r="1045" spans="2:7">
      <c r="B1045" s="132" t="s">
        <v>4842</v>
      </c>
      <c r="C1045" s="132" t="s">
        <v>4843</v>
      </c>
      <c r="D1045" s="132" t="s">
        <v>2498</v>
      </c>
      <c r="E1045" s="132" t="s">
        <v>2499</v>
      </c>
      <c r="F1045" s="132" t="s">
        <v>3505</v>
      </c>
      <c r="G1045" s="132" t="s">
        <v>3734</v>
      </c>
    </row>
    <row r="1046" spans="2:7">
      <c r="B1046" s="132" t="s">
        <v>4844</v>
      </c>
      <c r="C1046" s="132" t="s">
        <v>4845</v>
      </c>
      <c r="D1046" s="132" t="s">
        <v>2498</v>
      </c>
      <c r="E1046" s="132" t="s">
        <v>2499</v>
      </c>
      <c r="F1046" s="132" t="s">
        <v>3841</v>
      </c>
      <c r="G1046" s="132" t="s">
        <v>2869</v>
      </c>
    </row>
    <row r="1047" spans="2:7">
      <c r="B1047" s="132" t="s">
        <v>4846</v>
      </c>
      <c r="C1047" s="132" t="s">
        <v>4847</v>
      </c>
      <c r="D1047" s="132" t="s">
        <v>2498</v>
      </c>
      <c r="E1047" s="132" t="s">
        <v>2499</v>
      </c>
      <c r="F1047" s="132" t="s">
        <v>2812</v>
      </c>
      <c r="G1047" s="132" t="s">
        <v>2527</v>
      </c>
    </row>
    <row r="1048" spans="2:7">
      <c r="B1048" s="132" t="s">
        <v>4848</v>
      </c>
      <c r="C1048" s="132" t="s">
        <v>4849</v>
      </c>
      <c r="D1048" s="132" t="s">
        <v>2498</v>
      </c>
      <c r="E1048" s="132" t="s">
        <v>2499</v>
      </c>
      <c r="F1048" s="132" t="s">
        <v>2812</v>
      </c>
      <c r="G1048" s="132" t="s">
        <v>2869</v>
      </c>
    </row>
    <row r="1049" spans="2:7">
      <c r="B1049" s="132" t="s">
        <v>4850</v>
      </c>
      <c r="C1049" s="132" t="s">
        <v>4851</v>
      </c>
      <c r="D1049" s="132" t="s">
        <v>2498</v>
      </c>
      <c r="E1049" s="132" t="s">
        <v>2499</v>
      </c>
      <c r="F1049" s="132" t="s">
        <v>3146</v>
      </c>
      <c r="G1049" s="132" t="s">
        <v>2869</v>
      </c>
    </row>
    <row r="1050" spans="2:7">
      <c r="B1050" s="132" t="s">
        <v>4852</v>
      </c>
      <c r="C1050" s="132" t="s">
        <v>4853</v>
      </c>
      <c r="D1050" s="132" t="s">
        <v>2498</v>
      </c>
      <c r="E1050" s="132" t="s">
        <v>2499</v>
      </c>
      <c r="F1050" s="132" t="s">
        <v>3500</v>
      </c>
      <c r="G1050" s="132" t="s">
        <v>2869</v>
      </c>
    </row>
    <row r="1051" spans="2:7">
      <c r="B1051" s="132" t="s">
        <v>4854</v>
      </c>
      <c r="C1051" s="132" t="s">
        <v>4855</v>
      </c>
      <c r="D1051" s="132" t="s">
        <v>2498</v>
      </c>
      <c r="E1051" s="132" t="s">
        <v>2499</v>
      </c>
      <c r="F1051" s="132" t="s">
        <v>3500</v>
      </c>
      <c r="G1051" s="132" t="s">
        <v>2869</v>
      </c>
    </row>
    <row r="1052" spans="2:7">
      <c r="B1052" s="132" t="s">
        <v>4856</v>
      </c>
      <c r="C1052" s="132" t="s">
        <v>4857</v>
      </c>
      <c r="D1052" s="132" t="s">
        <v>2498</v>
      </c>
      <c r="E1052" s="132" t="s">
        <v>2499</v>
      </c>
      <c r="F1052" s="132" t="s">
        <v>3228</v>
      </c>
      <c r="G1052" s="132" t="s">
        <v>2869</v>
      </c>
    </row>
    <row r="1053" spans="2:7">
      <c r="B1053" s="132" t="s">
        <v>4858</v>
      </c>
      <c r="C1053" s="132" t="s">
        <v>4859</v>
      </c>
      <c r="D1053" s="132" t="s">
        <v>2498</v>
      </c>
      <c r="E1053" s="132" t="s">
        <v>2499</v>
      </c>
      <c r="F1053" s="132" t="s">
        <v>3984</v>
      </c>
      <c r="G1053" s="132" t="s">
        <v>3734</v>
      </c>
    </row>
    <row r="1054" spans="2:7">
      <c r="B1054" s="132" t="s">
        <v>4860</v>
      </c>
      <c r="C1054" s="132" t="s">
        <v>4861</v>
      </c>
      <c r="D1054" s="132" t="s">
        <v>2498</v>
      </c>
      <c r="E1054" s="132" t="s">
        <v>2499</v>
      </c>
      <c r="F1054" s="132" t="s">
        <v>3160</v>
      </c>
      <c r="G1054" s="132" t="s">
        <v>3734</v>
      </c>
    </row>
    <row r="1055" spans="2:7">
      <c r="B1055" s="132" t="s">
        <v>4862</v>
      </c>
      <c r="C1055" s="132" t="s">
        <v>4863</v>
      </c>
      <c r="D1055" s="132" t="s">
        <v>2498</v>
      </c>
      <c r="E1055" s="132" t="s">
        <v>2499</v>
      </c>
      <c r="F1055" s="132" t="s">
        <v>3643</v>
      </c>
      <c r="G1055" s="132" t="s">
        <v>3734</v>
      </c>
    </row>
    <row r="1056" spans="2:7">
      <c r="B1056" s="132" t="s">
        <v>4864</v>
      </c>
      <c r="C1056" s="132" t="s">
        <v>4865</v>
      </c>
      <c r="D1056" s="132" t="s">
        <v>2498</v>
      </c>
      <c r="E1056" s="132" t="s">
        <v>2499</v>
      </c>
      <c r="F1056" s="132" t="s">
        <v>3680</v>
      </c>
      <c r="G1056" s="132" t="s">
        <v>2869</v>
      </c>
    </row>
    <row r="1057" spans="2:7">
      <c r="B1057" s="132" t="s">
        <v>4866</v>
      </c>
      <c r="C1057" s="132" t="s">
        <v>4867</v>
      </c>
      <c r="D1057" s="132" t="s">
        <v>2498</v>
      </c>
      <c r="E1057" s="132" t="s">
        <v>2499</v>
      </c>
      <c r="F1057" s="132" t="s">
        <v>4868</v>
      </c>
      <c r="G1057" s="132" t="s">
        <v>3734</v>
      </c>
    </row>
    <row r="1058" spans="2:7">
      <c r="B1058" s="132" t="s">
        <v>4869</v>
      </c>
      <c r="C1058" s="132" t="s">
        <v>4870</v>
      </c>
      <c r="D1058" s="132" t="s">
        <v>2498</v>
      </c>
      <c r="E1058" s="132" t="s">
        <v>2499</v>
      </c>
      <c r="F1058" s="132" t="s">
        <v>2957</v>
      </c>
      <c r="G1058" s="132" t="s">
        <v>2869</v>
      </c>
    </row>
    <row r="1059" spans="2:7">
      <c r="B1059" s="132" t="s">
        <v>4871</v>
      </c>
      <c r="C1059" s="132" t="s">
        <v>4872</v>
      </c>
      <c r="D1059" s="132" t="s">
        <v>2498</v>
      </c>
      <c r="E1059" s="132" t="s">
        <v>2499</v>
      </c>
      <c r="F1059" s="132" t="s">
        <v>2673</v>
      </c>
      <c r="G1059" s="132" t="s">
        <v>2869</v>
      </c>
    </row>
    <row r="1060" spans="2:7">
      <c r="B1060" s="132" t="s">
        <v>4873</v>
      </c>
      <c r="C1060" s="132" t="s">
        <v>4874</v>
      </c>
      <c r="D1060" s="132" t="s">
        <v>2498</v>
      </c>
      <c r="E1060" s="132" t="s">
        <v>2499</v>
      </c>
      <c r="F1060" s="132" t="s">
        <v>2673</v>
      </c>
      <c r="G1060" s="132" t="s">
        <v>3734</v>
      </c>
    </row>
    <row r="1061" spans="2:7">
      <c r="B1061" s="132" t="s">
        <v>4875</v>
      </c>
      <c r="C1061" s="132" t="s">
        <v>4876</v>
      </c>
      <c r="D1061" s="132" t="s">
        <v>2498</v>
      </c>
      <c r="E1061" s="132" t="s">
        <v>2499</v>
      </c>
      <c r="F1061" s="132" t="s">
        <v>3259</v>
      </c>
      <c r="G1061" s="132" t="s">
        <v>3734</v>
      </c>
    </row>
    <row r="1062" spans="2:7">
      <c r="B1062" s="132" t="s">
        <v>4877</v>
      </c>
      <c r="C1062" s="132" t="s">
        <v>4878</v>
      </c>
      <c r="D1062" s="132" t="s">
        <v>2498</v>
      </c>
      <c r="E1062" s="132" t="s">
        <v>2499</v>
      </c>
      <c r="F1062" s="132" t="s">
        <v>2567</v>
      </c>
      <c r="G1062" s="132" t="s">
        <v>3734</v>
      </c>
    </row>
    <row r="1063" spans="2:7">
      <c r="B1063" s="132" t="s">
        <v>4879</v>
      </c>
      <c r="C1063" s="132" t="s">
        <v>4880</v>
      </c>
      <c r="D1063" s="132" t="s">
        <v>2498</v>
      </c>
      <c r="E1063" s="132" t="s">
        <v>2499</v>
      </c>
      <c r="F1063" s="132" t="s">
        <v>2559</v>
      </c>
      <c r="G1063" s="132" t="s">
        <v>2869</v>
      </c>
    </row>
    <row r="1064" spans="2:7">
      <c r="B1064" s="132" t="s">
        <v>4881</v>
      </c>
      <c r="C1064" s="132" t="s">
        <v>4882</v>
      </c>
      <c r="D1064" s="132" t="s">
        <v>2498</v>
      </c>
      <c r="E1064" s="132" t="s">
        <v>2499</v>
      </c>
      <c r="F1064" s="132" t="s">
        <v>2938</v>
      </c>
      <c r="G1064" s="132" t="s">
        <v>2869</v>
      </c>
    </row>
    <row r="1065" spans="2:7">
      <c r="B1065" s="132" t="s">
        <v>4883</v>
      </c>
      <c r="C1065" s="132" t="s">
        <v>4884</v>
      </c>
      <c r="D1065" s="132" t="s">
        <v>2498</v>
      </c>
      <c r="E1065" s="132" t="s">
        <v>2499</v>
      </c>
      <c r="F1065" s="132" t="s">
        <v>2688</v>
      </c>
      <c r="G1065" s="132" t="s">
        <v>2744</v>
      </c>
    </row>
    <row r="1066" spans="2:7">
      <c r="B1066" s="132" t="s">
        <v>4885</v>
      </c>
      <c r="C1066" s="132" t="s">
        <v>4886</v>
      </c>
      <c r="D1066" s="132" t="s">
        <v>2498</v>
      </c>
      <c r="E1066" s="132" t="s">
        <v>2499</v>
      </c>
      <c r="F1066" s="132" t="s">
        <v>2752</v>
      </c>
      <c r="G1066" s="132" t="s">
        <v>2744</v>
      </c>
    </row>
    <row r="1067" spans="2:7">
      <c r="B1067" s="132" t="s">
        <v>4887</v>
      </c>
      <c r="C1067" s="132" t="s">
        <v>4888</v>
      </c>
      <c r="D1067" s="132" t="s">
        <v>2498</v>
      </c>
      <c r="E1067" s="132" t="s">
        <v>2499</v>
      </c>
      <c r="F1067" s="132" t="s">
        <v>2828</v>
      </c>
      <c r="G1067" s="132" t="s">
        <v>3734</v>
      </c>
    </row>
    <row r="1068" spans="2:7">
      <c r="B1068" s="132" t="s">
        <v>4889</v>
      </c>
      <c r="C1068" s="132" t="s">
        <v>4890</v>
      </c>
      <c r="D1068" s="132" t="s">
        <v>2804</v>
      </c>
      <c r="E1068" s="132" t="s">
        <v>2805</v>
      </c>
      <c r="F1068" s="132" t="s">
        <v>3546</v>
      </c>
      <c r="G1068" s="132" t="s">
        <v>3911</v>
      </c>
    </row>
    <row r="1069" spans="2:7">
      <c r="B1069" s="132" t="s">
        <v>4891</v>
      </c>
      <c r="C1069" s="132" t="s">
        <v>4892</v>
      </c>
      <c r="D1069" s="132" t="s">
        <v>2804</v>
      </c>
      <c r="E1069" s="132" t="s">
        <v>2805</v>
      </c>
      <c r="F1069" s="132" t="s">
        <v>2997</v>
      </c>
      <c r="G1069" s="132" t="s">
        <v>2744</v>
      </c>
    </row>
    <row r="1070" spans="2:7">
      <c r="B1070" s="132" t="s">
        <v>4893</v>
      </c>
      <c r="C1070" s="132" t="s">
        <v>4894</v>
      </c>
      <c r="D1070" s="132" t="s">
        <v>2498</v>
      </c>
      <c r="E1070" s="132" t="s">
        <v>2499</v>
      </c>
      <c r="F1070" s="132" t="s">
        <v>2519</v>
      </c>
      <c r="G1070" s="132" t="s">
        <v>3541</v>
      </c>
    </row>
    <row r="1071" spans="2:7">
      <c r="B1071" s="132" t="s">
        <v>4895</v>
      </c>
      <c r="C1071" s="132" t="s">
        <v>4896</v>
      </c>
      <c r="D1071" s="132" t="s">
        <v>2498</v>
      </c>
      <c r="E1071" s="132" t="s">
        <v>2499</v>
      </c>
      <c r="F1071" s="132" t="s">
        <v>2708</v>
      </c>
      <c r="G1071" s="132" t="s">
        <v>2869</v>
      </c>
    </row>
    <row r="1072" spans="2:7">
      <c r="B1072" s="132" t="s">
        <v>4897</v>
      </c>
      <c r="C1072" s="132" t="s">
        <v>4898</v>
      </c>
      <c r="D1072" s="132" t="s">
        <v>2498</v>
      </c>
      <c r="E1072" s="132" t="s">
        <v>2499</v>
      </c>
      <c r="F1072" s="132" t="s">
        <v>2849</v>
      </c>
      <c r="G1072" s="132" t="s">
        <v>2869</v>
      </c>
    </row>
    <row r="1073" spans="2:7">
      <c r="B1073" s="132" t="s">
        <v>4899</v>
      </c>
      <c r="C1073" s="132" t="s">
        <v>4900</v>
      </c>
      <c r="D1073" s="132" t="s">
        <v>2498</v>
      </c>
      <c r="E1073" s="132" t="s">
        <v>2499</v>
      </c>
      <c r="F1073" s="132" t="s">
        <v>2774</v>
      </c>
      <c r="G1073" s="132" t="s">
        <v>3734</v>
      </c>
    </row>
    <row r="1074" spans="2:7">
      <c r="B1074" s="132" t="s">
        <v>4901</v>
      </c>
      <c r="C1074" s="132" t="s">
        <v>4902</v>
      </c>
      <c r="D1074" s="132" t="s">
        <v>2498</v>
      </c>
      <c r="E1074" s="132" t="s">
        <v>2499</v>
      </c>
      <c r="F1074" s="132" t="s">
        <v>4903</v>
      </c>
      <c r="G1074" s="132" t="s">
        <v>2527</v>
      </c>
    </row>
    <row r="1075" spans="2:7">
      <c r="B1075" s="132" t="s">
        <v>4904</v>
      </c>
      <c r="C1075" s="132" t="s">
        <v>4905</v>
      </c>
      <c r="D1075" s="132" t="s">
        <v>2498</v>
      </c>
      <c r="E1075" s="132" t="s">
        <v>2499</v>
      </c>
      <c r="F1075" s="132" t="s">
        <v>3065</v>
      </c>
      <c r="G1075" s="132" t="s">
        <v>4211</v>
      </c>
    </row>
    <row r="1076" spans="2:7">
      <c r="B1076" s="132" t="s">
        <v>4906</v>
      </c>
      <c r="C1076" s="132" t="s">
        <v>4907</v>
      </c>
      <c r="D1076" s="132" t="s">
        <v>2498</v>
      </c>
      <c r="E1076" s="132" t="s">
        <v>2499</v>
      </c>
      <c r="F1076" s="132" t="s">
        <v>2957</v>
      </c>
      <c r="G1076" s="132" t="s">
        <v>2527</v>
      </c>
    </row>
    <row r="1077" spans="2:7">
      <c r="B1077" s="132" t="s">
        <v>4908</v>
      </c>
      <c r="C1077" s="132" t="s">
        <v>4909</v>
      </c>
      <c r="D1077" s="132" t="s">
        <v>2498</v>
      </c>
      <c r="E1077" s="132" t="s">
        <v>2499</v>
      </c>
      <c r="F1077" s="132" t="s">
        <v>3220</v>
      </c>
      <c r="G1077" s="132" t="s">
        <v>2601</v>
      </c>
    </row>
    <row r="1078" spans="2:7">
      <c r="B1078" s="132" t="s">
        <v>4910</v>
      </c>
      <c r="C1078" s="132" t="s">
        <v>4911</v>
      </c>
      <c r="D1078" s="132" t="s">
        <v>2530</v>
      </c>
      <c r="E1078" s="132" t="s">
        <v>2531</v>
      </c>
      <c r="F1078" s="132" t="s">
        <v>2532</v>
      </c>
      <c r="G1078" s="132" t="s">
        <v>2536</v>
      </c>
    </row>
    <row r="1079" spans="2:7">
      <c r="B1079" s="132" t="s">
        <v>4912</v>
      </c>
      <c r="C1079" s="132" t="s">
        <v>4913</v>
      </c>
      <c r="D1079" s="132" t="s">
        <v>2498</v>
      </c>
      <c r="E1079" s="132" t="s">
        <v>2499</v>
      </c>
      <c r="F1079" s="132" t="s">
        <v>2960</v>
      </c>
      <c r="G1079" s="132" t="s">
        <v>2501</v>
      </c>
    </row>
    <row r="1080" spans="2:7">
      <c r="B1080" s="132" t="s">
        <v>4914</v>
      </c>
      <c r="C1080" s="132" t="s">
        <v>4915</v>
      </c>
      <c r="D1080" s="132" t="s">
        <v>2498</v>
      </c>
      <c r="E1080" s="132" t="s">
        <v>2499</v>
      </c>
      <c r="F1080" s="132" t="s">
        <v>3841</v>
      </c>
      <c r="G1080" s="132" t="s">
        <v>3734</v>
      </c>
    </row>
    <row r="1081" spans="2:7">
      <c r="B1081" s="132" t="s">
        <v>4916</v>
      </c>
      <c r="C1081" s="132" t="s">
        <v>4917</v>
      </c>
      <c r="D1081" s="132" t="s">
        <v>2498</v>
      </c>
      <c r="E1081" s="132" t="s">
        <v>2499</v>
      </c>
      <c r="F1081" s="132" t="s">
        <v>3146</v>
      </c>
      <c r="G1081" s="132" t="s">
        <v>3734</v>
      </c>
    </row>
    <row r="1082" spans="2:7">
      <c r="B1082" s="132" t="s">
        <v>4918</v>
      </c>
      <c r="C1082" s="132" t="s">
        <v>4919</v>
      </c>
      <c r="D1082" s="132" t="s">
        <v>2498</v>
      </c>
      <c r="E1082" s="132" t="s">
        <v>2499</v>
      </c>
      <c r="F1082" s="132" t="s">
        <v>3314</v>
      </c>
      <c r="G1082" s="132" t="s">
        <v>2601</v>
      </c>
    </row>
    <row r="1083" spans="2:7">
      <c r="B1083" s="132" t="s">
        <v>4920</v>
      </c>
      <c r="C1083" s="132" t="s">
        <v>4921</v>
      </c>
      <c r="D1083" s="132" t="s">
        <v>2498</v>
      </c>
      <c r="E1083" s="132" t="s">
        <v>2499</v>
      </c>
      <c r="F1083" s="132" t="s">
        <v>2743</v>
      </c>
      <c r="G1083" s="132" t="s">
        <v>2869</v>
      </c>
    </row>
    <row r="1084" spans="2:7">
      <c r="B1084" s="132" t="s">
        <v>4922</v>
      </c>
      <c r="C1084" s="132" t="s">
        <v>4923</v>
      </c>
      <c r="D1084" s="132" t="s">
        <v>2498</v>
      </c>
      <c r="E1084" s="132" t="s">
        <v>2499</v>
      </c>
      <c r="F1084" s="132" t="s">
        <v>2968</v>
      </c>
      <c r="G1084" s="132" t="s">
        <v>2869</v>
      </c>
    </row>
    <row r="1085" spans="2:7">
      <c r="B1085" s="132" t="s">
        <v>4924</v>
      </c>
      <c r="C1085" s="132" t="s">
        <v>4925</v>
      </c>
      <c r="D1085" s="132" t="s">
        <v>2530</v>
      </c>
      <c r="E1085" s="132" t="s">
        <v>2531</v>
      </c>
      <c r="F1085" s="132" t="s">
        <v>2532</v>
      </c>
      <c r="G1085" s="132" t="s">
        <v>2536</v>
      </c>
    </row>
    <row r="1086" spans="2:7">
      <c r="B1086" s="132" t="s">
        <v>4926</v>
      </c>
      <c r="C1086" s="132" t="s">
        <v>4927</v>
      </c>
      <c r="D1086" s="132" t="s">
        <v>2530</v>
      </c>
      <c r="E1086" s="132" t="s">
        <v>2531</v>
      </c>
      <c r="F1086" s="132" t="s">
        <v>2532</v>
      </c>
      <c r="G1086" s="132" t="s">
        <v>2536</v>
      </c>
    </row>
    <row r="1087" spans="2:7">
      <c r="B1087" s="132" t="s">
        <v>4928</v>
      </c>
      <c r="C1087" s="132" t="s">
        <v>4929</v>
      </c>
      <c r="D1087" s="132" t="s">
        <v>2530</v>
      </c>
      <c r="E1087" s="132" t="s">
        <v>2531</v>
      </c>
      <c r="F1087" s="132" t="s">
        <v>2532</v>
      </c>
      <c r="G1087" s="132" t="s">
        <v>2536</v>
      </c>
    </row>
    <row r="1088" spans="2:7">
      <c r="B1088" s="132" t="s">
        <v>4930</v>
      </c>
      <c r="C1088" s="132" t="s">
        <v>4931</v>
      </c>
      <c r="D1088" s="132" t="s">
        <v>2554</v>
      </c>
      <c r="E1088" s="132" t="s">
        <v>2555</v>
      </c>
      <c r="F1088" s="132" t="s">
        <v>3948</v>
      </c>
      <c r="G1088" s="132" t="s">
        <v>2512</v>
      </c>
    </row>
    <row r="1089" spans="2:7">
      <c r="B1089" s="132" t="s">
        <v>4932</v>
      </c>
      <c r="C1089" s="132" t="s">
        <v>4933</v>
      </c>
      <c r="D1089" s="132" t="s">
        <v>2498</v>
      </c>
      <c r="E1089" s="132" t="s">
        <v>2499</v>
      </c>
      <c r="F1089" s="132" t="s">
        <v>4096</v>
      </c>
      <c r="G1089" s="132" t="s">
        <v>2869</v>
      </c>
    </row>
    <row r="1090" spans="2:7">
      <c r="B1090" s="132" t="s">
        <v>4934</v>
      </c>
      <c r="C1090" s="132" t="s">
        <v>4935</v>
      </c>
      <c r="D1090" s="132" t="s">
        <v>2530</v>
      </c>
      <c r="E1090" s="132" t="s">
        <v>2531</v>
      </c>
      <c r="F1090" s="132" t="s">
        <v>2532</v>
      </c>
      <c r="G1090" s="132" t="s">
        <v>2536</v>
      </c>
    </row>
    <row r="1091" spans="2:7">
      <c r="B1091" s="132" t="s">
        <v>4936</v>
      </c>
      <c r="C1091" s="132" t="s">
        <v>4937</v>
      </c>
      <c r="D1091" s="132" t="s">
        <v>2498</v>
      </c>
      <c r="E1091" s="132" t="s">
        <v>2499</v>
      </c>
      <c r="F1091" s="132" t="s">
        <v>3062</v>
      </c>
      <c r="G1091" s="132" t="s">
        <v>2570</v>
      </c>
    </row>
    <row r="1092" spans="2:7">
      <c r="B1092" s="132" t="s">
        <v>4938</v>
      </c>
      <c r="C1092" s="132" t="s">
        <v>4939</v>
      </c>
      <c r="D1092" s="132" t="s">
        <v>2498</v>
      </c>
      <c r="E1092" s="132" t="s">
        <v>2499</v>
      </c>
      <c r="F1092" s="132" t="s">
        <v>4940</v>
      </c>
      <c r="G1092" s="132" t="s">
        <v>3734</v>
      </c>
    </row>
    <row r="1093" spans="2:7">
      <c r="B1093" s="132" t="s">
        <v>4941</v>
      </c>
      <c r="C1093" s="132" t="s">
        <v>4942</v>
      </c>
      <c r="D1093" s="132" t="s">
        <v>2498</v>
      </c>
      <c r="E1093" s="132" t="s">
        <v>2499</v>
      </c>
      <c r="F1093" s="132" t="s">
        <v>2547</v>
      </c>
      <c r="G1093" s="132" t="s">
        <v>2570</v>
      </c>
    </row>
    <row r="1094" spans="2:7">
      <c r="B1094" s="132" t="s">
        <v>4943</v>
      </c>
      <c r="C1094" s="132" t="s">
        <v>4944</v>
      </c>
      <c r="D1094" s="132" t="s">
        <v>2498</v>
      </c>
      <c r="E1094" s="132" t="s">
        <v>2499</v>
      </c>
      <c r="F1094" s="132" t="s">
        <v>3062</v>
      </c>
      <c r="G1094" s="132" t="s">
        <v>4211</v>
      </c>
    </row>
    <row r="1095" spans="2:7">
      <c r="B1095" s="132" t="s">
        <v>4945</v>
      </c>
      <c r="C1095" s="132" t="s">
        <v>4946</v>
      </c>
      <c r="D1095" s="132" t="s">
        <v>2498</v>
      </c>
      <c r="E1095" s="132" t="s">
        <v>2499</v>
      </c>
      <c r="F1095" s="132" t="s">
        <v>3259</v>
      </c>
      <c r="G1095" s="132" t="s">
        <v>2527</v>
      </c>
    </row>
    <row r="1096" spans="2:7">
      <c r="B1096" s="132" t="s">
        <v>4947</v>
      </c>
      <c r="C1096" s="132" t="s">
        <v>4948</v>
      </c>
      <c r="D1096" s="132" t="s">
        <v>2498</v>
      </c>
      <c r="E1096" s="132" t="s">
        <v>2499</v>
      </c>
      <c r="F1096" s="132" t="s">
        <v>3026</v>
      </c>
      <c r="G1096" s="132" t="s">
        <v>2527</v>
      </c>
    </row>
    <row r="1097" spans="2:7">
      <c r="B1097" s="132" t="s">
        <v>4949</v>
      </c>
      <c r="C1097" s="132" t="s">
        <v>4950</v>
      </c>
      <c r="D1097" s="132" t="s">
        <v>2498</v>
      </c>
      <c r="E1097" s="132" t="s">
        <v>2499</v>
      </c>
      <c r="F1097" s="132" t="s">
        <v>3778</v>
      </c>
      <c r="G1097" s="132" t="s">
        <v>2601</v>
      </c>
    </row>
    <row r="1098" spans="2:7">
      <c r="B1098" s="132" t="s">
        <v>4951</v>
      </c>
      <c r="C1098" s="132" t="s">
        <v>4952</v>
      </c>
      <c r="D1098" s="132" t="s">
        <v>2530</v>
      </c>
      <c r="E1098" s="132" t="s">
        <v>2531</v>
      </c>
      <c r="F1098" s="132" t="s">
        <v>2532</v>
      </c>
      <c r="G1098" s="132" t="s">
        <v>4099</v>
      </c>
    </row>
    <row r="1099" spans="2:7">
      <c r="B1099" s="132" t="s">
        <v>4953</v>
      </c>
      <c r="C1099" s="132" t="s">
        <v>4954</v>
      </c>
      <c r="D1099" s="132" t="s">
        <v>2804</v>
      </c>
      <c r="E1099" s="132" t="s">
        <v>2805</v>
      </c>
      <c r="F1099" s="132" t="s">
        <v>3546</v>
      </c>
      <c r="G1099" s="132" t="s">
        <v>4080</v>
      </c>
    </row>
    <row r="1100" spans="2:7">
      <c r="B1100" s="132" t="s">
        <v>4955</v>
      </c>
      <c r="C1100" s="132" t="s">
        <v>4956</v>
      </c>
      <c r="D1100" s="132" t="s">
        <v>2804</v>
      </c>
      <c r="E1100" s="132" t="s">
        <v>2805</v>
      </c>
      <c r="F1100" s="132" t="s">
        <v>3546</v>
      </c>
      <c r="G1100" s="132" t="s">
        <v>4211</v>
      </c>
    </row>
    <row r="1101" spans="2:7">
      <c r="B1101" s="132" t="s">
        <v>4957</v>
      </c>
      <c r="C1101" s="132" t="s">
        <v>4958</v>
      </c>
      <c r="D1101" s="132" t="s">
        <v>2804</v>
      </c>
      <c r="E1101" s="132" t="s">
        <v>2805</v>
      </c>
      <c r="F1101" s="132" t="s">
        <v>2997</v>
      </c>
      <c r="G1101" s="132" t="s">
        <v>4080</v>
      </c>
    </row>
    <row r="1102" spans="2:7">
      <c r="B1102" s="132" t="s">
        <v>4959</v>
      </c>
      <c r="C1102" s="132" t="s">
        <v>4960</v>
      </c>
      <c r="D1102" s="132" t="s">
        <v>2804</v>
      </c>
      <c r="E1102" s="132" t="s">
        <v>2805</v>
      </c>
      <c r="F1102" s="132" t="s">
        <v>2997</v>
      </c>
      <c r="G1102" s="132" t="s">
        <v>2744</v>
      </c>
    </row>
    <row r="1103" spans="2:7">
      <c r="B1103" s="132" t="s">
        <v>4961</v>
      </c>
      <c r="C1103" s="132" t="s">
        <v>4962</v>
      </c>
      <c r="D1103" s="132" t="s">
        <v>2498</v>
      </c>
      <c r="E1103" s="132" t="s">
        <v>2499</v>
      </c>
      <c r="F1103" s="132" t="s">
        <v>2614</v>
      </c>
      <c r="G1103" s="132" t="s">
        <v>3734</v>
      </c>
    </row>
    <row r="1104" spans="2:7">
      <c r="B1104" s="132" t="s">
        <v>4963</v>
      </c>
      <c r="C1104" s="132" t="s">
        <v>4964</v>
      </c>
      <c r="D1104" s="132" t="s">
        <v>2498</v>
      </c>
      <c r="E1104" s="132" t="s">
        <v>2499</v>
      </c>
      <c r="F1104" s="132" t="s">
        <v>3228</v>
      </c>
      <c r="G1104" s="132" t="s">
        <v>3734</v>
      </c>
    </row>
    <row r="1105" spans="2:7">
      <c r="B1105" s="132" t="s">
        <v>4965</v>
      </c>
      <c r="C1105" s="132" t="s">
        <v>4966</v>
      </c>
      <c r="D1105" s="132" t="s">
        <v>2498</v>
      </c>
      <c r="E1105" s="132" t="s">
        <v>2499</v>
      </c>
      <c r="F1105" s="132" t="s">
        <v>3228</v>
      </c>
      <c r="G1105" s="132" t="s">
        <v>3734</v>
      </c>
    </row>
    <row r="1106" spans="2:7">
      <c r="B1106" s="132" t="s">
        <v>4967</v>
      </c>
      <c r="C1106" s="132" t="s">
        <v>4968</v>
      </c>
      <c r="D1106" s="132" t="s">
        <v>2498</v>
      </c>
      <c r="E1106" s="132" t="s">
        <v>2499</v>
      </c>
      <c r="F1106" s="132" t="s">
        <v>3680</v>
      </c>
      <c r="G1106" s="132" t="s">
        <v>2869</v>
      </c>
    </row>
    <row r="1107" spans="2:7">
      <c r="B1107" s="132" t="s">
        <v>4969</v>
      </c>
      <c r="C1107" s="132" t="s">
        <v>4970</v>
      </c>
      <c r="D1107" s="132" t="s">
        <v>2498</v>
      </c>
      <c r="E1107" s="132" t="s">
        <v>2499</v>
      </c>
      <c r="F1107" s="132" t="s">
        <v>2688</v>
      </c>
      <c r="G1107" s="132" t="s">
        <v>3734</v>
      </c>
    </row>
    <row r="1108" spans="2:7">
      <c r="B1108" s="132" t="s">
        <v>4971</v>
      </c>
      <c r="C1108" s="132" t="s">
        <v>4972</v>
      </c>
      <c r="D1108" s="132" t="s">
        <v>2498</v>
      </c>
      <c r="E1108" s="132" t="s">
        <v>2499</v>
      </c>
      <c r="F1108" s="132" t="s">
        <v>4973</v>
      </c>
      <c r="G1108" s="132" t="s">
        <v>3734</v>
      </c>
    </row>
    <row r="1109" spans="2:7">
      <c r="B1109" s="132" t="s">
        <v>4974</v>
      </c>
      <c r="C1109" s="132" t="s">
        <v>4975</v>
      </c>
      <c r="D1109" s="132" t="s">
        <v>2498</v>
      </c>
      <c r="E1109" s="132" t="s">
        <v>2499</v>
      </c>
      <c r="F1109" s="132" t="s">
        <v>3643</v>
      </c>
      <c r="G1109" s="132" t="s">
        <v>3734</v>
      </c>
    </row>
    <row r="1110" spans="2:7">
      <c r="B1110" s="132" t="s">
        <v>4976</v>
      </c>
      <c r="C1110" s="132" t="s">
        <v>4977</v>
      </c>
      <c r="D1110" s="132" t="s">
        <v>2498</v>
      </c>
      <c r="E1110" s="132" t="s">
        <v>2499</v>
      </c>
      <c r="F1110" s="132" t="s">
        <v>2968</v>
      </c>
      <c r="G1110" s="132" t="s">
        <v>2869</v>
      </c>
    </row>
    <row r="1111" spans="2:7">
      <c r="B1111" s="132" t="s">
        <v>4978</v>
      </c>
      <c r="C1111" s="132" t="s">
        <v>4979</v>
      </c>
      <c r="D1111" s="132" t="s">
        <v>2498</v>
      </c>
      <c r="E1111" s="132" t="s">
        <v>2499</v>
      </c>
      <c r="F1111" s="132" t="s">
        <v>3168</v>
      </c>
      <c r="G1111" s="132" t="s">
        <v>2869</v>
      </c>
    </row>
    <row r="1112" spans="2:7">
      <c r="B1112" s="132" t="s">
        <v>4980</v>
      </c>
      <c r="C1112" s="132" t="s">
        <v>4981</v>
      </c>
      <c r="D1112" s="132" t="s">
        <v>2498</v>
      </c>
      <c r="E1112" s="132" t="s">
        <v>2499</v>
      </c>
      <c r="F1112" s="132" t="s">
        <v>3683</v>
      </c>
      <c r="G1112" s="132" t="s">
        <v>3734</v>
      </c>
    </row>
    <row r="1113" spans="2:7">
      <c r="B1113" s="132" t="s">
        <v>4982</v>
      </c>
      <c r="C1113" s="132" t="s">
        <v>4983</v>
      </c>
      <c r="D1113" s="132" t="s">
        <v>2498</v>
      </c>
      <c r="E1113" s="132" t="s">
        <v>2499</v>
      </c>
      <c r="F1113" s="132" t="s">
        <v>3267</v>
      </c>
      <c r="G1113" s="132" t="s">
        <v>3734</v>
      </c>
    </row>
    <row r="1114" spans="2:7">
      <c r="B1114" s="132" t="s">
        <v>4984</v>
      </c>
      <c r="C1114" s="132" t="s">
        <v>4985</v>
      </c>
      <c r="D1114" s="132" t="s">
        <v>2498</v>
      </c>
      <c r="E1114" s="132" t="s">
        <v>2499</v>
      </c>
      <c r="F1114" s="132" t="s">
        <v>3146</v>
      </c>
      <c r="G1114" s="132" t="s">
        <v>3734</v>
      </c>
    </row>
    <row r="1115" spans="2:7">
      <c r="B1115" s="132" t="s">
        <v>4986</v>
      </c>
      <c r="C1115" s="132" t="s">
        <v>4987</v>
      </c>
      <c r="D1115" s="132" t="s">
        <v>2498</v>
      </c>
      <c r="E1115" s="132" t="s">
        <v>2499</v>
      </c>
      <c r="F1115" s="132" t="s">
        <v>2812</v>
      </c>
      <c r="G1115" s="132" t="s">
        <v>3734</v>
      </c>
    </row>
    <row r="1116" spans="2:7">
      <c r="B1116" s="132" t="s">
        <v>4988</v>
      </c>
      <c r="C1116" s="132" t="s">
        <v>4989</v>
      </c>
      <c r="D1116" s="132" t="s">
        <v>2498</v>
      </c>
      <c r="E1116" s="132" t="s">
        <v>2499</v>
      </c>
      <c r="F1116" s="132" t="s">
        <v>3683</v>
      </c>
      <c r="G1116" s="132" t="s">
        <v>3734</v>
      </c>
    </row>
    <row r="1117" spans="2:7">
      <c r="B1117" s="132" t="s">
        <v>4990</v>
      </c>
      <c r="C1117" s="132" t="s">
        <v>4991</v>
      </c>
      <c r="D1117" s="132" t="s">
        <v>2498</v>
      </c>
      <c r="E1117" s="132" t="s">
        <v>2499</v>
      </c>
      <c r="F1117" s="132" t="s">
        <v>3074</v>
      </c>
      <c r="G1117" s="132" t="s">
        <v>3734</v>
      </c>
    </row>
    <row r="1118" spans="2:7">
      <c r="B1118" s="132" t="s">
        <v>4992</v>
      </c>
      <c r="C1118" s="132" t="s">
        <v>4993</v>
      </c>
      <c r="D1118" s="132" t="s">
        <v>2498</v>
      </c>
      <c r="E1118" s="132" t="s">
        <v>2499</v>
      </c>
      <c r="F1118" s="132" t="s">
        <v>3220</v>
      </c>
      <c r="G1118" s="132" t="s">
        <v>3734</v>
      </c>
    </row>
    <row r="1119" spans="2:7">
      <c r="B1119" s="132" t="s">
        <v>4994</v>
      </c>
      <c r="C1119" s="132" t="s">
        <v>4995</v>
      </c>
      <c r="D1119" s="132" t="s">
        <v>2498</v>
      </c>
      <c r="E1119" s="132" t="s">
        <v>2499</v>
      </c>
      <c r="F1119" s="132" t="s">
        <v>3314</v>
      </c>
      <c r="G1119" s="132" t="s">
        <v>3734</v>
      </c>
    </row>
    <row r="1120" spans="2:7">
      <c r="B1120" s="132" t="s">
        <v>4996</v>
      </c>
      <c r="C1120" s="132" t="s">
        <v>4997</v>
      </c>
      <c r="D1120" s="132" t="s">
        <v>2498</v>
      </c>
      <c r="E1120" s="132" t="s">
        <v>2499</v>
      </c>
      <c r="F1120" s="132" t="s">
        <v>3984</v>
      </c>
      <c r="G1120" s="132" t="s">
        <v>3734</v>
      </c>
    </row>
    <row r="1121" spans="2:7">
      <c r="B1121" s="132" t="s">
        <v>4998</v>
      </c>
      <c r="C1121" s="132" t="s">
        <v>4999</v>
      </c>
      <c r="D1121" s="132" t="s">
        <v>2498</v>
      </c>
      <c r="E1121" s="132" t="s">
        <v>2499</v>
      </c>
      <c r="F1121" s="132" t="s">
        <v>3168</v>
      </c>
      <c r="G1121" s="132" t="s">
        <v>2869</v>
      </c>
    </row>
    <row r="1122" spans="2:7">
      <c r="B1122" s="132" t="s">
        <v>5000</v>
      </c>
      <c r="C1122" s="132" t="s">
        <v>5001</v>
      </c>
      <c r="D1122" s="132" t="s">
        <v>2498</v>
      </c>
      <c r="E1122" s="132" t="s">
        <v>2499</v>
      </c>
      <c r="F1122" s="132" t="s">
        <v>3926</v>
      </c>
      <c r="G1122" s="132" t="s">
        <v>2869</v>
      </c>
    </row>
    <row r="1123" spans="2:7">
      <c r="B1123" s="132" t="s">
        <v>5002</v>
      </c>
      <c r="C1123" s="132" t="s">
        <v>5003</v>
      </c>
      <c r="D1123" s="132" t="s">
        <v>2498</v>
      </c>
      <c r="E1123" s="132" t="s">
        <v>2499</v>
      </c>
      <c r="F1123" s="132" t="s">
        <v>3853</v>
      </c>
      <c r="G1123" s="132" t="s">
        <v>3734</v>
      </c>
    </row>
    <row r="1124" spans="2:7">
      <c r="B1124" s="132" t="s">
        <v>5004</v>
      </c>
      <c r="C1124" s="132" t="s">
        <v>5005</v>
      </c>
      <c r="D1124" s="132" t="s">
        <v>2498</v>
      </c>
      <c r="E1124" s="132" t="s">
        <v>2499</v>
      </c>
      <c r="F1124" s="132" t="s">
        <v>5006</v>
      </c>
      <c r="G1124" s="132" t="s">
        <v>2869</v>
      </c>
    </row>
    <row r="1125" spans="2:7">
      <c r="B1125" s="132" t="s">
        <v>5007</v>
      </c>
      <c r="C1125" s="132" t="s">
        <v>5008</v>
      </c>
      <c r="D1125" s="132" t="s">
        <v>2498</v>
      </c>
      <c r="E1125" s="132" t="s">
        <v>2499</v>
      </c>
      <c r="F1125" s="132" t="s">
        <v>2643</v>
      </c>
      <c r="G1125" s="132" t="s">
        <v>2869</v>
      </c>
    </row>
    <row r="1126" spans="2:7">
      <c r="B1126" s="132" t="s">
        <v>5009</v>
      </c>
      <c r="C1126" s="132" t="s">
        <v>5010</v>
      </c>
      <c r="D1126" s="132" t="s">
        <v>2498</v>
      </c>
      <c r="E1126" s="132" t="s">
        <v>2499</v>
      </c>
      <c r="F1126" s="132" t="s">
        <v>3349</v>
      </c>
      <c r="G1126" s="132" t="s">
        <v>3734</v>
      </c>
    </row>
    <row r="1127" spans="2:7">
      <c r="B1127" s="132" t="s">
        <v>5011</v>
      </c>
      <c r="C1127" s="132" t="s">
        <v>5012</v>
      </c>
      <c r="D1127" s="132" t="s">
        <v>2498</v>
      </c>
      <c r="E1127" s="132" t="s">
        <v>2499</v>
      </c>
      <c r="F1127" s="132" t="s">
        <v>2688</v>
      </c>
      <c r="G1127" s="132" t="s">
        <v>2744</v>
      </c>
    </row>
    <row r="1128" spans="2:7">
      <c r="B1128" s="132" t="s">
        <v>5013</v>
      </c>
      <c r="C1128" s="132" t="s">
        <v>5014</v>
      </c>
      <c r="D1128" s="132" t="s">
        <v>2498</v>
      </c>
      <c r="E1128" s="132" t="s">
        <v>2499</v>
      </c>
      <c r="F1128" s="132" t="s">
        <v>2614</v>
      </c>
      <c r="G1128" s="132" t="s">
        <v>3541</v>
      </c>
    </row>
    <row r="1129" spans="2:7">
      <c r="B1129" s="132" t="s">
        <v>5015</v>
      </c>
      <c r="C1129" s="132" t="s">
        <v>5016</v>
      </c>
      <c r="D1129" s="132" t="s">
        <v>2498</v>
      </c>
      <c r="E1129" s="132" t="s">
        <v>2499</v>
      </c>
      <c r="F1129" s="132" t="s">
        <v>2688</v>
      </c>
      <c r="G1129" s="132" t="s">
        <v>2744</v>
      </c>
    </row>
    <row r="1130" spans="2:7">
      <c r="B1130" s="132" t="s">
        <v>5017</v>
      </c>
      <c r="C1130" s="132" t="s">
        <v>5018</v>
      </c>
      <c r="D1130" s="132" t="s">
        <v>2498</v>
      </c>
      <c r="E1130" s="132" t="s">
        <v>2499</v>
      </c>
      <c r="F1130" s="132" t="s">
        <v>2638</v>
      </c>
      <c r="G1130" s="132" t="s">
        <v>3734</v>
      </c>
    </row>
    <row r="1131" spans="2:7">
      <c r="B1131" s="132" t="s">
        <v>5019</v>
      </c>
      <c r="C1131" s="132" t="s">
        <v>5020</v>
      </c>
      <c r="D1131" s="132" t="s">
        <v>2498</v>
      </c>
      <c r="E1131" s="132" t="s">
        <v>2499</v>
      </c>
      <c r="F1131" s="132" t="s">
        <v>4903</v>
      </c>
      <c r="G1131" s="132" t="s">
        <v>2869</v>
      </c>
    </row>
    <row r="1132" spans="2:7">
      <c r="B1132" s="132" t="s">
        <v>5021</v>
      </c>
      <c r="C1132" s="132" t="s">
        <v>5022</v>
      </c>
      <c r="D1132" s="132" t="s">
        <v>2498</v>
      </c>
      <c r="E1132" s="132" t="s">
        <v>2499</v>
      </c>
      <c r="F1132" s="132" t="s">
        <v>3059</v>
      </c>
      <c r="G1132" s="132" t="s">
        <v>2512</v>
      </c>
    </row>
    <row r="1133" spans="2:7">
      <c r="B1133" s="132" t="s">
        <v>5023</v>
      </c>
      <c r="C1133" s="132" t="s">
        <v>5024</v>
      </c>
      <c r="D1133" s="132" t="s">
        <v>2498</v>
      </c>
      <c r="E1133" s="132" t="s">
        <v>2499</v>
      </c>
      <c r="F1133" s="132" t="s">
        <v>2643</v>
      </c>
      <c r="G1133" s="132" t="s">
        <v>3734</v>
      </c>
    </row>
    <row r="1134" spans="2:7">
      <c r="B1134" s="132" t="s">
        <v>5025</v>
      </c>
      <c r="C1134" s="132" t="s">
        <v>5026</v>
      </c>
      <c r="D1134" s="132" t="s">
        <v>2498</v>
      </c>
      <c r="E1134" s="132" t="s">
        <v>2499</v>
      </c>
      <c r="F1134" s="132" t="s">
        <v>2968</v>
      </c>
      <c r="G1134" s="132" t="s">
        <v>2869</v>
      </c>
    </row>
    <row r="1135" spans="2:7">
      <c r="B1135" s="132" t="s">
        <v>5027</v>
      </c>
      <c r="C1135" s="132" t="s">
        <v>5028</v>
      </c>
      <c r="D1135" s="132" t="s">
        <v>2498</v>
      </c>
      <c r="E1135" s="132" t="s">
        <v>2499</v>
      </c>
      <c r="F1135" s="132" t="s">
        <v>2733</v>
      </c>
      <c r="G1135" s="132" t="s">
        <v>3541</v>
      </c>
    </row>
    <row r="1136" spans="2:7">
      <c r="B1136" s="132" t="s">
        <v>5029</v>
      </c>
      <c r="C1136" s="132" t="s">
        <v>5030</v>
      </c>
      <c r="D1136" s="132" t="s">
        <v>2498</v>
      </c>
      <c r="E1136" s="132" t="s">
        <v>2499</v>
      </c>
      <c r="F1136" s="132" t="s">
        <v>2562</v>
      </c>
      <c r="G1136" s="132" t="s">
        <v>2527</v>
      </c>
    </row>
    <row r="1137" spans="2:7">
      <c r="B1137" s="132" t="s">
        <v>5031</v>
      </c>
      <c r="C1137" s="132" t="s">
        <v>5032</v>
      </c>
      <c r="D1137" s="132" t="s">
        <v>2498</v>
      </c>
      <c r="E1137" s="132" t="s">
        <v>2499</v>
      </c>
      <c r="F1137" s="132" t="s">
        <v>2562</v>
      </c>
      <c r="G1137" s="132" t="s">
        <v>2527</v>
      </c>
    </row>
    <row r="1138" spans="2:7">
      <c r="B1138" s="132" t="s">
        <v>5033</v>
      </c>
      <c r="C1138" s="132" t="s">
        <v>5034</v>
      </c>
      <c r="D1138" s="132" t="s">
        <v>2554</v>
      </c>
      <c r="E1138" s="132" t="s">
        <v>2555</v>
      </c>
      <c r="F1138" s="132" t="s">
        <v>3948</v>
      </c>
      <c r="G1138" s="132" t="s">
        <v>2536</v>
      </c>
    </row>
    <row r="1139" spans="2:7">
      <c r="B1139" s="132" t="s">
        <v>5035</v>
      </c>
      <c r="C1139" s="132" t="s">
        <v>5036</v>
      </c>
      <c r="D1139" s="132" t="s">
        <v>2498</v>
      </c>
      <c r="E1139" s="132" t="s">
        <v>2499</v>
      </c>
      <c r="F1139" s="132" t="s">
        <v>2711</v>
      </c>
      <c r="G1139" s="132" t="s">
        <v>2533</v>
      </c>
    </row>
    <row r="1140" spans="2:7">
      <c r="B1140" s="132" t="s">
        <v>5037</v>
      </c>
      <c r="C1140" s="132" t="s">
        <v>5038</v>
      </c>
      <c r="D1140" s="132" t="s">
        <v>2498</v>
      </c>
      <c r="E1140" s="132" t="s">
        <v>2499</v>
      </c>
      <c r="F1140" s="132" t="s">
        <v>3812</v>
      </c>
      <c r="G1140" s="132" t="s">
        <v>3734</v>
      </c>
    </row>
    <row r="1141" spans="2:7">
      <c r="B1141" s="132" t="s">
        <v>5039</v>
      </c>
      <c r="C1141" s="132" t="s">
        <v>5040</v>
      </c>
      <c r="D1141" s="132" t="s">
        <v>2498</v>
      </c>
      <c r="E1141" s="132" t="s">
        <v>2499</v>
      </c>
      <c r="F1141" s="132" t="s">
        <v>2915</v>
      </c>
      <c r="G1141" s="132" t="s">
        <v>2744</v>
      </c>
    </row>
    <row r="1142" spans="2:7">
      <c r="B1142" s="132" t="s">
        <v>5041</v>
      </c>
      <c r="C1142" s="132" t="s">
        <v>5042</v>
      </c>
      <c r="D1142" s="132" t="s">
        <v>2498</v>
      </c>
      <c r="E1142" s="132" t="s">
        <v>2499</v>
      </c>
      <c r="F1142" s="132" t="s">
        <v>3683</v>
      </c>
      <c r="G1142" s="132" t="s">
        <v>2601</v>
      </c>
    </row>
    <row r="1143" spans="2:7">
      <c r="B1143" s="132" t="s">
        <v>5043</v>
      </c>
      <c r="C1143" s="132" t="s">
        <v>5044</v>
      </c>
      <c r="D1143" s="132" t="s">
        <v>2498</v>
      </c>
      <c r="E1143" s="132" t="s">
        <v>2499</v>
      </c>
      <c r="F1143" s="132" t="s">
        <v>3133</v>
      </c>
      <c r="G1143" s="132" t="s">
        <v>3734</v>
      </c>
    </row>
    <row r="1144" spans="2:7">
      <c r="B1144" s="132" t="s">
        <v>5045</v>
      </c>
      <c r="C1144" s="132" t="s">
        <v>5046</v>
      </c>
      <c r="D1144" s="132" t="s">
        <v>2804</v>
      </c>
      <c r="E1144" s="132" t="s">
        <v>2805</v>
      </c>
      <c r="F1144" s="132" t="s">
        <v>3546</v>
      </c>
      <c r="G1144" s="132" t="s">
        <v>4080</v>
      </c>
    </row>
    <row r="1145" spans="2:7">
      <c r="B1145" s="132" t="s">
        <v>5047</v>
      </c>
      <c r="C1145" s="132" t="s">
        <v>5048</v>
      </c>
      <c r="D1145" s="132" t="s">
        <v>2498</v>
      </c>
      <c r="E1145" s="132" t="s">
        <v>2499</v>
      </c>
      <c r="F1145" s="132" t="s">
        <v>3349</v>
      </c>
      <c r="G1145" s="132" t="s">
        <v>2527</v>
      </c>
    </row>
    <row r="1146" spans="2:7">
      <c r="B1146" s="132" t="s">
        <v>5049</v>
      </c>
      <c r="C1146" s="132" t="s">
        <v>5050</v>
      </c>
      <c r="D1146" s="132" t="s">
        <v>2498</v>
      </c>
      <c r="E1146" s="132" t="s">
        <v>2499</v>
      </c>
      <c r="F1146" s="132" t="s">
        <v>2587</v>
      </c>
      <c r="G1146" s="132" t="s">
        <v>2501</v>
      </c>
    </row>
    <row r="1147" spans="2:7">
      <c r="B1147" s="132" t="s">
        <v>5051</v>
      </c>
      <c r="C1147" s="132" t="s">
        <v>5052</v>
      </c>
      <c r="D1147" s="132" t="s">
        <v>2498</v>
      </c>
      <c r="E1147" s="132" t="s">
        <v>2499</v>
      </c>
      <c r="F1147" s="132" t="s">
        <v>4091</v>
      </c>
      <c r="G1147" s="132" t="s">
        <v>2744</v>
      </c>
    </row>
    <row r="1148" spans="2:7">
      <c r="B1148" s="132" t="s">
        <v>5053</v>
      </c>
      <c r="C1148" s="132" t="s">
        <v>5054</v>
      </c>
      <c r="D1148" s="132" t="s">
        <v>2498</v>
      </c>
      <c r="E1148" s="132" t="s">
        <v>2499</v>
      </c>
      <c r="F1148" s="132" t="s">
        <v>2547</v>
      </c>
      <c r="G1148" s="132" t="s">
        <v>2570</v>
      </c>
    </row>
    <row r="1149" spans="2:7">
      <c r="B1149" s="132" t="s">
        <v>5055</v>
      </c>
      <c r="C1149" s="132" t="s">
        <v>5056</v>
      </c>
      <c r="D1149" s="132" t="s">
        <v>2554</v>
      </c>
      <c r="E1149" s="132" t="s">
        <v>2555</v>
      </c>
      <c r="F1149" s="132" t="s">
        <v>4588</v>
      </c>
      <c r="G1149" s="132" t="s">
        <v>2570</v>
      </c>
    </row>
    <row r="1150" spans="2:7">
      <c r="B1150" s="132" t="s">
        <v>5057</v>
      </c>
      <c r="C1150" s="132" t="s">
        <v>5058</v>
      </c>
      <c r="D1150" s="132" t="s">
        <v>2498</v>
      </c>
      <c r="E1150" s="132" t="s">
        <v>2499</v>
      </c>
      <c r="F1150" s="132" t="s">
        <v>2879</v>
      </c>
      <c r="G1150" s="132" t="s">
        <v>3541</v>
      </c>
    </row>
    <row r="1151" spans="2:7">
      <c r="B1151" s="132" t="s">
        <v>5059</v>
      </c>
      <c r="C1151" s="132" t="s">
        <v>5060</v>
      </c>
      <c r="D1151" s="132" t="s">
        <v>2498</v>
      </c>
      <c r="E1151" s="132" t="s">
        <v>2499</v>
      </c>
      <c r="F1151" s="132" t="s">
        <v>3422</v>
      </c>
      <c r="G1151" s="132" t="s">
        <v>3734</v>
      </c>
    </row>
    <row r="1152" spans="2:7">
      <c r="B1152" s="132" t="s">
        <v>5061</v>
      </c>
      <c r="C1152" s="132" t="s">
        <v>5062</v>
      </c>
      <c r="D1152" s="132" t="s">
        <v>2498</v>
      </c>
      <c r="E1152" s="132" t="s">
        <v>2499</v>
      </c>
      <c r="F1152" s="132" t="s">
        <v>3500</v>
      </c>
      <c r="G1152" s="132" t="s">
        <v>3541</v>
      </c>
    </row>
    <row r="1153" spans="2:7">
      <c r="B1153" s="132" t="s">
        <v>5063</v>
      </c>
      <c r="C1153" s="132" t="s">
        <v>5064</v>
      </c>
      <c r="D1153" s="132" t="s">
        <v>2498</v>
      </c>
      <c r="E1153" s="132" t="s">
        <v>2499</v>
      </c>
      <c r="F1153" s="132" t="s">
        <v>3926</v>
      </c>
      <c r="G1153" s="132" t="s">
        <v>2869</v>
      </c>
    </row>
    <row r="1154" spans="2:7">
      <c r="B1154" s="132" t="s">
        <v>5065</v>
      </c>
      <c r="C1154" s="132" t="s">
        <v>5066</v>
      </c>
      <c r="D1154" s="132" t="s">
        <v>2498</v>
      </c>
      <c r="E1154" s="132" t="s">
        <v>2499</v>
      </c>
      <c r="F1154" s="132" t="s">
        <v>3683</v>
      </c>
      <c r="G1154" s="132" t="s">
        <v>3541</v>
      </c>
    </row>
    <row r="1155" spans="2:7">
      <c r="B1155" s="132" t="s">
        <v>5067</v>
      </c>
      <c r="C1155" s="132" t="s">
        <v>5068</v>
      </c>
      <c r="D1155" s="132" t="s">
        <v>2498</v>
      </c>
      <c r="E1155" s="132" t="s">
        <v>2499</v>
      </c>
      <c r="F1155" s="132" t="s">
        <v>3680</v>
      </c>
      <c r="G1155" s="132" t="s">
        <v>2869</v>
      </c>
    </row>
    <row r="1156" spans="2:7">
      <c r="B1156" s="132" t="s">
        <v>5069</v>
      </c>
      <c r="C1156" s="132" t="s">
        <v>5070</v>
      </c>
      <c r="D1156" s="132" t="s">
        <v>2498</v>
      </c>
      <c r="E1156" s="132" t="s">
        <v>2499</v>
      </c>
      <c r="F1156" s="132" t="s">
        <v>2733</v>
      </c>
      <c r="G1156" s="132" t="s">
        <v>3734</v>
      </c>
    </row>
    <row r="1157" spans="2:7">
      <c r="B1157" s="132" t="s">
        <v>5071</v>
      </c>
      <c r="C1157" s="132" t="s">
        <v>5072</v>
      </c>
      <c r="D1157" s="132" t="s">
        <v>2498</v>
      </c>
      <c r="E1157" s="132" t="s">
        <v>2499</v>
      </c>
      <c r="F1157" s="132" t="s">
        <v>2974</v>
      </c>
      <c r="G1157" s="132" t="s">
        <v>3734</v>
      </c>
    </row>
    <row r="1158" spans="2:7">
      <c r="B1158" s="132" t="s">
        <v>5073</v>
      </c>
      <c r="C1158" s="132" t="s">
        <v>5074</v>
      </c>
      <c r="D1158" s="132" t="s">
        <v>5075</v>
      </c>
      <c r="E1158" s="132" t="s">
        <v>5076</v>
      </c>
      <c r="F1158" s="132" t="s">
        <v>5077</v>
      </c>
      <c r="G1158" s="132" t="s">
        <v>3734</v>
      </c>
    </row>
    <row r="1159" spans="2:7">
      <c r="B1159" s="132" t="s">
        <v>5078</v>
      </c>
      <c r="C1159" s="132" t="s">
        <v>5079</v>
      </c>
      <c r="D1159" s="132" t="s">
        <v>2498</v>
      </c>
      <c r="E1159" s="132" t="s">
        <v>2499</v>
      </c>
      <c r="F1159" s="132" t="s">
        <v>3314</v>
      </c>
      <c r="G1159" s="132" t="s">
        <v>3734</v>
      </c>
    </row>
    <row r="1160" spans="2:7">
      <c r="B1160" s="132" t="s">
        <v>5080</v>
      </c>
      <c r="C1160" s="132" t="s">
        <v>5081</v>
      </c>
      <c r="D1160" s="132" t="s">
        <v>2498</v>
      </c>
      <c r="E1160" s="132" t="s">
        <v>2499</v>
      </c>
      <c r="F1160" s="132" t="s">
        <v>4403</v>
      </c>
      <c r="G1160" s="132" t="s">
        <v>2869</v>
      </c>
    </row>
    <row r="1161" spans="2:7">
      <c r="B1161" s="132" t="s">
        <v>5082</v>
      </c>
      <c r="C1161" s="132" t="s">
        <v>5083</v>
      </c>
      <c r="D1161" s="132" t="s">
        <v>2498</v>
      </c>
      <c r="E1161" s="132" t="s">
        <v>2499</v>
      </c>
      <c r="F1161" s="132" t="s">
        <v>3422</v>
      </c>
      <c r="G1161" s="132" t="s">
        <v>3541</v>
      </c>
    </row>
    <row r="1162" spans="2:7">
      <c r="B1162" s="132" t="s">
        <v>5084</v>
      </c>
      <c r="C1162" s="132" t="s">
        <v>5085</v>
      </c>
      <c r="D1162" s="132" t="s">
        <v>2498</v>
      </c>
      <c r="E1162" s="132" t="s">
        <v>2499</v>
      </c>
      <c r="F1162" s="132" t="s">
        <v>2643</v>
      </c>
      <c r="G1162" s="132" t="s">
        <v>3734</v>
      </c>
    </row>
    <row r="1163" spans="2:7">
      <c r="B1163" s="132" t="s">
        <v>5086</v>
      </c>
      <c r="C1163" s="132" t="s">
        <v>5087</v>
      </c>
      <c r="D1163" s="132" t="s">
        <v>2498</v>
      </c>
      <c r="E1163" s="132" t="s">
        <v>2499</v>
      </c>
      <c r="F1163" s="132" t="s">
        <v>3360</v>
      </c>
      <c r="G1163" s="132" t="s">
        <v>3541</v>
      </c>
    </row>
    <row r="1164" spans="2:7">
      <c r="B1164" s="132" t="s">
        <v>5088</v>
      </c>
      <c r="C1164" s="132" t="s">
        <v>5089</v>
      </c>
      <c r="D1164" s="132" t="s">
        <v>2498</v>
      </c>
      <c r="E1164" s="132" t="s">
        <v>2499</v>
      </c>
      <c r="F1164" s="132" t="s">
        <v>3342</v>
      </c>
      <c r="G1164" s="132" t="s">
        <v>3734</v>
      </c>
    </row>
    <row r="1165" spans="2:7">
      <c r="B1165" s="132" t="s">
        <v>5090</v>
      </c>
      <c r="C1165" s="132" t="s">
        <v>5091</v>
      </c>
      <c r="D1165" s="132" t="s">
        <v>2498</v>
      </c>
      <c r="E1165" s="132" t="s">
        <v>2499</v>
      </c>
      <c r="F1165" s="132" t="s">
        <v>2562</v>
      </c>
      <c r="G1165" s="132" t="s">
        <v>3541</v>
      </c>
    </row>
    <row r="1166" spans="2:7">
      <c r="B1166" s="132" t="s">
        <v>5092</v>
      </c>
      <c r="C1166" s="132" t="s">
        <v>5093</v>
      </c>
      <c r="D1166" s="132" t="s">
        <v>2498</v>
      </c>
      <c r="E1166" s="132" t="s">
        <v>2499</v>
      </c>
      <c r="F1166" s="132" t="s">
        <v>2609</v>
      </c>
      <c r="G1166" s="132" t="s">
        <v>3541</v>
      </c>
    </row>
    <row r="1167" spans="2:7">
      <c r="B1167" s="132" t="s">
        <v>5094</v>
      </c>
      <c r="C1167" s="132" t="s">
        <v>5095</v>
      </c>
      <c r="D1167" s="132" t="s">
        <v>2498</v>
      </c>
      <c r="E1167" s="132" t="s">
        <v>2499</v>
      </c>
      <c r="F1167" s="132" t="s">
        <v>3458</v>
      </c>
      <c r="G1167" s="132" t="s">
        <v>3734</v>
      </c>
    </row>
    <row r="1168" spans="2:7">
      <c r="B1168" s="132" t="s">
        <v>5096</v>
      </c>
      <c r="C1168" s="132" t="s">
        <v>5097</v>
      </c>
      <c r="D1168" s="132" t="s">
        <v>2498</v>
      </c>
      <c r="E1168" s="132" t="s">
        <v>2499</v>
      </c>
      <c r="F1168" s="132" t="s">
        <v>2938</v>
      </c>
      <c r="G1168" s="132" t="s">
        <v>3734</v>
      </c>
    </row>
    <row r="1169" spans="2:7">
      <c r="B1169" s="132" t="s">
        <v>5098</v>
      </c>
      <c r="C1169" s="132" t="s">
        <v>5099</v>
      </c>
      <c r="D1169" s="132" t="s">
        <v>2498</v>
      </c>
      <c r="E1169" s="132" t="s">
        <v>2499</v>
      </c>
      <c r="F1169" s="132" t="s">
        <v>2938</v>
      </c>
      <c r="G1169" s="132" t="s">
        <v>5100</v>
      </c>
    </row>
    <row r="1170" spans="2:7">
      <c r="B1170" s="132" t="s">
        <v>5101</v>
      </c>
      <c r="C1170" s="132" t="s">
        <v>5102</v>
      </c>
      <c r="D1170" s="132" t="s">
        <v>2498</v>
      </c>
      <c r="E1170" s="132" t="s">
        <v>2499</v>
      </c>
      <c r="F1170" s="132" t="s">
        <v>2559</v>
      </c>
      <c r="G1170" s="132" t="s">
        <v>5103</v>
      </c>
    </row>
    <row r="1171" spans="2:7">
      <c r="B1171" s="132" t="s">
        <v>5104</v>
      </c>
      <c r="C1171" s="132" t="s">
        <v>5105</v>
      </c>
      <c r="D1171" s="132" t="s">
        <v>2804</v>
      </c>
      <c r="E1171" s="132" t="s">
        <v>2805</v>
      </c>
      <c r="F1171" s="132" t="s">
        <v>2997</v>
      </c>
      <c r="G1171" s="132" t="s">
        <v>4080</v>
      </c>
    </row>
    <row r="1172" spans="2:7">
      <c r="B1172" s="132" t="s">
        <v>5106</v>
      </c>
      <c r="C1172" s="132" t="s">
        <v>5107</v>
      </c>
      <c r="D1172" s="132" t="s">
        <v>2804</v>
      </c>
      <c r="E1172" s="132" t="s">
        <v>2805</v>
      </c>
      <c r="F1172" s="132" t="s">
        <v>2997</v>
      </c>
      <c r="G1172" s="132" t="s">
        <v>2744</v>
      </c>
    </row>
    <row r="1173" spans="2:7">
      <c r="B1173" s="132" t="s">
        <v>5108</v>
      </c>
      <c r="C1173" s="132" t="s">
        <v>5109</v>
      </c>
      <c r="D1173" s="132" t="s">
        <v>2498</v>
      </c>
      <c r="E1173" s="132" t="s">
        <v>2499</v>
      </c>
      <c r="F1173" s="132" t="s">
        <v>5110</v>
      </c>
      <c r="G1173" s="132" t="s">
        <v>2527</v>
      </c>
    </row>
    <row r="1174" spans="2:7">
      <c r="B1174" s="132" t="s">
        <v>5111</v>
      </c>
      <c r="C1174" s="132" t="s">
        <v>5112</v>
      </c>
      <c r="D1174" s="132" t="s">
        <v>2498</v>
      </c>
      <c r="E1174" s="132" t="s">
        <v>2499</v>
      </c>
      <c r="F1174" s="132" t="s">
        <v>2547</v>
      </c>
      <c r="G1174" s="132" t="s">
        <v>2527</v>
      </c>
    </row>
    <row r="1175" spans="2:7">
      <c r="B1175" s="132" t="s">
        <v>5113</v>
      </c>
      <c r="C1175" s="132" t="s">
        <v>5114</v>
      </c>
      <c r="D1175" s="132" t="s">
        <v>2498</v>
      </c>
      <c r="E1175" s="132" t="s">
        <v>2499</v>
      </c>
      <c r="F1175" s="132" t="s">
        <v>4403</v>
      </c>
      <c r="G1175" s="132" t="s">
        <v>2869</v>
      </c>
    </row>
    <row r="1176" spans="2:7">
      <c r="B1176" s="132" t="s">
        <v>5115</v>
      </c>
      <c r="C1176" s="132" t="s">
        <v>5116</v>
      </c>
      <c r="D1176" s="132" t="s">
        <v>2498</v>
      </c>
      <c r="E1176" s="132" t="s">
        <v>2499</v>
      </c>
      <c r="F1176" s="132" t="s">
        <v>2752</v>
      </c>
      <c r="G1176" s="132" t="s">
        <v>3734</v>
      </c>
    </row>
    <row r="1177" spans="2:7">
      <c r="B1177" s="132" t="s">
        <v>5117</v>
      </c>
      <c r="C1177" s="132" t="s">
        <v>5118</v>
      </c>
      <c r="D1177" s="132" t="s">
        <v>2498</v>
      </c>
      <c r="E1177" s="132" t="s">
        <v>2499</v>
      </c>
      <c r="F1177" s="132" t="s">
        <v>5119</v>
      </c>
      <c r="G1177" s="132" t="s">
        <v>3734</v>
      </c>
    </row>
    <row r="1178" spans="2:7">
      <c r="B1178" s="132" t="s">
        <v>5120</v>
      </c>
      <c r="C1178" s="132" t="s">
        <v>5121</v>
      </c>
      <c r="D1178" s="132" t="s">
        <v>2498</v>
      </c>
      <c r="E1178" s="132" t="s">
        <v>2499</v>
      </c>
      <c r="F1178" s="132" t="s">
        <v>4234</v>
      </c>
      <c r="G1178" s="132" t="s">
        <v>3734</v>
      </c>
    </row>
    <row r="1179" spans="2:7">
      <c r="B1179" s="132" t="s">
        <v>5122</v>
      </c>
      <c r="C1179" s="132" t="s">
        <v>5123</v>
      </c>
      <c r="D1179" s="132" t="s">
        <v>2530</v>
      </c>
      <c r="E1179" s="132" t="s">
        <v>2531</v>
      </c>
      <c r="F1179" s="132" t="s">
        <v>2532</v>
      </c>
      <c r="G1179" s="132" t="s">
        <v>5124</v>
      </c>
    </row>
    <row r="1180" spans="2:7">
      <c r="B1180" s="132" t="s">
        <v>5125</v>
      </c>
      <c r="C1180" s="132" t="s">
        <v>5126</v>
      </c>
      <c r="D1180" s="132" t="s">
        <v>2498</v>
      </c>
      <c r="E1180" s="132" t="s">
        <v>2499</v>
      </c>
      <c r="F1180" s="132" t="s">
        <v>2938</v>
      </c>
      <c r="G1180" s="132" t="s">
        <v>3541</v>
      </c>
    </row>
    <row r="1181" spans="2:7">
      <c r="B1181" s="132" t="s">
        <v>5127</v>
      </c>
      <c r="C1181" s="132" t="s">
        <v>5128</v>
      </c>
      <c r="D1181" s="132" t="s">
        <v>2498</v>
      </c>
      <c r="E1181" s="132" t="s">
        <v>2499</v>
      </c>
      <c r="F1181" s="132" t="s">
        <v>5006</v>
      </c>
      <c r="G1181" s="132" t="s">
        <v>2664</v>
      </c>
    </row>
    <row r="1182" spans="2:7">
      <c r="B1182" s="132" t="s">
        <v>5129</v>
      </c>
      <c r="C1182" s="132" t="s">
        <v>5130</v>
      </c>
      <c r="D1182" s="132" t="s">
        <v>2498</v>
      </c>
      <c r="E1182" s="132" t="s">
        <v>2499</v>
      </c>
      <c r="F1182" s="132" t="s">
        <v>3739</v>
      </c>
      <c r="G1182" s="132" t="s">
        <v>2501</v>
      </c>
    </row>
    <row r="1183" spans="2:7">
      <c r="B1183" s="132" t="s">
        <v>5131</v>
      </c>
      <c r="C1183" s="132" t="s">
        <v>5132</v>
      </c>
      <c r="D1183" s="132" t="s">
        <v>2498</v>
      </c>
      <c r="E1183" s="132" t="s">
        <v>2499</v>
      </c>
      <c r="F1183" s="132" t="s">
        <v>5133</v>
      </c>
      <c r="G1183" s="132" t="s">
        <v>2601</v>
      </c>
    </row>
    <row r="1184" spans="2:7">
      <c r="B1184" s="132" t="s">
        <v>5134</v>
      </c>
      <c r="C1184" s="132" t="s">
        <v>5135</v>
      </c>
      <c r="D1184" s="132" t="s">
        <v>2498</v>
      </c>
      <c r="E1184" s="132" t="s">
        <v>2499</v>
      </c>
      <c r="F1184" s="132" t="s">
        <v>3208</v>
      </c>
      <c r="G1184" s="132" t="s">
        <v>3734</v>
      </c>
    </row>
    <row r="1185" spans="2:7">
      <c r="B1185" s="132" t="s">
        <v>5136</v>
      </c>
      <c r="C1185" s="132" t="s">
        <v>5137</v>
      </c>
      <c r="D1185" s="132" t="s">
        <v>2498</v>
      </c>
      <c r="E1185" s="132" t="s">
        <v>2499</v>
      </c>
      <c r="F1185" s="132" t="s">
        <v>5138</v>
      </c>
      <c r="G1185" s="132" t="s">
        <v>2869</v>
      </c>
    </row>
    <row r="1186" spans="2:7">
      <c r="B1186" s="132" t="s">
        <v>5139</v>
      </c>
      <c r="C1186" s="132" t="s">
        <v>5140</v>
      </c>
      <c r="D1186" s="132" t="s">
        <v>2498</v>
      </c>
      <c r="E1186" s="132" t="s">
        <v>2499</v>
      </c>
      <c r="F1186" s="132" t="s">
        <v>3168</v>
      </c>
      <c r="G1186" s="132" t="s">
        <v>3734</v>
      </c>
    </row>
    <row r="1187" spans="2:7">
      <c r="B1187" s="132" t="s">
        <v>5141</v>
      </c>
      <c r="C1187" s="132" t="s">
        <v>5142</v>
      </c>
      <c r="D1187" s="132" t="s">
        <v>2498</v>
      </c>
      <c r="E1187" s="132" t="s">
        <v>2499</v>
      </c>
      <c r="F1187" s="132" t="s">
        <v>3314</v>
      </c>
      <c r="G1187" s="132" t="s">
        <v>2869</v>
      </c>
    </row>
    <row r="1188" spans="2:7">
      <c r="B1188" s="132" t="s">
        <v>5143</v>
      </c>
      <c r="C1188" s="132" t="s">
        <v>5144</v>
      </c>
      <c r="D1188" s="132" t="s">
        <v>2498</v>
      </c>
      <c r="E1188" s="132" t="s">
        <v>2499</v>
      </c>
      <c r="F1188" s="132" t="s">
        <v>2567</v>
      </c>
      <c r="G1188" s="132" t="s">
        <v>2869</v>
      </c>
    </row>
    <row r="1189" spans="2:7">
      <c r="B1189" s="132" t="s">
        <v>5145</v>
      </c>
      <c r="C1189" s="132" t="s">
        <v>5146</v>
      </c>
      <c r="D1189" s="132" t="s">
        <v>2498</v>
      </c>
      <c r="E1189" s="132" t="s">
        <v>2499</v>
      </c>
      <c r="F1189" s="132" t="s">
        <v>3805</v>
      </c>
      <c r="G1189" s="132" t="s">
        <v>2601</v>
      </c>
    </row>
    <row r="1190" spans="2:7">
      <c r="B1190" s="132" t="s">
        <v>5147</v>
      </c>
      <c r="C1190" s="132" t="s">
        <v>5148</v>
      </c>
      <c r="D1190" s="132" t="s">
        <v>2498</v>
      </c>
      <c r="E1190" s="132" t="s">
        <v>2499</v>
      </c>
      <c r="F1190" s="132" t="s">
        <v>2643</v>
      </c>
      <c r="G1190" s="132" t="s">
        <v>2869</v>
      </c>
    </row>
    <row r="1191" spans="2:7">
      <c r="B1191" s="132" t="s">
        <v>5149</v>
      </c>
      <c r="C1191" s="132" t="s">
        <v>5150</v>
      </c>
      <c r="D1191" s="132" t="s">
        <v>2498</v>
      </c>
      <c r="E1191" s="132" t="s">
        <v>2499</v>
      </c>
      <c r="F1191" s="132" t="s">
        <v>2673</v>
      </c>
      <c r="G1191" s="132" t="s">
        <v>2570</v>
      </c>
    </row>
    <row r="1192" spans="2:7">
      <c r="B1192" s="132" t="s">
        <v>5151</v>
      </c>
      <c r="C1192" s="132" t="s">
        <v>5152</v>
      </c>
      <c r="D1192" s="132" t="s">
        <v>2498</v>
      </c>
      <c r="E1192" s="132" t="s">
        <v>2499</v>
      </c>
      <c r="F1192" s="132" t="s">
        <v>3314</v>
      </c>
      <c r="G1192" s="132" t="s">
        <v>2869</v>
      </c>
    </row>
    <row r="1193" spans="2:7">
      <c r="B1193" s="132" t="s">
        <v>5153</v>
      </c>
      <c r="C1193" s="132" t="s">
        <v>5154</v>
      </c>
      <c r="D1193" s="132" t="s">
        <v>2530</v>
      </c>
      <c r="E1193" s="132" t="s">
        <v>2531</v>
      </c>
      <c r="F1193" s="132" t="s">
        <v>2532</v>
      </c>
      <c r="G1193" s="132" t="s">
        <v>2536</v>
      </c>
    </row>
    <row r="1194" spans="2:7">
      <c r="B1194" s="132" t="s">
        <v>5155</v>
      </c>
      <c r="C1194" s="132" t="s">
        <v>5156</v>
      </c>
      <c r="D1194" s="132" t="s">
        <v>2498</v>
      </c>
      <c r="E1194" s="132" t="s">
        <v>2499</v>
      </c>
      <c r="F1194" s="132" t="s">
        <v>3023</v>
      </c>
      <c r="G1194" s="132" t="s">
        <v>2869</v>
      </c>
    </row>
    <row r="1195" spans="2:7">
      <c r="B1195" s="132" t="s">
        <v>5157</v>
      </c>
      <c r="C1195" s="132" t="s">
        <v>5158</v>
      </c>
      <c r="D1195" s="132" t="s">
        <v>2498</v>
      </c>
      <c r="E1195" s="132" t="s">
        <v>2499</v>
      </c>
      <c r="F1195" s="132" t="s">
        <v>2587</v>
      </c>
      <c r="G1195" s="132" t="s">
        <v>2540</v>
      </c>
    </row>
    <row r="1196" spans="2:7">
      <c r="B1196" s="132" t="s">
        <v>5159</v>
      </c>
      <c r="C1196" s="132" t="s">
        <v>5160</v>
      </c>
      <c r="D1196" s="132" t="s">
        <v>2554</v>
      </c>
      <c r="E1196" s="132" t="s">
        <v>2555</v>
      </c>
      <c r="F1196" s="132" t="s">
        <v>3948</v>
      </c>
      <c r="G1196" s="132" t="s">
        <v>4569</v>
      </c>
    </row>
    <row r="1197" spans="2:7">
      <c r="B1197" s="132" t="s">
        <v>5161</v>
      </c>
      <c r="C1197" s="132" t="s">
        <v>5162</v>
      </c>
      <c r="D1197" s="132" t="s">
        <v>2498</v>
      </c>
      <c r="E1197" s="132" t="s">
        <v>2499</v>
      </c>
      <c r="F1197" s="132" t="s">
        <v>5163</v>
      </c>
      <c r="G1197" s="132" t="s">
        <v>3734</v>
      </c>
    </row>
    <row r="1198" spans="2:7">
      <c r="B1198" s="132" t="s">
        <v>5164</v>
      </c>
      <c r="C1198" s="132" t="s">
        <v>5165</v>
      </c>
      <c r="D1198" s="132" t="s">
        <v>2498</v>
      </c>
      <c r="E1198" s="132" t="s">
        <v>2499</v>
      </c>
      <c r="F1198" s="132" t="s">
        <v>2643</v>
      </c>
      <c r="G1198" s="132" t="s">
        <v>3541</v>
      </c>
    </row>
    <row r="1199" spans="2:7">
      <c r="B1199" s="132" t="s">
        <v>5166</v>
      </c>
      <c r="C1199" s="132" t="s">
        <v>5167</v>
      </c>
      <c r="D1199" s="132" t="s">
        <v>2498</v>
      </c>
      <c r="E1199" s="132" t="s">
        <v>2499</v>
      </c>
      <c r="F1199" s="132" t="s">
        <v>3228</v>
      </c>
      <c r="G1199" s="132" t="s">
        <v>3734</v>
      </c>
    </row>
    <row r="1200" spans="2:7">
      <c r="B1200" s="132" t="s">
        <v>5168</v>
      </c>
      <c r="C1200" s="132" t="s">
        <v>5169</v>
      </c>
      <c r="D1200" s="132" t="s">
        <v>2498</v>
      </c>
      <c r="E1200" s="132" t="s">
        <v>2499</v>
      </c>
      <c r="F1200" s="132" t="s">
        <v>3228</v>
      </c>
      <c r="G1200" s="132" t="s">
        <v>3734</v>
      </c>
    </row>
    <row r="1201" spans="2:7">
      <c r="B1201" s="132" t="s">
        <v>5170</v>
      </c>
      <c r="C1201" s="132" t="s">
        <v>5171</v>
      </c>
      <c r="D1201" s="132" t="s">
        <v>2498</v>
      </c>
      <c r="E1201" s="132" t="s">
        <v>2499</v>
      </c>
      <c r="F1201" s="132" t="s">
        <v>3326</v>
      </c>
      <c r="G1201" s="132" t="s">
        <v>3541</v>
      </c>
    </row>
    <row r="1202" spans="2:7">
      <c r="B1202" s="132" t="s">
        <v>5172</v>
      </c>
      <c r="C1202" s="132" t="s">
        <v>5173</v>
      </c>
      <c r="D1202" s="132" t="s">
        <v>2498</v>
      </c>
      <c r="E1202" s="132" t="s">
        <v>2499</v>
      </c>
      <c r="F1202" s="132" t="s">
        <v>3228</v>
      </c>
      <c r="G1202" s="132" t="s">
        <v>3541</v>
      </c>
    </row>
    <row r="1203" spans="2:7">
      <c r="B1203" s="132" t="s">
        <v>5174</v>
      </c>
      <c r="C1203" s="132" t="s">
        <v>5175</v>
      </c>
      <c r="D1203" s="132" t="s">
        <v>2498</v>
      </c>
      <c r="E1203" s="132" t="s">
        <v>2499</v>
      </c>
      <c r="F1203" s="132" t="s">
        <v>3500</v>
      </c>
      <c r="G1203" s="132" t="s">
        <v>3734</v>
      </c>
    </row>
    <row r="1204" spans="2:7">
      <c r="B1204" s="132" t="s">
        <v>5176</v>
      </c>
      <c r="C1204" s="132" t="s">
        <v>5177</v>
      </c>
      <c r="D1204" s="132" t="s">
        <v>2498</v>
      </c>
      <c r="E1204" s="132" t="s">
        <v>2499</v>
      </c>
      <c r="F1204" s="132" t="s">
        <v>2743</v>
      </c>
      <c r="G1204" s="132" t="s">
        <v>3734</v>
      </c>
    </row>
    <row r="1205" spans="2:7">
      <c r="B1205" s="132" t="s">
        <v>5178</v>
      </c>
      <c r="C1205" s="132" t="s">
        <v>5179</v>
      </c>
      <c r="D1205" s="132" t="s">
        <v>2498</v>
      </c>
      <c r="E1205" s="132" t="s">
        <v>2499</v>
      </c>
      <c r="F1205" s="132" t="s">
        <v>3133</v>
      </c>
      <c r="G1205" s="132" t="s">
        <v>2869</v>
      </c>
    </row>
    <row r="1206" spans="2:7">
      <c r="B1206" s="132" t="s">
        <v>5180</v>
      </c>
      <c r="C1206" s="132" t="s">
        <v>5181</v>
      </c>
      <c r="D1206" s="132" t="s">
        <v>2498</v>
      </c>
      <c r="E1206" s="132" t="s">
        <v>2499</v>
      </c>
      <c r="F1206" s="132" t="s">
        <v>3326</v>
      </c>
      <c r="G1206" s="132" t="s">
        <v>3734</v>
      </c>
    </row>
    <row r="1207" spans="2:7">
      <c r="B1207" s="132" t="s">
        <v>5182</v>
      </c>
      <c r="C1207" s="132" t="s">
        <v>5183</v>
      </c>
      <c r="D1207" s="132" t="s">
        <v>2498</v>
      </c>
      <c r="E1207" s="132" t="s">
        <v>2499</v>
      </c>
      <c r="F1207" s="132" t="s">
        <v>3342</v>
      </c>
      <c r="G1207" s="132" t="s">
        <v>3541</v>
      </c>
    </row>
    <row r="1208" spans="2:7">
      <c r="B1208" s="132" t="s">
        <v>5184</v>
      </c>
      <c r="C1208" s="132" t="s">
        <v>5185</v>
      </c>
      <c r="D1208" s="132" t="s">
        <v>2498</v>
      </c>
      <c r="E1208" s="132" t="s">
        <v>2499</v>
      </c>
      <c r="F1208" s="132" t="s">
        <v>2812</v>
      </c>
      <c r="G1208" s="132" t="s">
        <v>3734</v>
      </c>
    </row>
    <row r="1209" spans="2:7">
      <c r="B1209" s="132" t="s">
        <v>5186</v>
      </c>
      <c r="C1209" s="132" t="s">
        <v>5187</v>
      </c>
      <c r="D1209" s="132" t="s">
        <v>2498</v>
      </c>
      <c r="E1209" s="132" t="s">
        <v>2499</v>
      </c>
      <c r="F1209" s="132" t="s">
        <v>3074</v>
      </c>
      <c r="G1209" s="132" t="s">
        <v>3734</v>
      </c>
    </row>
    <row r="1210" spans="2:7">
      <c r="B1210" s="132" t="s">
        <v>5188</v>
      </c>
      <c r="C1210" s="132" t="s">
        <v>5189</v>
      </c>
      <c r="D1210" s="132" t="s">
        <v>2498</v>
      </c>
      <c r="E1210" s="132" t="s">
        <v>2499</v>
      </c>
      <c r="F1210" s="132" t="s">
        <v>2673</v>
      </c>
      <c r="G1210" s="132" t="s">
        <v>3734</v>
      </c>
    </row>
    <row r="1211" spans="2:7">
      <c r="B1211" s="132" t="s">
        <v>5190</v>
      </c>
      <c r="C1211" s="132" t="s">
        <v>5191</v>
      </c>
      <c r="D1211" s="132" t="s">
        <v>2498</v>
      </c>
      <c r="E1211" s="132" t="s">
        <v>2499</v>
      </c>
      <c r="F1211" s="132" t="s">
        <v>2673</v>
      </c>
      <c r="G1211" s="132" t="s">
        <v>3734</v>
      </c>
    </row>
    <row r="1212" spans="2:7">
      <c r="B1212" s="132" t="s">
        <v>5192</v>
      </c>
      <c r="C1212" s="132" t="s">
        <v>5193</v>
      </c>
      <c r="D1212" s="132" t="s">
        <v>2498</v>
      </c>
      <c r="E1212" s="132" t="s">
        <v>2499</v>
      </c>
      <c r="F1212" s="132" t="s">
        <v>3342</v>
      </c>
      <c r="G1212" s="132" t="s">
        <v>3734</v>
      </c>
    </row>
    <row r="1213" spans="2:7">
      <c r="B1213" s="132" t="s">
        <v>5194</v>
      </c>
      <c r="C1213" s="132" t="s">
        <v>5195</v>
      </c>
      <c r="D1213" s="132" t="s">
        <v>2498</v>
      </c>
      <c r="E1213" s="132" t="s">
        <v>2499</v>
      </c>
      <c r="F1213" s="132" t="s">
        <v>2643</v>
      </c>
      <c r="G1213" s="132" t="s">
        <v>3734</v>
      </c>
    </row>
    <row r="1214" spans="2:7">
      <c r="B1214" s="132" t="s">
        <v>5196</v>
      </c>
      <c r="C1214" s="132" t="s">
        <v>5197</v>
      </c>
      <c r="D1214" s="132" t="s">
        <v>2498</v>
      </c>
      <c r="E1214" s="132" t="s">
        <v>2499</v>
      </c>
      <c r="F1214" s="132" t="s">
        <v>2643</v>
      </c>
      <c r="G1214" s="132" t="s">
        <v>3541</v>
      </c>
    </row>
    <row r="1215" spans="2:7">
      <c r="B1215" s="132" t="s">
        <v>5198</v>
      </c>
      <c r="C1215" s="132" t="s">
        <v>5199</v>
      </c>
      <c r="D1215" s="132" t="s">
        <v>2498</v>
      </c>
      <c r="E1215" s="132" t="s">
        <v>2499</v>
      </c>
      <c r="F1215" s="132" t="s">
        <v>2587</v>
      </c>
      <c r="G1215" s="132" t="s">
        <v>3541</v>
      </c>
    </row>
    <row r="1216" spans="2:7">
      <c r="B1216" s="132" t="s">
        <v>5200</v>
      </c>
      <c r="C1216" s="132" t="s">
        <v>5201</v>
      </c>
      <c r="D1216" s="132" t="s">
        <v>2498</v>
      </c>
      <c r="E1216" s="132" t="s">
        <v>2499</v>
      </c>
      <c r="F1216" s="132" t="s">
        <v>2567</v>
      </c>
      <c r="G1216" s="132" t="s">
        <v>3541</v>
      </c>
    </row>
    <row r="1217" spans="2:7">
      <c r="B1217" s="132" t="s">
        <v>5202</v>
      </c>
      <c r="C1217" s="132" t="s">
        <v>5203</v>
      </c>
      <c r="D1217" s="132" t="s">
        <v>2804</v>
      </c>
      <c r="E1217" s="132" t="s">
        <v>2805</v>
      </c>
      <c r="F1217" s="132" t="s">
        <v>3546</v>
      </c>
      <c r="G1217" s="132" t="s">
        <v>2744</v>
      </c>
    </row>
    <row r="1218" spans="2:7">
      <c r="B1218" s="132" t="s">
        <v>5204</v>
      </c>
      <c r="C1218" s="132" t="s">
        <v>5205</v>
      </c>
      <c r="D1218" s="132" t="s">
        <v>2554</v>
      </c>
      <c r="E1218" s="132" t="s">
        <v>2555</v>
      </c>
      <c r="F1218" s="132" t="s">
        <v>3948</v>
      </c>
      <c r="G1218" s="132" t="s">
        <v>3734</v>
      </c>
    </row>
    <row r="1219" spans="2:7">
      <c r="B1219" s="132" t="s">
        <v>5206</v>
      </c>
      <c r="C1219" s="132" t="s">
        <v>5207</v>
      </c>
      <c r="D1219" s="132" t="s">
        <v>2498</v>
      </c>
      <c r="E1219" s="132" t="s">
        <v>2499</v>
      </c>
      <c r="F1219" s="132" t="s">
        <v>2559</v>
      </c>
      <c r="G1219" s="132" t="s">
        <v>3734</v>
      </c>
    </row>
    <row r="1220" spans="2:7">
      <c r="B1220" s="132" t="s">
        <v>5208</v>
      </c>
      <c r="C1220" s="132" t="s">
        <v>5209</v>
      </c>
      <c r="D1220" s="132" t="s">
        <v>2498</v>
      </c>
      <c r="E1220" s="132" t="s">
        <v>2499</v>
      </c>
      <c r="F1220" s="132" t="s">
        <v>2559</v>
      </c>
      <c r="G1220" s="132" t="s">
        <v>3541</v>
      </c>
    </row>
    <row r="1221" spans="2:7">
      <c r="B1221" s="132" t="s">
        <v>5210</v>
      </c>
      <c r="C1221" s="132" t="s">
        <v>5211</v>
      </c>
      <c r="D1221" s="132" t="s">
        <v>2498</v>
      </c>
      <c r="E1221" s="132" t="s">
        <v>2499</v>
      </c>
      <c r="F1221" s="132" t="s">
        <v>2559</v>
      </c>
      <c r="G1221" s="132" t="s">
        <v>2869</v>
      </c>
    </row>
    <row r="1222" spans="2:7">
      <c r="B1222" s="132" t="s">
        <v>5212</v>
      </c>
      <c r="C1222" s="132" t="s">
        <v>5213</v>
      </c>
      <c r="D1222" s="132" t="s">
        <v>2498</v>
      </c>
      <c r="E1222" s="132" t="s">
        <v>2499</v>
      </c>
      <c r="F1222" s="132" t="s">
        <v>2559</v>
      </c>
      <c r="G1222" s="132" t="s">
        <v>2527</v>
      </c>
    </row>
    <row r="1223" spans="2:7">
      <c r="B1223" s="132" t="s">
        <v>5214</v>
      </c>
      <c r="C1223" s="132" t="s">
        <v>5215</v>
      </c>
      <c r="D1223" s="132" t="s">
        <v>2498</v>
      </c>
      <c r="E1223" s="132" t="s">
        <v>2499</v>
      </c>
      <c r="F1223" s="132" t="s">
        <v>2559</v>
      </c>
      <c r="G1223" s="132" t="s">
        <v>5100</v>
      </c>
    </row>
    <row r="1224" spans="2:7">
      <c r="B1224" s="132" t="s">
        <v>5216</v>
      </c>
      <c r="C1224" s="132" t="s">
        <v>5217</v>
      </c>
      <c r="D1224" s="132" t="s">
        <v>2498</v>
      </c>
      <c r="E1224" s="132" t="s">
        <v>2499</v>
      </c>
      <c r="F1224" s="132" t="s">
        <v>3208</v>
      </c>
      <c r="G1224" s="132" t="s">
        <v>3734</v>
      </c>
    </row>
    <row r="1225" spans="2:7">
      <c r="B1225" s="132" t="s">
        <v>5218</v>
      </c>
      <c r="C1225" s="132" t="s">
        <v>5219</v>
      </c>
      <c r="D1225" s="132" t="s">
        <v>2498</v>
      </c>
      <c r="E1225" s="132" t="s">
        <v>2499</v>
      </c>
      <c r="F1225" s="132" t="s">
        <v>2519</v>
      </c>
      <c r="G1225" s="132" t="s">
        <v>3734</v>
      </c>
    </row>
    <row r="1226" spans="2:7">
      <c r="B1226" s="132" t="s">
        <v>5220</v>
      </c>
      <c r="C1226" s="132" t="s">
        <v>5221</v>
      </c>
      <c r="D1226" s="132" t="s">
        <v>2498</v>
      </c>
      <c r="E1226" s="132" t="s">
        <v>2499</v>
      </c>
      <c r="F1226" s="132" t="s">
        <v>2606</v>
      </c>
      <c r="G1226" s="132" t="s">
        <v>2869</v>
      </c>
    </row>
    <row r="1227" spans="2:7">
      <c r="B1227" s="132" t="s">
        <v>5222</v>
      </c>
      <c r="C1227" s="132" t="s">
        <v>5223</v>
      </c>
      <c r="D1227" s="132" t="s">
        <v>2498</v>
      </c>
      <c r="E1227" s="132" t="s">
        <v>2499</v>
      </c>
      <c r="F1227" s="132" t="s">
        <v>2519</v>
      </c>
      <c r="G1227" s="132" t="s">
        <v>3541</v>
      </c>
    </row>
    <row r="1228" spans="2:7">
      <c r="B1228" s="132" t="s">
        <v>5224</v>
      </c>
      <c r="C1228" s="132" t="s">
        <v>5225</v>
      </c>
      <c r="D1228" s="132" t="s">
        <v>2498</v>
      </c>
      <c r="E1228" s="132" t="s">
        <v>2499</v>
      </c>
      <c r="F1228" s="132" t="s">
        <v>2559</v>
      </c>
      <c r="G1228" s="132" t="s">
        <v>2527</v>
      </c>
    </row>
    <row r="1229" spans="2:7">
      <c r="B1229" s="132" t="s">
        <v>5226</v>
      </c>
      <c r="C1229" s="132" t="s">
        <v>5227</v>
      </c>
      <c r="D1229" s="132" t="s">
        <v>2498</v>
      </c>
      <c r="E1229" s="132" t="s">
        <v>2499</v>
      </c>
      <c r="F1229" s="132" t="s">
        <v>2606</v>
      </c>
      <c r="G1229" s="132" t="s">
        <v>3734</v>
      </c>
    </row>
    <row r="1230" spans="2:7">
      <c r="B1230" s="132" t="s">
        <v>5228</v>
      </c>
      <c r="C1230" s="132" t="s">
        <v>5229</v>
      </c>
      <c r="D1230" s="132" t="s">
        <v>2498</v>
      </c>
      <c r="E1230" s="132" t="s">
        <v>2499</v>
      </c>
      <c r="F1230" s="132" t="s">
        <v>3138</v>
      </c>
      <c r="G1230" s="132" t="s">
        <v>2744</v>
      </c>
    </row>
    <row r="1231" spans="2:7">
      <c r="B1231" s="132" t="s">
        <v>5230</v>
      </c>
      <c r="C1231" s="132" t="s">
        <v>5231</v>
      </c>
      <c r="D1231" s="132" t="s">
        <v>2498</v>
      </c>
      <c r="E1231" s="132" t="s">
        <v>2499</v>
      </c>
      <c r="F1231" s="132" t="s">
        <v>2606</v>
      </c>
      <c r="G1231" s="132" t="s">
        <v>2536</v>
      </c>
    </row>
    <row r="1232" spans="2:7">
      <c r="B1232" s="132" t="s">
        <v>5232</v>
      </c>
      <c r="C1232" s="132" t="s">
        <v>5233</v>
      </c>
      <c r="D1232" s="132" t="s">
        <v>2498</v>
      </c>
      <c r="E1232" s="132" t="s">
        <v>2499</v>
      </c>
      <c r="F1232" s="132" t="s">
        <v>2519</v>
      </c>
      <c r="G1232" s="132" t="s">
        <v>2536</v>
      </c>
    </row>
    <row r="1233" spans="2:7">
      <c r="B1233" s="132" t="s">
        <v>5234</v>
      </c>
      <c r="C1233" s="132" t="s">
        <v>5235</v>
      </c>
      <c r="D1233" s="132" t="s">
        <v>2498</v>
      </c>
      <c r="E1233" s="132" t="s">
        <v>2499</v>
      </c>
      <c r="F1233" s="132" t="s">
        <v>2559</v>
      </c>
      <c r="G1233" s="132" t="s">
        <v>2536</v>
      </c>
    </row>
    <row r="1234" spans="2:7">
      <c r="B1234" s="132" t="s">
        <v>5236</v>
      </c>
      <c r="C1234" s="132" t="s">
        <v>5237</v>
      </c>
      <c r="D1234" s="132" t="s">
        <v>2498</v>
      </c>
      <c r="E1234" s="132" t="s">
        <v>2499</v>
      </c>
      <c r="F1234" s="132" t="s">
        <v>2559</v>
      </c>
      <c r="G1234" s="132" t="s">
        <v>2536</v>
      </c>
    </row>
    <row r="1235" spans="2:7">
      <c r="B1235" s="132" t="s">
        <v>5238</v>
      </c>
      <c r="C1235" s="132" t="s">
        <v>5239</v>
      </c>
      <c r="D1235" s="132" t="s">
        <v>2554</v>
      </c>
      <c r="E1235" s="132" t="s">
        <v>2555</v>
      </c>
      <c r="F1235" s="132" t="s">
        <v>2590</v>
      </c>
      <c r="G1235" s="132" t="s">
        <v>2536</v>
      </c>
    </row>
    <row r="1236" spans="2:7">
      <c r="B1236" s="132" t="s">
        <v>5240</v>
      </c>
      <c r="C1236" s="132" t="s">
        <v>5241</v>
      </c>
      <c r="D1236" s="132" t="s">
        <v>2498</v>
      </c>
      <c r="E1236" s="132" t="s">
        <v>2499</v>
      </c>
      <c r="F1236" s="132" t="s">
        <v>3342</v>
      </c>
      <c r="G1236" s="132" t="s">
        <v>2570</v>
      </c>
    </row>
    <row r="1237" spans="2:7">
      <c r="B1237" s="132" t="s">
        <v>5242</v>
      </c>
      <c r="C1237" s="132" t="s">
        <v>5243</v>
      </c>
      <c r="D1237" s="132" t="s">
        <v>2498</v>
      </c>
      <c r="E1237" s="132" t="s">
        <v>2499</v>
      </c>
      <c r="F1237" s="132" t="s">
        <v>3500</v>
      </c>
      <c r="G1237" s="132" t="s">
        <v>2601</v>
      </c>
    </row>
    <row r="1238" spans="2:7">
      <c r="B1238" s="132" t="s">
        <v>5244</v>
      </c>
      <c r="C1238" s="132" t="s">
        <v>5245</v>
      </c>
      <c r="D1238" s="132" t="s">
        <v>2498</v>
      </c>
      <c r="E1238" s="132" t="s">
        <v>2499</v>
      </c>
      <c r="F1238" s="132" t="s">
        <v>2559</v>
      </c>
      <c r="G1238" s="132" t="s">
        <v>5103</v>
      </c>
    </row>
    <row r="1239" spans="2:7">
      <c r="B1239" s="132" t="s">
        <v>5246</v>
      </c>
      <c r="C1239" s="132" t="s">
        <v>5247</v>
      </c>
      <c r="D1239" s="132" t="s">
        <v>2498</v>
      </c>
      <c r="E1239" s="132" t="s">
        <v>2499</v>
      </c>
      <c r="F1239" s="132" t="s">
        <v>2938</v>
      </c>
      <c r="G1239" s="132" t="s">
        <v>3541</v>
      </c>
    </row>
    <row r="1240" spans="2:7">
      <c r="B1240" s="132" t="s">
        <v>5248</v>
      </c>
      <c r="C1240" s="132" t="s">
        <v>5249</v>
      </c>
      <c r="D1240" s="132" t="s">
        <v>2498</v>
      </c>
      <c r="E1240" s="132" t="s">
        <v>2499</v>
      </c>
      <c r="F1240" s="132" t="s">
        <v>3138</v>
      </c>
      <c r="G1240" s="132" t="s">
        <v>3541</v>
      </c>
    </row>
    <row r="1241" spans="2:7">
      <c r="B1241" s="132" t="s">
        <v>5250</v>
      </c>
      <c r="C1241" s="132" t="s">
        <v>5251</v>
      </c>
      <c r="D1241" s="132" t="s">
        <v>2530</v>
      </c>
      <c r="E1241" s="132" t="s">
        <v>2531</v>
      </c>
      <c r="F1241" s="132" t="s">
        <v>2532</v>
      </c>
      <c r="G1241" s="132" t="s">
        <v>2536</v>
      </c>
    </row>
    <row r="1242" spans="2:7">
      <c r="B1242" s="132" t="s">
        <v>5252</v>
      </c>
      <c r="C1242" s="132" t="s">
        <v>5253</v>
      </c>
      <c r="D1242" s="132" t="s">
        <v>2498</v>
      </c>
      <c r="E1242" s="132" t="s">
        <v>2499</v>
      </c>
      <c r="F1242" s="132" t="s">
        <v>3505</v>
      </c>
      <c r="G1242" s="132" t="s">
        <v>2570</v>
      </c>
    </row>
    <row r="1243" spans="2:7">
      <c r="B1243" s="132" t="s">
        <v>5254</v>
      </c>
      <c r="C1243" s="132" t="s">
        <v>5255</v>
      </c>
      <c r="D1243" s="132" t="s">
        <v>2498</v>
      </c>
      <c r="E1243" s="132" t="s">
        <v>2499</v>
      </c>
      <c r="F1243" s="132" t="s">
        <v>5256</v>
      </c>
      <c r="G1243" s="132" t="s">
        <v>2570</v>
      </c>
    </row>
    <row r="1244" spans="2:7">
      <c r="B1244" s="132" t="s">
        <v>5257</v>
      </c>
      <c r="C1244" s="132" t="s">
        <v>5258</v>
      </c>
      <c r="D1244" s="132" t="s">
        <v>2498</v>
      </c>
      <c r="E1244" s="132" t="s">
        <v>2499</v>
      </c>
      <c r="F1244" s="132" t="s">
        <v>3643</v>
      </c>
      <c r="G1244" s="132" t="s">
        <v>3541</v>
      </c>
    </row>
    <row r="1245" spans="2:7">
      <c r="B1245" s="132" t="s">
        <v>5259</v>
      </c>
      <c r="C1245" s="132" t="s">
        <v>5260</v>
      </c>
      <c r="D1245" s="132" t="s">
        <v>2498</v>
      </c>
      <c r="E1245" s="132" t="s">
        <v>2499</v>
      </c>
      <c r="F1245" s="132" t="s">
        <v>3314</v>
      </c>
      <c r="G1245" s="132" t="s">
        <v>2601</v>
      </c>
    </row>
    <row r="1246" spans="2:7">
      <c r="B1246" s="132" t="s">
        <v>5261</v>
      </c>
      <c r="C1246" s="132" t="s">
        <v>5262</v>
      </c>
      <c r="D1246" s="132" t="s">
        <v>2498</v>
      </c>
      <c r="E1246" s="132" t="s">
        <v>2499</v>
      </c>
      <c r="F1246" s="132" t="s">
        <v>2559</v>
      </c>
      <c r="G1246" s="132" t="s">
        <v>2536</v>
      </c>
    </row>
    <row r="1247" spans="2:7">
      <c r="B1247" s="132" t="s">
        <v>5263</v>
      </c>
      <c r="C1247" s="132" t="s">
        <v>5264</v>
      </c>
      <c r="D1247" s="132" t="s">
        <v>2498</v>
      </c>
      <c r="E1247" s="132" t="s">
        <v>2499</v>
      </c>
      <c r="F1247" s="132" t="s">
        <v>2559</v>
      </c>
      <c r="G1247" s="132" t="s">
        <v>2536</v>
      </c>
    </row>
    <row r="1248" spans="2:7">
      <c r="B1248" s="132" t="s">
        <v>5265</v>
      </c>
      <c r="C1248" s="132" t="s">
        <v>5266</v>
      </c>
      <c r="D1248" s="132" t="s">
        <v>2498</v>
      </c>
      <c r="E1248" s="132" t="s">
        <v>2499</v>
      </c>
      <c r="F1248" s="132" t="s">
        <v>2938</v>
      </c>
      <c r="G1248" s="132" t="s">
        <v>2536</v>
      </c>
    </row>
    <row r="1249" spans="2:7">
      <c r="B1249" s="132" t="s">
        <v>5267</v>
      </c>
      <c r="C1249" s="132" t="s">
        <v>5268</v>
      </c>
      <c r="D1249" s="132" t="s">
        <v>2554</v>
      </c>
      <c r="E1249" s="132" t="s">
        <v>2555</v>
      </c>
      <c r="F1249" s="132" t="s">
        <v>5269</v>
      </c>
      <c r="G1249" s="132" t="s">
        <v>2601</v>
      </c>
    </row>
    <row r="1250" spans="2:7">
      <c r="B1250" s="132" t="s">
        <v>5270</v>
      </c>
      <c r="C1250" s="132" t="s">
        <v>5271</v>
      </c>
      <c r="D1250" s="132" t="s">
        <v>2498</v>
      </c>
      <c r="E1250" s="132" t="s">
        <v>2499</v>
      </c>
      <c r="F1250" s="132" t="s">
        <v>3270</v>
      </c>
      <c r="G1250" s="132" t="s">
        <v>2601</v>
      </c>
    </row>
    <row r="1251" spans="2:7">
      <c r="B1251" s="132" t="s">
        <v>5272</v>
      </c>
      <c r="C1251" s="132" t="s">
        <v>5273</v>
      </c>
      <c r="D1251" s="132" t="s">
        <v>2498</v>
      </c>
      <c r="E1251" s="132" t="s">
        <v>2499</v>
      </c>
      <c r="F1251" s="132" t="s">
        <v>3096</v>
      </c>
      <c r="G1251" s="132" t="s">
        <v>2527</v>
      </c>
    </row>
    <row r="1252" spans="2:7">
      <c r="B1252" s="132" t="s">
        <v>5274</v>
      </c>
      <c r="C1252" s="132" t="s">
        <v>5275</v>
      </c>
      <c r="D1252" s="132" t="s">
        <v>2498</v>
      </c>
      <c r="E1252" s="132" t="s">
        <v>2499</v>
      </c>
      <c r="F1252" s="132" t="s">
        <v>3314</v>
      </c>
      <c r="G1252" s="132" t="s">
        <v>2869</v>
      </c>
    </row>
    <row r="1253" spans="2:7">
      <c r="B1253" s="132" t="s">
        <v>5276</v>
      </c>
      <c r="C1253" s="132" t="s">
        <v>5277</v>
      </c>
      <c r="D1253" s="132" t="s">
        <v>2498</v>
      </c>
      <c r="E1253" s="132" t="s">
        <v>2499</v>
      </c>
      <c r="F1253" s="132" t="s">
        <v>2519</v>
      </c>
      <c r="G1253" s="132" t="s">
        <v>3541</v>
      </c>
    </row>
    <row r="1254" spans="2:7">
      <c r="B1254" s="132" t="s">
        <v>5278</v>
      </c>
      <c r="C1254" s="132" t="s">
        <v>5279</v>
      </c>
      <c r="D1254" s="132" t="s">
        <v>2498</v>
      </c>
      <c r="E1254" s="132" t="s">
        <v>2499</v>
      </c>
      <c r="F1254" s="132" t="s">
        <v>2519</v>
      </c>
      <c r="G1254" s="132" t="s">
        <v>2520</v>
      </c>
    </row>
    <row r="1255" spans="2:7">
      <c r="B1255" s="132" t="s">
        <v>5280</v>
      </c>
      <c r="C1255" s="132" t="s">
        <v>5281</v>
      </c>
      <c r="D1255" s="132" t="s">
        <v>2498</v>
      </c>
      <c r="E1255" s="132" t="s">
        <v>2499</v>
      </c>
      <c r="F1255" s="132" t="s">
        <v>2559</v>
      </c>
      <c r="G1255" s="132" t="s">
        <v>2536</v>
      </c>
    </row>
    <row r="1256" spans="2:7">
      <c r="B1256" s="132" t="s">
        <v>5282</v>
      </c>
      <c r="C1256" s="132" t="s">
        <v>5283</v>
      </c>
      <c r="D1256" s="132" t="s">
        <v>2498</v>
      </c>
      <c r="E1256" s="132" t="s">
        <v>2499</v>
      </c>
      <c r="F1256" s="132" t="s">
        <v>2547</v>
      </c>
      <c r="G1256" s="132" t="s">
        <v>2512</v>
      </c>
    </row>
    <row r="1257" spans="2:7">
      <c r="B1257" s="132" t="s">
        <v>5284</v>
      </c>
      <c r="C1257" s="132" t="s">
        <v>5285</v>
      </c>
      <c r="D1257" s="132" t="s">
        <v>2498</v>
      </c>
      <c r="E1257" s="132" t="s">
        <v>2499</v>
      </c>
      <c r="F1257" s="132" t="s">
        <v>2716</v>
      </c>
      <c r="G1257" s="132" t="s">
        <v>2536</v>
      </c>
    </row>
    <row r="1258" spans="2:7">
      <c r="B1258" s="132" t="s">
        <v>5286</v>
      </c>
      <c r="C1258" s="132" t="s">
        <v>5287</v>
      </c>
      <c r="D1258" s="132" t="s">
        <v>2498</v>
      </c>
      <c r="E1258" s="132" t="s">
        <v>2499</v>
      </c>
      <c r="F1258" s="132" t="s">
        <v>2643</v>
      </c>
      <c r="G1258" s="132" t="s">
        <v>2570</v>
      </c>
    </row>
    <row r="1259" spans="2:7">
      <c r="B1259" s="132" t="s">
        <v>5288</v>
      </c>
      <c r="C1259" s="132" t="s">
        <v>5289</v>
      </c>
      <c r="D1259" s="132" t="s">
        <v>2498</v>
      </c>
      <c r="E1259" s="132" t="s">
        <v>2499</v>
      </c>
      <c r="F1259" s="132" t="s">
        <v>3349</v>
      </c>
      <c r="G1259" s="132" t="s">
        <v>2664</v>
      </c>
    </row>
    <row r="1260" spans="2:7">
      <c r="B1260" s="132" t="s">
        <v>5290</v>
      </c>
      <c r="C1260" s="132" t="s">
        <v>5291</v>
      </c>
      <c r="D1260" s="132" t="s">
        <v>2498</v>
      </c>
      <c r="E1260" s="132" t="s">
        <v>2499</v>
      </c>
      <c r="F1260" s="132" t="s">
        <v>2676</v>
      </c>
      <c r="G1260" s="132" t="s">
        <v>2512</v>
      </c>
    </row>
    <row r="1261" spans="2:7">
      <c r="B1261" s="132" t="s">
        <v>5292</v>
      </c>
      <c r="C1261" s="132" t="s">
        <v>5293</v>
      </c>
      <c r="D1261" s="132" t="s">
        <v>2554</v>
      </c>
      <c r="E1261" s="132" t="s">
        <v>2555</v>
      </c>
      <c r="F1261" s="132" t="s">
        <v>2556</v>
      </c>
      <c r="G1261" s="132" t="s">
        <v>3118</v>
      </c>
    </row>
    <row r="1262" spans="2:7">
      <c r="B1262" s="132" t="s">
        <v>5294</v>
      </c>
      <c r="C1262" s="132" t="s">
        <v>5295</v>
      </c>
      <c r="D1262" s="132" t="s">
        <v>2498</v>
      </c>
      <c r="E1262" s="132" t="s">
        <v>2499</v>
      </c>
      <c r="F1262" s="132" t="s">
        <v>3056</v>
      </c>
      <c r="G1262" s="132" t="s">
        <v>3541</v>
      </c>
    </row>
    <row r="1263" spans="2:7">
      <c r="B1263" s="132" t="s">
        <v>5296</v>
      </c>
      <c r="C1263" s="132" t="s">
        <v>5297</v>
      </c>
      <c r="D1263" s="132" t="s">
        <v>2498</v>
      </c>
      <c r="E1263" s="132" t="s">
        <v>2499</v>
      </c>
      <c r="F1263" s="132" t="s">
        <v>2511</v>
      </c>
      <c r="G1263" s="132" t="s">
        <v>3541</v>
      </c>
    </row>
    <row r="1264" spans="2:7">
      <c r="B1264" s="132" t="s">
        <v>5298</v>
      </c>
      <c r="C1264" s="132" t="s">
        <v>5299</v>
      </c>
      <c r="D1264" s="132" t="s">
        <v>2498</v>
      </c>
      <c r="E1264" s="132" t="s">
        <v>2499</v>
      </c>
      <c r="F1264" s="132" t="s">
        <v>2968</v>
      </c>
      <c r="G1264" s="132" t="s">
        <v>3541</v>
      </c>
    </row>
    <row r="1265" spans="2:7">
      <c r="B1265" s="132" t="s">
        <v>5300</v>
      </c>
      <c r="C1265" s="132" t="s">
        <v>5301</v>
      </c>
      <c r="D1265" s="132" t="s">
        <v>2498</v>
      </c>
      <c r="E1265" s="132" t="s">
        <v>2499</v>
      </c>
      <c r="F1265" s="132" t="s">
        <v>3836</v>
      </c>
      <c r="G1265" s="132" t="s">
        <v>3541</v>
      </c>
    </row>
    <row r="1266" spans="2:7">
      <c r="B1266" s="132" t="s">
        <v>5302</v>
      </c>
      <c r="C1266" s="132" t="s">
        <v>5303</v>
      </c>
      <c r="D1266" s="132" t="s">
        <v>2498</v>
      </c>
      <c r="E1266" s="132" t="s">
        <v>2499</v>
      </c>
      <c r="F1266" s="132" t="s">
        <v>3643</v>
      </c>
      <c r="G1266" s="132" t="s">
        <v>3734</v>
      </c>
    </row>
    <row r="1267" spans="2:7">
      <c r="B1267" s="132" t="s">
        <v>5304</v>
      </c>
      <c r="C1267" s="132" t="s">
        <v>5305</v>
      </c>
      <c r="D1267" s="132" t="s">
        <v>2498</v>
      </c>
      <c r="E1267" s="132" t="s">
        <v>2499</v>
      </c>
      <c r="F1267" s="132" t="s">
        <v>3643</v>
      </c>
      <c r="G1267" s="132" t="s">
        <v>3541</v>
      </c>
    </row>
    <row r="1268" spans="2:7">
      <c r="B1268" s="132" t="s">
        <v>5306</v>
      </c>
      <c r="C1268" s="132" t="s">
        <v>5307</v>
      </c>
      <c r="D1268" s="132" t="s">
        <v>2498</v>
      </c>
      <c r="E1268" s="132" t="s">
        <v>2499</v>
      </c>
      <c r="F1268" s="132" t="s">
        <v>4248</v>
      </c>
      <c r="G1268" s="132" t="s">
        <v>3734</v>
      </c>
    </row>
    <row r="1269" spans="2:7">
      <c r="B1269" s="132" t="s">
        <v>5308</v>
      </c>
      <c r="C1269" s="132" t="s">
        <v>5309</v>
      </c>
      <c r="D1269" s="132" t="s">
        <v>2498</v>
      </c>
      <c r="E1269" s="132" t="s">
        <v>2499</v>
      </c>
      <c r="F1269" s="132" t="s">
        <v>3326</v>
      </c>
      <c r="G1269" s="132" t="s">
        <v>3541</v>
      </c>
    </row>
    <row r="1270" spans="2:7">
      <c r="B1270" s="132" t="s">
        <v>5310</v>
      </c>
      <c r="C1270" s="132" t="s">
        <v>5311</v>
      </c>
      <c r="D1270" s="132" t="s">
        <v>2498</v>
      </c>
      <c r="E1270" s="132" t="s">
        <v>2499</v>
      </c>
      <c r="F1270" s="132" t="s">
        <v>3812</v>
      </c>
      <c r="G1270" s="132" t="s">
        <v>3734</v>
      </c>
    </row>
    <row r="1271" spans="2:7">
      <c r="B1271" s="132" t="s">
        <v>5312</v>
      </c>
      <c r="C1271" s="132" t="s">
        <v>5313</v>
      </c>
      <c r="D1271" s="132" t="s">
        <v>2498</v>
      </c>
      <c r="E1271" s="132" t="s">
        <v>2499</v>
      </c>
      <c r="F1271" s="132" t="s">
        <v>3133</v>
      </c>
      <c r="G1271" s="132" t="s">
        <v>3541</v>
      </c>
    </row>
    <row r="1272" spans="2:7">
      <c r="B1272" s="132" t="s">
        <v>5314</v>
      </c>
      <c r="C1272" s="132" t="s">
        <v>5315</v>
      </c>
      <c r="D1272" s="132" t="s">
        <v>2498</v>
      </c>
      <c r="E1272" s="132" t="s">
        <v>2499</v>
      </c>
      <c r="F1272" s="132" t="s">
        <v>3853</v>
      </c>
      <c r="G1272" s="132" t="s">
        <v>3734</v>
      </c>
    </row>
    <row r="1273" spans="2:7">
      <c r="B1273" s="132" t="s">
        <v>5316</v>
      </c>
      <c r="C1273" s="132" t="s">
        <v>5317</v>
      </c>
      <c r="D1273" s="132" t="s">
        <v>2498</v>
      </c>
      <c r="E1273" s="132" t="s">
        <v>2499</v>
      </c>
      <c r="F1273" s="132" t="s">
        <v>3314</v>
      </c>
      <c r="G1273" s="132" t="s">
        <v>3541</v>
      </c>
    </row>
    <row r="1274" spans="2:7">
      <c r="B1274" s="132" t="s">
        <v>5318</v>
      </c>
      <c r="C1274" s="132" t="s">
        <v>5319</v>
      </c>
      <c r="D1274" s="132" t="s">
        <v>2498</v>
      </c>
      <c r="E1274" s="132" t="s">
        <v>2499</v>
      </c>
      <c r="F1274" s="132" t="s">
        <v>3314</v>
      </c>
      <c r="G1274" s="132" t="s">
        <v>5100</v>
      </c>
    </row>
    <row r="1275" spans="2:7">
      <c r="B1275" s="132" t="s">
        <v>5320</v>
      </c>
      <c r="C1275" s="132" t="s">
        <v>5321</v>
      </c>
      <c r="D1275" s="132" t="s">
        <v>2498</v>
      </c>
      <c r="E1275" s="132" t="s">
        <v>2499</v>
      </c>
      <c r="F1275" s="132" t="s">
        <v>2500</v>
      </c>
      <c r="G1275" s="132" t="s">
        <v>3541</v>
      </c>
    </row>
    <row r="1276" spans="2:7">
      <c r="B1276" s="132" t="s">
        <v>5322</v>
      </c>
      <c r="C1276" s="132" t="s">
        <v>5323</v>
      </c>
      <c r="D1276" s="132" t="s">
        <v>2498</v>
      </c>
      <c r="E1276" s="132" t="s">
        <v>2499</v>
      </c>
      <c r="F1276" s="132" t="s">
        <v>2500</v>
      </c>
      <c r="G1276" s="132" t="s">
        <v>3734</v>
      </c>
    </row>
    <row r="1277" spans="2:7">
      <c r="B1277" s="132" t="s">
        <v>5324</v>
      </c>
      <c r="C1277" s="132" t="s">
        <v>5325</v>
      </c>
      <c r="D1277" s="132" t="s">
        <v>2498</v>
      </c>
      <c r="E1277" s="132" t="s">
        <v>2499</v>
      </c>
      <c r="F1277" s="132" t="s">
        <v>3168</v>
      </c>
      <c r="G1277" s="132" t="s">
        <v>3541</v>
      </c>
    </row>
    <row r="1278" spans="2:7">
      <c r="B1278" s="132" t="s">
        <v>5326</v>
      </c>
      <c r="C1278" s="132" t="s">
        <v>5327</v>
      </c>
      <c r="D1278" s="132" t="s">
        <v>2498</v>
      </c>
      <c r="E1278" s="132" t="s">
        <v>2499</v>
      </c>
      <c r="F1278" s="132" t="s">
        <v>2643</v>
      </c>
      <c r="G1278" s="132" t="s">
        <v>3541</v>
      </c>
    </row>
    <row r="1279" spans="2:7">
      <c r="B1279" s="132" t="s">
        <v>5328</v>
      </c>
      <c r="C1279" s="132" t="s">
        <v>5329</v>
      </c>
      <c r="D1279" s="132" t="s">
        <v>2804</v>
      </c>
      <c r="E1279" s="132" t="s">
        <v>2805</v>
      </c>
      <c r="F1279" s="132" t="s">
        <v>2997</v>
      </c>
      <c r="G1279" s="132" t="s">
        <v>2744</v>
      </c>
    </row>
    <row r="1280" spans="2:7">
      <c r="B1280" s="132" t="s">
        <v>5330</v>
      </c>
      <c r="C1280" s="132" t="s">
        <v>5331</v>
      </c>
      <c r="D1280" s="132" t="s">
        <v>2804</v>
      </c>
      <c r="E1280" s="132" t="s">
        <v>2805</v>
      </c>
      <c r="F1280" s="132" t="s">
        <v>3546</v>
      </c>
      <c r="G1280" s="132" t="s">
        <v>2744</v>
      </c>
    </row>
    <row r="1281" spans="2:7">
      <c r="B1281" s="132" t="s">
        <v>5332</v>
      </c>
      <c r="C1281" s="132" t="s">
        <v>5333</v>
      </c>
      <c r="D1281" s="132" t="s">
        <v>2804</v>
      </c>
      <c r="E1281" s="132" t="s">
        <v>2805</v>
      </c>
      <c r="F1281" s="132" t="s">
        <v>2997</v>
      </c>
      <c r="G1281" s="132" t="s">
        <v>4211</v>
      </c>
    </row>
    <row r="1282" spans="2:7">
      <c r="B1282" s="132" t="s">
        <v>5334</v>
      </c>
      <c r="C1282" s="132" t="s">
        <v>5335</v>
      </c>
      <c r="D1282" s="132" t="s">
        <v>2804</v>
      </c>
      <c r="E1282" s="132" t="s">
        <v>2805</v>
      </c>
      <c r="F1282" s="132" t="s">
        <v>3546</v>
      </c>
      <c r="G1282" s="132" t="s">
        <v>2744</v>
      </c>
    </row>
    <row r="1283" spans="2:7">
      <c r="B1283" s="132" t="s">
        <v>5336</v>
      </c>
      <c r="C1283" s="132" t="s">
        <v>5337</v>
      </c>
      <c r="D1283" s="132" t="s">
        <v>2498</v>
      </c>
      <c r="E1283" s="132" t="s">
        <v>2499</v>
      </c>
      <c r="F1283" s="132" t="s">
        <v>2938</v>
      </c>
      <c r="G1283" s="132" t="s">
        <v>3541</v>
      </c>
    </row>
    <row r="1284" spans="2:7">
      <c r="B1284" s="132" t="s">
        <v>5338</v>
      </c>
      <c r="C1284" s="132" t="s">
        <v>5339</v>
      </c>
      <c r="D1284" s="132" t="s">
        <v>2498</v>
      </c>
      <c r="E1284" s="132" t="s">
        <v>2499</v>
      </c>
      <c r="F1284" s="132" t="s">
        <v>2673</v>
      </c>
      <c r="G1284" s="132" t="s">
        <v>2601</v>
      </c>
    </row>
    <row r="1285" spans="2:7">
      <c r="B1285" s="132" t="s">
        <v>5340</v>
      </c>
      <c r="C1285" s="132" t="s">
        <v>5341</v>
      </c>
      <c r="D1285" s="132" t="s">
        <v>2498</v>
      </c>
      <c r="E1285" s="132" t="s">
        <v>2499</v>
      </c>
      <c r="F1285" s="132" t="s">
        <v>2500</v>
      </c>
      <c r="G1285" s="132" t="s">
        <v>2544</v>
      </c>
    </row>
    <row r="1286" spans="2:7">
      <c r="B1286" s="132" t="s">
        <v>5342</v>
      </c>
      <c r="C1286" s="132" t="s">
        <v>5343</v>
      </c>
      <c r="D1286" s="132" t="s">
        <v>2498</v>
      </c>
      <c r="E1286" s="132" t="s">
        <v>2499</v>
      </c>
      <c r="F1286" s="132" t="s">
        <v>2606</v>
      </c>
      <c r="G1286" s="132" t="s">
        <v>3541</v>
      </c>
    </row>
    <row r="1287" spans="2:7">
      <c r="B1287" s="132" t="s">
        <v>5344</v>
      </c>
      <c r="C1287" s="132" t="s">
        <v>5345</v>
      </c>
      <c r="D1287" s="132" t="s">
        <v>2498</v>
      </c>
      <c r="E1287" s="132" t="s">
        <v>2499</v>
      </c>
      <c r="F1287" s="132" t="s">
        <v>2938</v>
      </c>
      <c r="G1287" s="132" t="s">
        <v>3541</v>
      </c>
    </row>
    <row r="1288" spans="2:7">
      <c r="B1288" s="132" t="s">
        <v>5346</v>
      </c>
      <c r="C1288" s="132" t="s">
        <v>5347</v>
      </c>
      <c r="D1288" s="132" t="s">
        <v>2498</v>
      </c>
      <c r="E1288" s="132" t="s">
        <v>2499</v>
      </c>
      <c r="F1288" s="132" t="s">
        <v>3074</v>
      </c>
      <c r="G1288" s="132" t="s">
        <v>3734</v>
      </c>
    </row>
    <row r="1289" spans="2:7">
      <c r="B1289" s="132" t="s">
        <v>5348</v>
      </c>
      <c r="C1289" s="132" t="s">
        <v>5349</v>
      </c>
      <c r="D1289" s="132" t="s">
        <v>2498</v>
      </c>
      <c r="E1289" s="132" t="s">
        <v>2499</v>
      </c>
      <c r="F1289" s="132" t="s">
        <v>2504</v>
      </c>
      <c r="G1289" s="132" t="s">
        <v>2540</v>
      </c>
    </row>
    <row r="1290" spans="2:7">
      <c r="B1290" s="132" t="s">
        <v>5350</v>
      </c>
      <c r="C1290" s="132" t="s">
        <v>5351</v>
      </c>
      <c r="D1290" s="132" t="s">
        <v>2554</v>
      </c>
      <c r="E1290" s="132" t="s">
        <v>2555</v>
      </c>
      <c r="F1290" s="132" t="s">
        <v>3948</v>
      </c>
      <c r="G1290" s="132" t="s">
        <v>2527</v>
      </c>
    </row>
    <row r="1291" spans="2:7">
      <c r="B1291" s="132" t="s">
        <v>5352</v>
      </c>
      <c r="C1291" s="132" t="s">
        <v>5353</v>
      </c>
      <c r="D1291" s="132" t="s">
        <v>2498</v>
      </c>
      <c r="E1291" s="132" t="s">
        <v>2499</v>
      </c>
      <c r="F1291" s="132" t="s">
        <v>5354</v>
      </c>
      <c r="G1291" s="132" t="s">
        <v>2527</v>
      </c>
    </row>
    <row r="1292" spans="2:7">
      <c r="B1292" s="132" t="s">
        <v>5355</v>
      </c>
      <c r="C1292" s="132" t="s">
        <v>5356</v>
      </c>
      <c r="D1292" s="132" t="s">
        <v>2498</v>
      </c>
      <c r="E1292" s="132" t="s">
        <v>2499</v>
      </c>
      <c r="F1292" s="132" t="s">
        <v>2716</v>
      </c>
      <c r="G1292" s="132" t="s">
        <v>2536</v>
      </c>
    </row>
    <row r="1293" spans="2:7">
      <c r="B1293" s="132" t="s">
        <v>5357</v>
      </c>
      <c r="C1293" s="132" t="s">
        <v>5358</v>
      </c>
      <c r="D1293" s="132" t="s">
        <v>2498</v>
      </c>
      <c r="E1293" s="132" t="s">
        <v>2499</v>
      </c>
      <c r="F1293" s="132" t="s">
        <v>2716</v>
      </c>
      <c r="G1293" s="132" t="s">
        <v>2536</v>
      </c>
    </row>
    <row r="1294" spans="2:7">
      <c r="B1294" s="132" t="s">
        <v>5359</v>
      </c>
      <c r="C1294" s="132" t="s">
        <v>5360</v>
      </c>
      <c r="D1294" s="132" t="s">
        <v>2498</v>
      </c>
      <c r="E1294" s="132" t="s">
        <v>2499</v>
      </c>
      <c r="F1294" s="132" t="s">
        <v>5361</v>
      </c>
      <c r="G1294" s="132" t="s">
        <v>2869</v>
      </c>
    </row>
    <row r="1295" spans="2:7">
      <c r="B1295" s="132" t="s">
        <v>5362</v>
      </c>
      <c r="C1295" s="132" t="s">
        <v>5363</v>
      </c>
      <c r="D1295" s="132" t="s">
        <v>2554</v>
      </c>
      <c r="E1295" s="132" t="s">
        <v>2555</v>
      </c>
      <c r="F1295" s="132" t="s">
        <v>2590</v>
      </c>
      <c r="G1295" s="132" t="s">
        <v>2512</v>
      </c>
    </row>
    <row r="1296" spans="2:7">
      <c r="B1296" s="132" t="s">
        <v>5364</v>
      </c>
      <c r="C1296" s="132" t="s">
        <v>5365</v>
      </c>
      <c r="D1296" s="132" t="s">
        <v>2498</v>
      </c>
      <c r="E1296" s="132" t="s">
        <v>2499</v>
      </c>
      <c r="F1296" s="132" t="s">
        <v>2733</v>
      </c>
      <c r="G1296" s="132" t="s">
        <v>2527</v>
      </c>
    </row>
    <row r="1297" spans="2:7">
      <c r="B1297" s="132" t="s">
        <v>5366</v>
      </c>
      <c r="C1297" s="132" t="s">
        <v>5367</v>
      </c>
      <c r="D1297" s="132" t="s">
        <v>2498</v>
      </c>
      <c r="E1297" s="132" t="s">
        <v>2499</v>
      </c>
      <c r="F1297" s="132" t="s">
        <v>2606</v>
      </c>
      <c r="G1297" s="132" t="s">
        <v>3541</v>
      </c>
    </row>
    <row r="1298" spans="2:7">
      <c r="B1298" s="132" t="s">
        <v>5368</v>
      </c>
      <c r="C1298" s="132" t="s">
        <v>5369</v>
      </c>
      <c r="D1298" s="132" t="s">
        <v>2498</v>
      </c>
      <c r="E1298" s="132" t="s">
        <v>2499</v>
      </c>
      <c r="F1298" s="132" t="s">
        <v>2519</v>
      </c>
      <c r="G1298" s="132" t="s">
        <v>3541</v>
      </c>
    </row>
    <row r="1299" spans="2:7">
      <c r="B1299" s="132" t="s">
        <v>5370</v>
      </c>
      <c r="C1299" s="132" t="s">
        <v>5371</v>
      </c>
      <c r="D1299" s="132" t="s">
        <v>2498</v>
      </c>
      <c r="E1299" s="132" t="s">
        <v>2499</v>
      </c>
      <c r="F1299" s="132" t="s">
        <v>2519</v>
      </c>
      <c r="G1299" s="132" t="s">
        <v>3734</v>
      </c>
    </row>
    <row r="1300" spans="2:7">
      <c r="B1300" s="132" t="s">
        <v>5372</v>
      </c>
      <c r="C1300" s="132" t="s">
        <v>5373</v>
      </c>
      <c r="D1300" s="132" t="s">
        <v>2498</v>
      </c>
      <c r="E1300" s="132" t="s">
        <v>2499</v>
      </c>
      <c r="F1300" s="132" t="s">
        <v>5374</v>
      </c>
      <c r="G1300" s="132" t="s">
        <v>2512</v>
      </c>
    </row>
    <row r="1301" spans="2:7">
      <c r="B1301" s="132" t="s">
        <v>5375</v>
      </c>
      <c r="C1301" s="132" t="s">
        <v>5376</v>
      </c>
      <c r="D1301" s="132" t="s">
        <v>2498</v>
      </c>
      <c r="E1301" s="132" t="s">
        <v>2499</v>
      </c>
      <c r="F1301" s="132" t="s">
        <v>3349</v>
      </c>
      <c r="G1301" s="132" t="s">
        <v>2501</v>
      </c>
    </row>
    <row r="1302" spans="2:7">
      <c r="B1302" s="132" t="s">
        <v>5377</v>
      </c>
      <c r="C1302" s="132" t="s">
        <v>5378</v>
      </c>
      <c r="D1302" s="132" t="s">
        <v>5379</v>
      </c>
      <c r="E1302" s="132" t="s">
        <v>5380</v>
      </c>
      <c r="F1302" s="132" t="s">
        <v>5381</v>
      </c>
      <c r="G1302" s="132" t="s">
        <v>2536</v>
      </c>
    </row>
    <row r="1303" spans="2:7">
      <c r="B1303" s="132" t="s">
        <v>5382</v>
      </c>
      <c r="C1303" s="132" t="s">
        <v>5383</v>
      </c>
      <c r="D1303" s="132" t="s">
        <v>2530</v>
      </c>
      <c r="E1303" s="132" t="s">
        <v>2531</v>
      </c>
      <c r="F1303" s="132" t="s">
        <v>2532</v>
      </c>
      <c r="G1303" s="132" t="s">
        <v>2536</v>
      </c>
    </row>
    <row r="1304" spans="2:7">
      <c r="B1304" s="132" t="s">
        <v>5384</v>
      </c>
      <c r="C1304" s="132" t="s">
        <v>5385</v>
      </c>
      <c r="D1304" s="132" t="s">
        <v>2498</v>
      </c>
      <c r="E1304" s="132" t="s">
        <v>2499</v>
      </c>
      <c r="F1304" s="132" t="s">
        <v>2989</v>
      </c>
      <c r="G1304" s="132" t="s">
        <v>2601</v>
      </c>
    </row>
    <row r="1305" spans="2:7">
      <c r="B1305" s="132" t="s">
        <v>5386</v>
      </c>
      <c r="C1305" s="132" t="s">
        <v>5387</v>
      </c>
      <c r="D1305" s="132" t="s">
        <v>2498</v>
      </c>
      <c r="E1305" s="132" t="s">
        <v>2499</v>
      </c>
      <c r="F1305" s="132" t="s">
        <v>3185</v>
      </c>
      <c r="G1305" s="132" t="s">
        <v>3541</v>
      </c>
    </row>
    <row r="1306" spans="2:7">
      <c r="B1306" s="132" t="s">
        <v>5388</v>
      </c>
      <c r="C1306" s="132" t="s">
        <v>5389</v>
      </c>
      <c r="D1306" s="132" t="s">
        <v>2498</v>
      </c>
      <c r="E1306" s="132" t="s">
        <v>2499</v>
      </c>
      <c r="F1306" s="132" t="s">
        <v>3500</v>
      </c>
      <c r="G1306" s="132" t="s">
        <v>3541</v>
      </c>
    </row>
    <row r="1307" spans="2:7">
      <c r="B1307" s="132" t="s">
        <v>5390</v>
      </c>
      <c r="C1307" s="132" t="s">
        <v>5391</v>
      </c>
      <c r="D1307" s="132" t="s">
        <v>2498</v>
      </c>
      <c r="E1307" s="132" t="s">
        <v>2499</v>
      </c>
      <c r="F1307" s="132" t="s">
        <v>3026</v>
      </c>
      <c r="G1307" s="132" t="s">
        <v>5100</v>
      </c>
    </row>
    <row r="1308" spans="2:7">
      <c r="B1308" s="132" t="s">
        <v>5392</v>
      </c>
      <c r="C1308" s="132" t="s">
        <v>5393</v>
      </c>
      <c r="D1308" s="132" t="s">
        <v>2498</v>
      </c>
      <c r="E1308" s="132" t="s">
        <v>2499</v>
      </c>
      <c r="F1308" s="132" t="s">
        <v>3422</v>
      </c>
      <c r="G1308" s="132" t="s">
        <v>3734</v>
      </c>
    </row>
    <row r="1309" spans="2:7">
      <c r="B1309" s="132" t="s">
        <v>5394</v>
      </c>
      <c r="C1309" s="132" t="s">
        <v>5395</v>
      </c>
      <c r="D1309" s="132" t="s">
        <v>2498</v>
      </c>
      <c r="E1309" s="132" t="s">
        <v>2499</v>
      </c>
      <c r="F1309" s="132" t="s">
        <v>3223</v>
      </c>
      <c r="G1309" s="132" t="s">
        <v>3541</v>
      </c>
    </row>
    <row r="1310" spans="2:7">
      <c r="B1310" s="132" t="s">
        <v>5396</v>
      </c>
      <c r="C1310" s="132" t="s">
        <v>5397</v>
      </c>
      <c r="D1310" s="132" t="s">
        <v>2498</v>
      </c>
      <c r="E1310" s="132" t="s">
        <v>2499</v>
      </c>
      <c r="F1310" s="132" t="s">
        <v>3026</v>
      </c>
      <c r="G1310" s="132" t="s">
        <v>3541</v>
      </c>
    </row>
    <row r="1311" spans="2:7">
      <c r="B1311" s="132" t="s">
        <v>5398</v>
      </c>
      <c r="C1311" s="132" t="s">
        <v>5399</v>
      </c>
      <c r="D1311" s="132" t="s">
        <v>2498</v>
      </c>
      <c r="E1311" s="132" t="s">
        <v>2499</v>
      </c>
      <c r="F1311" s="132" t="s">
        <v>2643</v>
      </c>
      <c r="G1311" s="132" t="s">
        <v>3541</v>
      </c>
    </row>
    <row r="1312" spans="2:7">
      <c r="B1312" s="132" t="s">
        <v>5400</v>
      </c>
      <c r="C1312" s="132" t="s">
        <v>5401</v>
      </c>
      <c r="D1312" s="132" t="s">
        <v>2498</v>
      </c>
      <c r="E1312" s="132" t="s">
        <v>2499</v>
      </c>
      <c r="F1312" s="132" t="s">
        <v>2643</v>
      </c>
      <c r="G1312" s="132" t="s">
        <v>3541</v>
      </c>
    </row>
    <row r="1313" spans="2:7">
      <c r="B1313" s="132" t="s">
        <v>5402</v>
      </c>
      <c r="C1313" s="132" t="s">
        <v>5403</v>
      </c>
      <c r="D1313" s="132" t="s">
        <v>2498</v>
      </c>
      <c r="E1313" s="132" t="s">
        <v>2499</v>
      </c>
      <c r="F1313" s="132" t="s">
        <v>2567</v>
      </c>
      <c r="G1313" s="132" t="s">
        <v>5100</v>
      </c>
    </row>
    <row r="1314" spans="2:7">
      <c r="B1314" s="132" t="s">
        <v>5404</v>
      </c>
      <c r="C1314" s="132" t="s">
        <v>5405</v>
      </c>
      <c r="D1314" s="132" t="s">
        <v>2498</v>
      </c>
      <c r="E1314" s="132" t="s">
        <v>2499</v>
      </c>
      <c r="F1314" s="132" t="s">
        <v>2743</v>
      </c>
      <c r="G1314" s="132" t="s">
        <v>3541</v>
      </c>
    </row>
    <row r="1315" spans="2:7">
      <c r="B1315" s="132" t="s">
        <v>5406</v>
      </c>
      <c r="C1315" s="132" t="s">
        <v>5407</v>
      </c>
      <c r="D1315" s="132" t="s">
        <v>2804</v>
      </c>
      <c r="E1315" s="132" t="s">
        <v>2805</v>
      </c>
      <c r="F1315" s="132" t="s">
        <v>2997</v>
      </c>
      <c r="G1315" s="132" t="s">
        <v>4211</v>
      </c>
    </row>
    <row r="1316" spans="2:7">
      <c r="B1316" s="132" t="s">
        <v>5408</v>
      </c>
      <c r="C1316" s="132" t="s">
        <v>5409</v>
      </c>
      <c r="D1316" s="132" t="s">
        <v>2804</v>
      </c>
      <c r="E1316" s="132" t="s">
        <v>2805</v>
      </c>
      <c r="F1316" s="132" t="s">
        <v>3546</v>
      </c>
      <c r="G1316" s="132" t="s">
        <v>2744</v>
      </c>
    </row>
    <row r="1317" spans="2:7">
      <c r="B1317" s="132" t="s">
        <v>5410</v>
      </c>
      <c r="C1317" s="132" t="s">
        <v>5411</v>
      </c>
      <c r="D1317" s="132" t="s">
        <v>2804</v>
      </c>
      <c r="E1317" s="132" t="s">
        <v>2805</v>
      </c>
      <c r="F1317" s="132" t="s">
        <v>2997</v>
      </c>
      <c r="G1317" s="132" t="s">
        <v>4211</v>
      </c>
    </row>
    <row r="1318" spans="2:7">
      <c r="B1318" s="132" t="s">
        <v>5412</v>
      </c>
      <c r="C1318" s="132" t="s">
        <v>5413</v>
      </c>
      <c r="D1318" s="132" t="s">
        <v>2804</v>
      </c>
      <c r="E1318" s="132" t="s">
        <v>2805</v>
      </c>
      <c r="F1318" s="132" t="s">
        <v>3546</v>
      </c>
      <c r="G1318" s="132" t="s">
        <v>4211</v>
      </c>
    </row>
    <row r="1319" spans="2:7">
      <c r="B1319" s="132" t="s">
        <v>5414</v>
      </c>
      <c r="C1319" s="132" t="s">
        <v>5415</v>
      </c>
      <c r="D1319" s="132" t="s">
        <v>2498</v>
      </c>
      <c r="E1319" s="132" t="s">
        <v>2499</v>
      </c>
      <c r="F1319" s="132" t="s">
        <v>2559</v>
      </c>
      <c r="G1319" s="132" t="s">
        <v>5100</v>
      </c>
    </row>
    <row r="1320" spans="2:7">
      <c r="B1320" s="132" t="s">
        <v>5416</v>
      </c>
      <c r="C1320" s="132" t="s">
        <v>5417</v>
      </c>
      <c r="D1320" s="132" t="s">
        <v>2498</v>
      </c>
      <c r="E1320" s="132" t="s">
        <v>2499</v>
      </c>
      <c r="F1320" s="132" t="s">
        <v>2938</v>
      </c>
      <c r="G1320" s="132" t="s">
        <v>5100</v>
      </c>
    </row>
    <row r="1321" spans="2:7">
      <c r="B1321" s="132" t="s">
        <v>5418</v>
      </c>
      <c r="C1321" s="132" t="s">
        <v>5419</v>
      </c>
      <c r="D1321" s="132" t="s">
        <v>2498</v>
      </c>
      <c r="E1321" s="132" t="s">
        <v>2499</v>
      </c>
      <c r="F1321" s="132" t="s">
        <v>3220</v>
      </c>
      <c r="G1321" s="132" t="s">
        <v>2527</v>
      </c>
    </row>
    <row r="1322" spans="2:7">
      <c r="B1322" s="132" t="s">
        <v>5420</v>
      </c>
      <c r="C1322" s="132" t="s">
        <v>5421</v>
      </c>
      <c r="D1322" s="132" t="s">
        <v>2498</v>
      </c>
      <c r="E1322" s="132" t="s">
        <v>2499</v>
      </c>
      <c r="F1322" s="132" t="s">
        <v>3314</v>
      </c>
      <c r="G1322" s="132" t="s">
        <v>3734</v>
      </c>
    </row>
    <row r="1323" spans="2:7">
      <c r="B1323" s="132" t="s">
        <v>5422</v>
      </c>
      <c r="C1323" s="132" t="s">
        <v>5423</v>
      </c>
      <c r="D1323" s="132" t="s">
        <v>2530</v>
      </c>
      <c r="E1323" s="132" t="s">
        <v>2531</v>
      </c>
      <c r="F1323" s="132" t="s">
        <v>4696</v>
      </c>
      <c r="G1323" s="132" t="s">
        <v>3300</v>
      </c>
    </row>
    <row r="1324" spans="2:7">
      <c r="B1324" s="132" t="s">
        <v>5424</v>
      </c>
      <c r="C1324" s="132" t="s">
        <v>5425</v>
      </c>
      <c r="D1324" s="132" t="s">
        <v>2498</v>
      </c>
      <c r="E1324" s="132" t="s">
        <v>2499</v>
      </c>
      <c r="F1324" s="132" t="s">
        <v>3633</v>
      </c>
      <c r="G1324" s="132" t="s">
        <v>3541</v>
      </c>
    </row>
    <row r="1325" spans="2:7">
      <c r="B1325" s="132" t="s">
        <v>5426</v>
      </c>
      <c r="C1325" s="132" t="s">
        <v>5427</v>
      </c>
      <c r="D1325" s="132" t="s">
        <v>2498</v>
      </c>
      <c r="E1325" s="132" t="s">
        <v>2499</v>
      </c>
      <c r="F1325" s="132" t="s">
        <v>3171</v>
      </c>
      <c r="G1325" s="132" t="s">
        <v>2501</v>
      </c>
    </row>
    <row r="1326" spans="2:7">
      <c r="B1326" s="132" t="s">
        <v>5428</v>
      </c>
      <c r="C1326" s="132" t="s">
        <v>5429</v>
      </c>
      <c r="D1326" s="132" t="s">
        <v>2498</v>
      </c>
      <c r="E1326" s="132" t="s">
        <v>2499</v>
      </c>
      <c r="F1326" s="132" t="s">
        <v>2511</v>
      </c>
      <c r="G1326" s="132" t="s">
        <v>2527</v>
      </c>
    </row>
    <row r="1327" spans="2:7">
      <c r="B1327" s="132" t="s">
        <v>5430</v>
      </c>
      <c r="C1327" s="132" t="s">
        <v>5431</v>
      </c>
      <c r="D1327" s="132" t="s">
        <v>2498</v>
      </c>
      <c r="E1327" s="132" t="s">
        <v>2499</v>
      </c>
      <c r="F1327" s="132" t="s">
        <v>2989</v>
      </c>
      <c r="G1327" s="132" t="s">
        <v>5432</v>
      </c>
    </row>
    <row r="1328" spans="2:7">
      <c r="B1328" s="132" t="s">
        <v>5433</v>
      </c>
      <c r="C1328" s="132" t="s">
        <v>5434</v>
      </c>
      <c r="D1328" s="132" t="s">
        <v>5379</v>
      </c>
      <c r="E1328" s="132" t="s">
        <v>5380</v>
      </c>
      <c r="F1328" s="132" t="s">
        <v>5381</v>
      </c>
      <c r="G1328" s="132" t="s">
        <v>2536</v>
      </c>
    </row>
    <row r="1329" spans="2:7">
      <c r="B1329" s="132" t="s">
        <v>5435</v>
      </c>
      <c r="C1329" s="132" t="s">
        <v>5436</v>
      </c>
      <c r="D1329" s="132" t="s">
        <v>2498</v>
      </c>
      <c r="E1329" s="132" t="s">
        <v>2499</v>
      </c>
      <c r="F1329" s="132" t="s">
        <v>2957</v>
      </c>
      <c r="G1329" s="132" t="s">
        <v>2601</v>
      </c>
    </row>
    <row r="1330" spans="2:7">
      <c r="B1330" s="132" t="s">
        <v>5437</v>
      </c>
      <c r="C1330" s="132" t="s">
        <v>5438</v>
      </c>
      <c r="D1330" s="132" t="s">
        <v>2498</v>
      </c>
      <c r="E1330" s="132" t="s">
        <v>2499</v>
      </c>
      <c r="F1330" s="132" t="s">
        <v>2575</v>
      </c>
      <c r="G1330" s="132" t="s">
        <v>2512</v>
      </c>
    </row>
    <row r="1331" spans="2:7">
      <c r="B1331" s="132" t="s">
        <v>5439</v>
      </c>
      <c r="C1331" s="132" t="s">
        <v>5440</v>
      </c>
      <c r="D1331" s="132" t="s">
        <v>2498</v>
      </c>
      <c r="E1331" s="132" t="s">
        <v>2499</v>
      </c>
      <c r="F1331" s="132" t="s">
        <v>2559</v>
      </c>
      <c r="G1331" s="132" t="s">
        <v>3734</v>
      </c>
    </row>
    <row r="1332" spans="2:7">
      <c r="B1332" s="132" t="s">
        <v>5441</v>
      </c>
      <c r="C1332" s="132" t="s">
        <v>5442</v>
      </c>
      <c r="D1332" s="132" t="s">
        <v>2498</v>
      </c>
      <c r="E1332" s="132" t="s">
        <v>2499</v>
      </c>
      <c r="F1332" s="132" t="s">
        <v>2559</v>
      </c>
      <c r="G1332" s="132" t="s">
        <v>3734</v>
      </c>
    </row>
    <row r="1333" spans="2:7">
      <c r="B1333" s="132" t="s">
        <v>5443</v>
      </c>
      <c r="C1333" s="132" t="s">
        <v>5444</v>
      </c>
      <c r="D1333" s="132" t="s">
        <v>2498</v>
      </c>
      <c r="E1333" s="132" t="s">
        <v>2499</v>
      </c>
      <c r="F1333" s="132" t="s">
        <v>2567</v>
      </c>
      <c r="G1333" s="132" t="s">
        <v>2527</v>
      </c>
    </row>
    <row r="1334" spans="2:7">
      <c r="B1334" s="132" t="s">
        <v>5445</v>
      </c>
      <c r="C1334" s="132" t="s">
        <v>5446</v>
      </c>
      <c r="D1334" s="132" t="s">
        <v>2554</v>
      </c>
      <c r="E1334" s="132" t="s">
        <v>2555</v>
      </c>
      <c r="F1334" s="132" t="s">
        <v>3948</v>
      </c>
      <c r="G1334" s="132" t="s">
        <v>2536</v>
      </c>
    </row>
    <row r="1335" spans="2:7">
      <c r="B1335" s="132" t="s">
        <v>5447</v>
      </c>
      <c r="C1335" s="132" t="s">
        <v>5448</v>
      </c>
      <c r="D1335" s="132" t="s">
        <v>2498</v>
      </c>
      <c r="E1335" s="132" t="s">
        <v>2499</v>
      </c>
      <c r="F1335" s="132" t="s">
        <v>2965</v>
      </c>
      <c r="G1335" s="132" t="s">
        <v>2664</v>
      </c>
    </row>
    <row r="1336" spans="2:7">
      <c r="B1336" s="132" t="s">
        <v>5449</v>
      </c>
      <c r="C1336" s="132" t="s">
        <v>5450</v>
      </c>
      <c r="D1336" s="132" t="s">
        <v>2498</v>
      </c>
      <c r="E1336" s="132" t="s">
        <v>2499</v>
      </c>
      <c r="F1336" s="132" t="s">
        <v>2519</v>
      </c>
      <c r="G1336" s="132" t="s">
        <v>2869</v>
      </c>
    </row>
    <row r="1337" spans="2:7">
      <c r="B1337" s="132" t="s">
        <v>5451</v>
      </c>
      <c r="C1337" s="132" t="s">
        <v>5452</v>
      </c>
      <c r="D1337" s="132" t="s">
        <v>2498</v>
      </c>
      <c r="E1337" s="132" t="s">
        <v>2499</v>
      </c>
      <c r="F1337" s="132" t="s">
        <v>3065</v>
      </c>
      <c r="G1337" s="132" t="s">
        <v>3541</v>
      </c>
    </row>
    <row r="1338" spans="2:7">
      <c r="B1338" s="132" t="s">
        <v>5453</v>
      </c>
      <c r="C1338" s="132" t="s">
        <v>5454</v>
      </c>
      <c r="D1338" s="132" t="s">
        <v>2498</v>
      </c>
      <c r="E1338" s="132" t="s">
        <v>2499</v>
      </c>
      <c r="F1338" s="132" t="s">
        <v>2879</v>
      </c>
      <c r="G1338" s="132" t="s">
        <v>2744</v>
      </c>
    </row>
    <row r="1339" spans="2:7">
      <c r="B1339" s="132" t="s">
        <v>5455</v>
      </c>
      <c r="C1339" s="132" t="s">
        <v>5456</v>
      </c>
      <c r="D1339" s="132" t="s">
        <v>2498</v>
      </c>
      <c r="E1339" s="132" t="s">
        <v>2499</v>
      </c>
      <c r="F1339" s="132" t="s">
        <v>3115</v>
      </c>
      <c r="G1339" s="132" t="s">
        <v>3541</v>
      </c>
    </row>
    <row r="1340" spans="2:7">
      <c r="B1340" s="132" t="s">
        <v>5457</v>
      </c>
      <c r="C1340" s="132" t="s">
        <v>5458</v>
      </c>
      <c r="D1340" s="132" t="s">
        <v>2498</v>
      </c>
      <c r="E1340" s="132" t="s">
        <v>2499</v>
      </c>
      <c r="F1340" s="132" t="s">
        <v>2559</v>
      </c>
      <c r="G1340" s="132" t="s">
        <v>2536</v>
      </c>
    </row>
    <row r="1341" spans="2:7">
      <c r="B1341" s="132" t="s">
        <v>5459</v>
      </c>
      <c r="C1341" s="132" t="s">
        <v>5460</v>
      </c>
      <c r="D1341" s="132" t="s">
        <v>2498</v>
      </c>
      <c r="E1341" s="132" t="s">
        <v>2499</v>
      </c>
      <c r="F1341" s="132" t="s">
        <v>3314</v>
      </c>
      <c r="G1341" s="132" t="s">
        <v>2527</v>
      </c>
    </row>
    <row r="1342" spans="2:7">
      <c r="B1342" s="132" t="s">
        <v>5461</v>
      </c>
      <c r="C1342" s="132" t="s">
        <v>5462</v>
      </c>
      <c r="D1342" s="132" t="s">
        <v>2498</v>
      </c>
      <c r="E1342" s="132" t="s">
        <v>2499</v>
      </c>
      <c r="F1342" s="132" t="s">
        <v>2547</v>
      </c>
      <c r="G1342" s="132" t="s">
        <v>3734</v>
      </c>
    </row>
    <row r="1343" spans="2:7">
      <c r="B1343" s="132" t="s">
        <v>5463</v>
      </c>
      <c r="C1343" s="132" t="s">
        <v>5464</v>
      </c>
      <c r="D1343" s="132" t="s">
        <v>2498</v>
      </c>
      <c r="E1343" s="132" t="s">
        <v>2499</v>
      </c>
      <c r="F1343" s="132" t="s">
        <v>3445</v>
      </c>
      <c r="G1343" s="132" t="s">
        <v>3541</v>
      </c>
    </row>
    <row r="1344" spans="2:7">
      <c r="B1344" s="132" t="s">
        <v>5465</v>
      </c>
      <c r="C1344" s="132" t="s">
        <v>5466</v>
      </c>
      <c r="D1344" s="132" t="s">
        <v>2498</v>
      </c>
      <c r="E1344" s="132" t="s">
        <v>2499</v>
      </c>
      <c r="F1344" s="132" t="s">
        <v>2968</v>
      </c>
      <c r="G1344" s="132" t="s">
        <v>5467</v>
      </c>
    </row>
    <row r="1345" spans="2:7">
      <c r="B1345" s="132" t="s">
        <v>5468</v>
      </c>
      <c r="C1345" s="132" t="s">
        <v>5469</v>
      </c>
      <c r="D1345" s="132" t="s">
        <v>2498</v>
      </c>
      <c r="E1345" s="132" t="s">
        <v>2499</v>
      </c>
      <c r="F1345" s="132" t="s">
        <v>3926</v>
      </c>
      <c r="G1345" s="132" t="s">
        <v>3541</v>
      </c>
    </row>
    <row r="1346" spans="2:7">
      <c r="B1346" s="132" t="s">
        <v>5470</v>
      </c>
      <c r="C1346" s="132" t="s">
        <v>5471</v>
      </c>
      <c r="D1346" s="132" t="s">
        <v>2498</v>
      </c>
      <c r="E1346" s="132" t="s">
        <v>2499</v>
      </c>
      <c r="F1346" s="132" t="s">
        <v>3643</v>
      </c>
      <c r="G1346" s="132" t="s">
        <v>3541</v>
      </c>
    </row>
    <row r="1347" spans="2:7">
      <c r="B1347" s="132" t="s">
        <v>5472</v>
      </c>
      <c r="C1347" s="132" t="s">
        <v>5473</v>
      </c>
      <c r="D1347" s="132" t="s">
        <v>2498</v>
      </c>
      <c r="E1347" s="132" t="s">
        <v>2499</v>
      </c>
      <c r="F1347" s="132" t="s">
        <v>2500</v>
      </c>
      <c r="G1347" s="132" t="s">
        <v>3541</v>
      </c>
    </row>
    <row r="1348" spans="2:7">
      <c r="B1348" s="132" t="s">
        <v>5474</v>
      </c>
      <c r="C1348" s="132" t="s">
        <v>5475</v>
      </c>
      <c r="D1348" s="132" t="s">
        <v>2498</v>
      </c>
      <c r="E1348" s="132" t="s">
        <v>2499</v>
      </c>
      <c r="F1348" s="132" t="s">
        <v>3841</v>
      </c>
      <c r="G1348" s="132" t="s">
        <v>3541</v>
      </c>
    </row>
    <row r="1349" spans="2:7">
      <c r="B1349" s="132" t="s">
        <v>5476</v>
      </c>
      <c r="C1349" s="132" t="s">
        <v>5477</v>
      </c>
      <c r="D1349" s="132" t="s">
        <v>2498</v>
      </c>
      <c r="E1349" s="132" t="s">
        <v>2499</v>
      </c>
      <c r="F1349" s="132" t="s">
        <v>3223</v>
      </c>
      <c r="G1349" s="132" t="s">
        <v>3541</v>
      </c>
    </row>
    <row r="1350" spans="2:7">
      <c r="B1350" s="132" t="s">
        <v>5478</v>
      </c>
      <c r="C1350" s="132" t="s">
        <v>5479</v>
      </c>
      <c r="D1350" s="132" t="s">
        <v>2498</v>
      </c>
      <c r="E1350" s="132" t="s">
        <v>2499</v>
      </c>
      <c r="F1350" s="132" t="s">
        <v>3349</v>
      </c>
      <c r="G1350" s="132" t="s">
        <v>5100</v>
      </c>
    </row>
    <row r="1351" spans="2:7">
      <c r="B1351" s="132" t="s">
        <v>5480</v>
      </c>
      <c r="C1351" s="132" t="s">
        <v>5481</v>
      </c>
      <c r="D1351" s="132" t="s">
        <v>2498</v>
      </c>
      <c r="E1351" s="132" t="s">
        <v>2499</v>
      </c>
      <c r="F1351" s="132" t="s">
        <v>2559</v>
      </c>
      <c r="G1351" s="132" t="s">
        <v>5482</v>
      </c>
    </row>
    <row r="1352" spans="2:7">
      <c r="B1352" s="132" t="s">
        <v>5483</v>
      </c>
      <c r="C1352" s="132" t="s">
        <v>5484</v>
      </c>
      <c r="D1352" s="132" t="s">
        <v>2498</v>
      </c>
      <c r="E1352" s="132" t="s">
        <v>2499</v>
      </c>
      <c r="F1352" s="132" t="s">
        <v>2617</v>
      </c>
      <c r="G1352" s="132" t="s">
        <v>5482</v>
      </c>
    </row>
    <row r="1353" spans="2:7">
      <c r="B1353" s="132" t="s">
        <v>5485</v>
      </c>
      <c r="C1353" s="132" t="s">
        <v>5486</v>
      </c>
      <c r="D1353" s="132" t="s">
        <v>2498</v>
      </c>
      <c r="E1353" s="132" t="s">
        <v>2499</v>
      </c>
      <c r="F1353" s="132" t="s">
        <v>3400</v>
      </c>
      <c r="G1353" s="132" t="s">
        <v>5482</v>
      </c>
    </row>
    <row r="1354" spans="2:7">
      <c r="B1354" s="132" t="s">
        <v>5487</v>
      </c>
      <c r="C1354" s="132" t="s">
        <v>5488</v>
      </c>
      <c r="D1354" s="132" t="s">
        <v>2804</v>
      </c>
      <c r="E1354" s="132" t="s">
        <v>2805</v>
      </c>
      <c r="F1354" s="132" t="s">
        <v>2997</v>
      </c>
      <c r="G1354" s="132" t="s">
        <v>2744</v>
      </c>
    </row>
    <row r="1355" spans="2:7">
      <c r="B1355" s="132" t="s">
        <v>5489</v>
      </c>
      <c r="C1355" s="132" t="s">
        <v>5490</v>
      </c>
      <c r="D1355" s="132" t="s">
        <v>2804</v>
      </c>
      <c r="E1355" s="132" t="s">
        <v>2805</v>
      </c>
      <c r="F1355" s="132" t="s">
        <v>2997</v>
      </c>
      <c r="G1355" s="132" t="s">
        <v>5491</v>
      </c>
    </row>
    <row r="1356" spans="2:7">
      <c r="B1356" s="132" t="s">
        <v>5492</v>
      </c>
      <c r="C1356" s="132" t="s">
        <v>5493</v>
      </c>
      <c r="D1356" s="132" t="s">
        <v>2804</v>
      </c>
      <c r="E1356" s="132" t="s">
        <v>2805</v>
      </c>
      <c r="F1356" s="132" t="s">
        <v>2997</v>
      </c>
      <c r="G1356" s="132" t="s">
        <v>2744</v>
      </c>
    </row>
    <row r="1357" spans="2:7">
      <c r="B1357" s="132" t="s">
        <v>5494</v>
      </c>
      <c r="C1357" s="132" t="s">
        <v>5495</v>
      </c>
      <c r="D1357" s="132" t="s">
        <v>2804</v>
      </c>
      <c r="E1357" s="132" t="s">
        <v>2805</v>
      </c>
      <c r="F1357" s="132" t="s">
        <v>3546</v>
      </c>
      <c r="G1357" s="132" t="s">
        <v>5491</v>
      </c>
    </row>
    <row r="1358" spans="2:7">
      <c r="B1358" s="132" t="s">
        <v>5496</v>
      </c>
      <c r="C1358" s="132" t="s">
        <v>5497</v>
      </c>
      <c r="D1358" s="132" t="s">
        <v>2498</v>
      </c>
      <c r="E1358" s="132" t="s">
        <v>2499</v>
      </c>
      <c r="F1358" s="132" t="s">
        <v>3065</v>
      </c>
      <c r="G1358" s="132" t="s">
        <v>3734</v>
      </c>
    </row>
    <row r="1359" spans="2:7">
      <c r="B1359" s="132" t="s">
        <v>5498</v>
      </c>
      <c r="C1359" s="132" t="s">
        <v>5499</v>
      </c>
      <c r="D1359" s="132" t="s">
        <v>2498</v>
      </c>
      <c r="E1359" s="132" t="s">
        <v>2499</v>
      </c>
      <c r="F1359" s="132" t="s">
        <v>3065</v>
      </c>
      <c r="G1359" s="132" t="s">
        <v>2869</v>
      </c>
    </row>
    <row r="1360" spans="2:7">
      <c r="B1360" s="132" t="s">
        <v>5500</v>
      </c>
      <c r="C1360" s="132" t="s">
        <v>5501</v>
      </c>
      <c r="D1360" s="132" t="s">
        <v>2498</v>
      </c>
      <c r="E1360" s="132" t="s">
        <v>2499</v>
      </c>
      <c r="F1360" s="132" t="s">
        <v>4973</v>
      </c>
      <c r="G1360" s="132" t="s">
        <v>2527</v>
      </c>
    </row>
    <row r="1361" spans="2:7">
      <c r="B1361" s="132" t="s">
        <v>5502</v>
      </c>
      <c r="C1361" s="132" t="s">
        <v>5503</v>
      </c>
      <c r="D1361" s="132" t="s">
        <v>2498</v>
      </c>
      <c r="E1361" s="132" t="s">
        <v>2499</v>
      </c>
      <c r="F1361" s="132" t="s">
        <v>3500</v>
      </c>
      <c r="G1361" s="132" t="s">
        <v>2527</v>
      </c>
    </row>
    <row r="1362" spans="2:7">
      <c r="B1362" s="132" t="s">
        <v>5504</v>
      </c>
      <c r="C1362" s="132" t="s">
        <v>5505</v>
      </c>
      <c r="D1362" s="132" t="s">
        <v>2498</v>
      </c>
      <c r="E1362" s="132" t="s">
        <v>2499</v>
      </c>
      <c r="F1362" s="132" t="s">
        <v>3115</v>
      </c>
      <c r="G1362" s="132" t="s">
        <v>2744</v>
      </c>
    </row>
    <row r="1363" spans="2:7">
      <c r="B1363" s="132" t="s">
        <v>5506</v>
      </c>
      <c r="C1363" s="132" t="s">
        <v>5507</v>
      </c>
      <c r="D1363" s="132" t="s">
        <v>2498</v>
      </c>
      <c r="E1363" s="132" t="s">
        <v>2499</v>
      </c>
      <c r="F1363" s="132" t="s">
        <v>2515</v>
      </c>
      <c r="G1363" s="132" t="s">
        <v>2869</v>
      </c>
    </row>
    <row r="1364" spans="2:7">
      <c r="B1364" s="132" t="s">
        <v>5508</v>
      </c>
      <c r="C1364" s="132" t="s">
        <v>5509</v>
      </c>
      <c r="D1364" s="132" t="s">
        <v>2498</v>
      </c>
      <c r="E1364" s="132" t="s">
        <v>2499</v>
      </c>
      <c r="F1364" s="132" t="s">
        <v>2519</v>
      </c>
      <c r="G1364" s="132" t="s">
        <v>3541</v>
      </c>
    </row>
    <row r="1365" spans="2:7">
      <c r="B1365" s="132" t="s">
        <v>5510</v>
      </c>
      <c r="C1365" s="132" t="s">
        <v>5511</v>
      </c>
      <c r="D1365" s="132" t="s">
        <v>2498</v>
      </c>
      <c r="E1365" s="132" t="s">
        <v>2499</v>
      </c>
      <c r="F1365" s="132" t="s">
        <v>2515</v>
      </c>
      <c r="G1365" s="132" t="s">
        <v>3541</v>
      </c>
    </row>
    <row r="1366" spans="2:7">
      <c r="B1366" s="132" t="s">
        <v>5512</v>
      </c>
      <c r="C1366" s="132" t="s">
        <v>5513</v>
      </c>
      <c r="D1366" s="132" t="s">
        <v>2498</v>
      </c>
      <c r="E1366" s="132" t="s">
        <v>2499</v>
      </c>
      <c r="F1366" s="132" t="s">
        <v>2515</v>
      </c>
      <c r="G1366" s="132" t="s">
        <v>3734</v>
      </c>
    </row>
    <row r="1367" spans="2:7">
      <c r="B1367" s="132" t="s">
        <v>5514</v>
      </c>
      <c r="C1367" s="132" t="s">
        <v>5515</v>
      </c>
      <c r="D1367" s="132" t="s">
        <v>2554</v>
      </c>
      <c r="E1367" s="132" t="s">
        <v>2555</v>
      </c>
      <c r="F1367" s="132" t="s">
        <v>2590</v>
      </c>
      <c r="G1367" s="132" t="s">
        <v>2536</v>
      </c>
    </row>
    <row r="1368" spans="2:7">
      <c r="B1368" s="132" t="s">
        <v>5516</v>
      </c>
      <c r="C1368" s="132" t="s">
        <v>5517</v>
      </c>
      <c r="D1368" s="132" t="s">
        <v>2498</v>
      </c>
      <c r="E1368" s="132" t="s">
        <v>2499</v>
      </c>
      <c r="F1368" s="132" t="s">
        <v>2733</v>
      </c>
      <c r="G1368" s="132" t="s">
        <v>2527</v>
      </c>
    </row>
    <row r="1369" spans="2:7">
      <c r="B1369" s="132" t="s">
        <v>5518</v>
      </c>
      <c r="C1369" s="132" t="s">
        <v>5519</v>
      </c>
      <c r="D1369" s="132" t="s">
        <v>2498</v>
      </c>
      <c r="E1369" s="132" t="s">
        <v>2499</v>
      </c>
      <c r="F1369" s="132" t="s">
        <v>3445</v>
      </c>
      <c r="G1369" s="132" t="s">
        <v>2601</v>
      </c>
    </row>
    <row r="1370" spans="2:7">
      <c r="B1370" s="132" t="s">
        <v>5520</v>
      </c>
      <c r="C1370" s="132" t="s">
        <v>5521</v>
      </c>
      <c r="D1370" s="132" t="s">
        <v>2498</v>
      </c>
      <c r="E1370" s="132" t="s">
        <v>2499</v>
      </c>
      <c r="F1370" s="132" t="s">
        <v>2968</v>
      </c>
      <c r="G1370" s="132" t="s">
        <v>2527</v>
      </c>
    </row>
    <row r="1371" spans="2:7">
      <c r="B1371" s="132" t="s">
        <v>5522</v>
      </c>
      <c r="C1371" s="132" t="s">
        <v>5523</v>
      </c>
      <c r="D1371" s="132" t="s">
        <v>2498</v>
      </c>
      <c r="E1371" s="132" t="s">
        <v>2499</v>
      </c>
      <c r="F1371" s="132" t="s">
        <v>3812</v>
      </c>
      <c r="G1371" s="132" t="s">
        <v>2527</v>
      </c>
    </row>
    <row r="1372" spans="2:7">
      <c r="B1372" s="132" t="s">
        <v>5524</v>
      </c>
      <c r="C1372" s="132" t="s">
        <v>5525</v>
      </c>
      <c r="D1372" s="132" t="s">
        <v>2530</v>
      </c>
      <c r="E1372" s="132" t="s">
        <v>2531</v>
      </c>
      <c r="F1372" s="132" t="s">
        <v>2532</v>
      </c>
      <c r="G1372" s="132" t="s">
        <v>2536</v>
      </c>
    </row>
    <row r="1373" spans="2:7">
      <c r="B1373" s="132" t="s">
        <v>5526</v>
      </c>
      <c r="C1373" s="132" t="s">
        <v>5527</v>
      </c>
      <c r="D1373" s="132" t="s">
        <v>2498</v>
      </c>
      <c r="E1373" s="132" t="s">
        <v>2499</v>
      </c>
      <c r="F1373" s="132" t="s">
        <v>2519</v>
      </c>
      <c r="G1373" s="132" t="s">
        <v>3541</v>
      </c>
    </row>
    <row r="1374" spans="2:7">
      <c r="B1374" s="132" t="s">
        <v>5528</v>
      </c>
      <c r="C1374" s="132" t="s">
        <v>5529</v>
      </c>
      <c r="D1374" s="132" t="s">
        <v>2498</v>
      </c>
      <c r="E1374" s="132" t="s">
        <v>2499</v>
      </c>
      <c r="F1374" s="132" t="s">
        <v>2547</v>
      </c>
      <c r="G1374" s="132" t="s">
        <v>2570</v>
      </c>
    </row>
    <row r="1375" spans="2:7">
      <c r="B1375" s="132" t="s">
        <v>5530</v>
      </c>
      <c r="C1375" s="132" t="s">
        <v>5531</v>
      </c>
      <c r="D1375" s="132" t="s">
        <v>2498</v>
      </c>
      <c r="E1375" s="132" t="s">
        <v>2499</v>
      </c>
      <c r="F1375" s="132" t="s">
        <v>3500</v>
      </c>
      <c r="G1375" s="132" t="s">
        <v>2869</v>
      </c>
    </row>
    <row r="1376" spans="2:7">
      <c r="B1376" s="132" t="s">
        <v>5532</v>
      </c>
      <c r="C1376" s="132" t="s">
        <v>5533</v>
      </c>
      <c r="D1376" s="132" t="s">
        <v>2498</v>
      </c>
      <c r="E1376" s="132" t="s">
        <v>2499</v>
      </c>
      <c r="F1376" s="132" t="s">
        <v>3205</v>
      </c>
      <c r="G1376" s="132" t="s">
        <v>2570</v>
      </c>
    </row>
    <row r="1377" spans="2:7">
      <c r="B1377" s="132" t="s">
        <v>5534</v>
      </c>
      <c r="C1377" s="132" t="s">
        <v>5535</v>
      </c>
      <c r="D1377" s="132" t="s">
        <v>2498</v>
      </c>
      <c r="E1377" s="132" t="s">
        <v>2499</v>
      </c>
      <c r="F1377" s="132" t="s">
        <v>3812</v>
      </c>
      <c r="G1377" s="132" t="s">
        <v>2527</v>
      </c>
    </row>
    <row r="1378" spans="2:7">
      <c r="B1378" s="132" t="s">
        <v>5536</v>
      </c>
      <c r="C1378" s="132" t="s">
        <v>5537</v>
      </c>
      <c r="D1378" s="132" t="s">
        <v>2498</v>
      </c>
      <c r="E1378" s="132" t="s">
        <v>2499</v>
      </c>
      <c r="F1378" s="132" t="s">
        <v>2968</v>
      </c>
      <c r="G1378" s="132" t="s">
        <v>2527</v>
      </c>
    </row>
    <row r="1379" spans="2:7">
      <c r="B1379" s="132" t="s">
        <v>5538</v>
      </c>
      <c r="C1379" s="132" t="s">
        <v>5539</v>
      </c>
      <c r="D1379" s="132" t="s">
        <v>2498</v>
      </c>
      <c r="E1379" s="132" t="s">
        <v>2499</v>
      </c>
      <c r="F1379" s="132" t="s">
        <v>2547</v>
      </c>
      <c r="G1379" s="132" t="s">
        <v>2570</v>
      </c>
    </row>
    <row r="1380" spans="2:7">
      <c r="B1380" s="132" t="s">
        <v>5540</v>
      </c>
      <c r="C1380" s="132" t="s">
        <v>5541</v>
      </c>
      <c r="D1380" s="132" t="s">
        <v>2554</v>
      </c>
      <c r="E1380" s="132" t="s">
        <v>2555</v>
      </c>
      <c r="F1380" s="132" t="s">
        <v>5269</v>
      </c>
      <c r="G1380" s="132" t="s">
        <v>2536</v>
      </c>
    </row>
    <row r="1381" spans="2:7">
      <c r="B1381" s="132" t="s">
        <v>5542</v>
      </c>
      <c r="C1381" s="132" t="s">
        <v>5543</v>
      </c>
      <c r="D1381" s="132" t="s">
        <v>2498</v>
      </c>
      <c r="E1381" s="132" t="s">
        <v>2499</v>
      </c>
      <c r="F1381" s="132" t="s">
        <v>2743</v>
      </c>
      <c r="G1381" s="132" t="s">
        <v>2527</v>
      </c>
    </row>
    <row r="1382" spans="2:7">
      <c r="B1382" s="132" t="s">
        <v>5544</v>
      </c>
      <c r="C1382" s="132" t="s">
        <v>5545</v>
      </c>
      <c r="D1382" s="132" t="s">
        <v>2498</v>
      </c>
      <c r="E1382" s="132" t="s">
        <v>2499</v>
      </c>
      <c r="F1382" s="132" t="s">
        <v>2515</v>
      </c>
      <c r="G1382" s="132" t="s">
        <v>3734</v>
      </c>
    </row>
    <row r="1383" spans="2:7">
      <c r="B1383" s="132" t="s">
        <v>5546</v>
      </c>
      <c r="C1383" s="132" t="s">
        <v>5547</v>
      </c>
      <c r="D1383" s="132" t="s">
        <v>2498</v>
      </c>
      <c r="E1383" s="132" t="s">
        <v>2499</v>
      </c>
      <c r="F1383" s="132" t="s">
        <v>2515</v>
      </c>
      <c r="G1383" s="132" t="s">
        <v>5103</v>
      </c>
    </row>
    <row r="1384" spans="2:7">
      <c r="B1384" s="132" t="s">
        <v>5548</v>
      </c>
      <c r="C1384" s="132" t="s">
        <v>5549</v>
      </c>
      <c r="D1384" s="132" t="s">
        <v>2498</v>
      </c>
      <c r="E1384" s="132" t="s">
        <v>2499</v>
      </c>
      <c r="F1384" s="132" t="s">
        <v>3138</v>
      </c>
      <c r="G1384" s="132" t="s">
        <v>4211</v>
      </c>
    </row>
    <row r="1385" spans="2:7">
      <c r="B1385" s="132" t="s">
        <v>5550</v>
      </c>
      <c r="C1385" s="132" t="s">
        <v>5551</v>
      </c>
      <c r="D1385" s="132" t="s">
        <v>2554</v>
      </c>
      <c r="E1385" s="132" t="s">
        <v>2555</v>
      </c>
      <c r="F1385" s="132" t="s">
        <v>3948</v>
      </c>
      <c r="G1385" s="132" t="s">
        <v>3734</v>
      </c>
    </row>
    <row r="1386" spans="2:7">
      <c r="B1386" s="132" t="s">
        <v>5552</v>
      </c>
      <c r="C1386" s="132" t="s">
        <v>5553</v>
      </c>
      <c r="D1386" s="132" t="s">
        <v>2554</v>
      </c>
      <c r="E1386" s="132" t="s">
        <v>2555</v>
      </c>
      <c r="F1386" s="132" t="s">
        <v>5269</v>
      </c>
      <c r="G1386" s="132" t="s">
        <v>2527</v>
      </c>
    </row>
    <row r="1387" spans="2:7">
      <c r="B1387" s="132" t="s">
        <v>5554</v>
      </c>
      <c r="C1387" s="132" t="s">
        <v>5555</v>
      </c>
      <c r="D1387" s="132" t="s">
        <v>5379</v>
      </c>
      <c r="E1387" s="132" t="s">
        <v>5380</v>
      </c>
      <c r="F1387" s="132" t="s">
        <v>5556</v>
      </c>
      <c r="G1387" s="132" t="s">
        <v>2536</v>
      </c>
    </row>
    <row r="1388" spans="2:7">
      <c r="B1388" s="132" t="s">
        <v>5557</v>
      </c>
      <c r="C1388" s="132" t="s">
        <v>5558</v>
      </c>
      <c r="D1388" s="132" t="s">
        <v>2498</v>
      </c>
      <c r="E1388" s="132" t="s">
        <v>2499</v>
      </c>
      <c r="F1388" s="132" t="s">
        <v>2733</v>
      </c>
      <c r="G1388" s="132" t="s">
        <v>2527</v>
      </c>
    </row>
    <row r="1389" spans="2:7">
      <c r="B1389" s="132" t="s">
        <v>5559</v>
      </c>
      <c r="C1389" s="132" t="s">
        <v>5560</v>
      </c>
      <c r="D1389" s="132" t="s">
        <v>2498</v>
      </c>
      <c r="E1389" s="132" t="s">
        <v>2499</v>
      </c>
      <c r="F1389" s="132" t="s">
        <v>3074</v>
      </c>
      <c r="G1389" s="132" t="s">
        <v>3734</v>
      </c>
    </row>
    <row r="1390" spans="2:7">
      <c r="B1390" s="132" t="s">
        <v>5561</v>
      </c>
      <c r="C1390" s="132" t="s">
        <v>5562</v>
      </c>
      <c r="D1390" s="132" t="s">
        <v>2498</v>
      </c>
      <c r="E1390" s="132" t="s">
        <v>2499</v>
      </c>
      <c r="F1390" s="132" t="s">
        <v>3059</v>
      </c>
      <c r="G1390" s="132" t="s">
        <v>4211</v>
      </c>
    </row>
    <row r="1391" spans="2:7">
      <c r="B1391" s="132" t="s">
        <v>5563</v>
      </c>
      <c r="C1391" s="132" t="s">
        <v>5564</v>
      </c>
      <c r="D1391" s="132" t="s">
        <v>2498</v>
      </c>
      <c r="E1391" s="132" t="s">
        <v>2499</v>
      </c>
      <c r="F1391" s="132" t="s">
        <v>5565</v>
      </c>
      <c r="G1391" s="132" t="s">
        <v>2744</v>
      </c>
    </row>
    <row r="1392" spans="2:7">
      <c r="B1392" s="132" t="s">
        <v>5566</v>
      </c>
      <c r="C1392" s="132" t="s">
        <v>5567</v>
      </c>
      <c r="D1392" s="132" t="s">
        <v>2498</v>
      </c>
      <c r="E1392" s="132" t="s">
        <v>2499</v>
      </c>
      <c r="F1392" s="132" t="s">
        <v>5568</v>
      </c>
      <c r="G1392" s="132" t="s">
        <v>4211</v>
      </c>
    </row>
    <row r="1393" spans="2:7">
      <c r="B1393" s="132" t="s">
        <v>5569</v>
      </c>
      <c r="C1393" s="132" t="s">
        <v>5570</v>
      </c>
      <c r="D1393" s="132" t="s">
        <v>2498</v>
      </c>
      <c r="E1393" s="132" t="s">
        <v>2499</v>
      </c>
      <c r="F1393" s="132" t="s">
        <v>3026</v>
      </c>
      <c r="G1393" s="132" t="s">
        <v>5100</v>
      </c>
    </row>
    <row r="1394" spans="2:7">
      <c r="B1394" s="132" t="s">
        <v>5571</v>
      </c>
      <c r="C1394" s="132" t="s">
        <v>5572</v>
      </c>
      <c r="D1394" s="132" t="s">
        <v>2498</v>
      </c>
      <c r="E1394" s="132" t="s">
        <v>2499</v>
      </c>
      <c r="F1394" s="132" t="s">
        <v>3805</v>
      </c>
      <c r="G1394" s="132" t="s">
        <v>5100</v>
      </c>
    </row>
    <row r="1395" spans="2:7">
      <c r="B1395" s="132" t="s">
        <v>5573</v>
      </c>
      <c r="C1395" s="132" t="s">
        <v>5574</v>
      </c>
      <c r="D1395" s="132" t="s">
        <v>2498</v>
      </c>
      <c r="E1395" s="132" t="s">
        <v>2499</v>
      </c>
      <c r="F1395" s="132" t="s">
        <v>3643</v>
      </c>
      <c r="G1395" s="132" t="s">
        <v>5100</v>
      </c>
    </row>
    <row r="1396" spans="2:7">
      <c r="B1396" s="132" t="s">
        <v>5575</v>
      </c>
      <c r="C1396" s="132" t="s">
        <v>5576</v>
      </c>
      <c r="D1396" s="132" t="s">
        <v>2498</v>
      </c>
      <c r="E1396" s="132" t="s">
        <v>2499</v>
      </c>
      <c r="F1396" s="132" t="s">
        <v>2968</v>
      </c>
      <c r="G1396" s="132" t="s">
        <v>3541</v>
      </c>
    </row>
    <row r="1397" spans="2:7">
      <c r="B1397" s="132" t="s">
        <v>5577</v>
      </c>
      <c r="C1397" s="132" t="s">
        <v>5578</v>
      </c>
      <c r="D1397" s="132" t="s">
        <v>2498</v>
      </c>
      <c r="E1397" s="132" t="s">
        <v>2499</v>
      </c>
      <c r="F1397" s="132" t="s">
        <v>2500</v>
      </c>
      <c r="G1397" s="132" t="s">
        <v>5100</v>
      </c>
    </row>
    <row r="1398" spans="2:7">
      <c r="B1398" s="132" t="s">
        <v>5579</v>
      </c>
      <c r="C1398" s="132" t="s">
        <v>5580</v>
      </c>
      <c r="D1398" s="132" t="s">
        <v>2498</v>
      </c>
      <c r="E1398" s="132" t="s">
        <v>2499</v>
      </c>
      <c r="F1398" s="132" t="s">
        <v>2547</v>
      </c>
      <c r="G1398" s="132" t="s">
        <v>5100</v>
      </c>
    </row>
    <row r="1399" spans="2:7">
      <c r="B1399" s="132" t="s">
        <v>5581</v>
      </c>
      <c r="C1399" s="132" t="s">
        <v>5582</v>
      </c>
      <c r="D1399" s="132" t="s">
        <v>2498</v>
      </c>
      <c r="E1399" s="132" t="s">
        <v>2499</v>
      </c>
      <c r="F1399" s="132" t="s">
        <v>2968</v>
      </c>
      <c r="G1399" s="132" t="s">
        <v>3541</v>
      </c>
    </row>
    <row r="1400" spans="2:7">
      <c r="B1400" s="132" t="s">
        <v>5583</v>
      </c>
      <c r="C1400" s="132" t="s">
        <v>5584</v>
      </c>
      <c r="D1400" s="132" t="s">
        <v>2498</v>
      </c>
      <c r="E1400" s="132" t="s">
        <v>2499</v>
      </c>
      <c r="F1400" s="132" t="s">
        <v>3643</v>
      </c>
      <c r="G1400" s="132" t="s">
        <v>5100</v>
      </c>
    </row>
    <row r="1401" spans="2:7">
      <c r="B1401" s="132" t="s">
        <v>5585</v>
      </c>
      <c r="C1401" s="132" t="s">
        <v>5586</v>
      </c>
      <c r="D1401" s="132" t="s">
        <v>2498</v>
      </c>
      <c r="E1401" s="132" t="s">
        <v>2499</v>
      </c>
      <c r="F1401" s="132" t="s">
        <v>3680</v>
      </c>
      <c r="G1401" s="132" t="s">
        <v>5100</v>
      </c>
    </row>
    <row r="1402" spans="2:7">
      <c r="B1402" s="132" t="s">
        <v>5587</v>
      </c>
      <c r="C1402" s="132" t="s">
        <v>5588</v>
      </c>
      <c r="D1402" s="132" t="s">
        <v>2498</v>
      </c>
      <c r="E1402" s="132" t="s">
        <v>2499</v>
      </c>
      <c r="F1402" s="132" t="s">
        <v>2507</v>
      </c>
      <c r="G1402" s="132" t="s">
        <v>5482</v>
      </c>
    </row>
    <row r="1403" spans="2:7">
      <c r="B1403" s="132" t="s">
        <v>5589</v>
      </c>
      <c r="C1403" s="132" t="s">
        <v>5590</v>
      </c>
      <c r="D1403" s="132" t="s">
        <v>2498</v>
      </c>
      <c r="E1403" s="132" t="s">
        <v>2499</v>
      </c>
      <c r="F1403" s="132" t="s">
        <v>2938</v>
      </c>
      <c r="G1403" s="132" t="s">
        <v>5103</v>
      </c>
    </row>
    <row r="1404" spans="2:7">
      <c r="B1404" s="132" t="s">
        <v>5591</v>
      </c>
      <c r="C1404" s="132" t="s">
        <v>5592</v>
      </c>
      <c r="D1404" s="132" t="s">
        <v>2804</v>
      </c>
      <c r="E1404" s="132" t="s">
        <v>2805</v>
      </c>
      <c r="F1404" s="132" t="s">
        <v>2997</v>
      </c>
      <c r="G1404" s="132" t="s">
        <v>5491</v>
      </c>
    </row>
    <row r="1405" spans="2:7">
      <c r="B1405" s="132" t="s">
        <v>5593</v>
      </c>
      <c r="C1405" s="132" t="s">
        <v>5594</v>
      </c>
      <c r="D1405" s="132" t="s">
        <v>2498</v>
      </c>
      <c r="E1405" s="132" t="s">
        <v>2499</v>
      </c>
      <c r="F1405" s="132" t="s">
        <v>2673</v>
      </c>
      <c r="G1405" s="132" t="s">
        <v>2570</v>
      </c>
    </row>
    <row r="1406" spans="2:7">
      <c r="B1406" s="132" t="s">
        <v>5595</v>
      </c>
      <c r="C1406" s="132" t="s">
        <v>5596</v>
      </c>
      <c r="D1406" s="132" t="s">
        <v>2498</v>
      </c>
      <c r="E1406" s="132" t="s">
        <v>2499</v>
      </c>
      <c r="F1406" s="132" t="s">
        <v>4096</v>
      </c>
      <c r="G1406" s="132" t="s">
        <v>2512</v>
      </c>
    </row>
    <row r="1407" spans="2:7">
      <c r="B1407" s="132" t="s">
        <v>5597</v>
      </c>
      <c r="C1407" s="132" t="s">
        <v>5598</v>
      </c>
      <c r="D1407" s="132" t="s">
        <v>2530</v>
      </c>
      <c r="E1407" s="132" t="s">
        <v>2531</v>
      </c>
      <c r="F1407" s="132" t="s">
        <v>2532</v>
      </c>
      <c r="G1407" s="132" t="s">
        <v>2536</v>
      </c>
    </row>
    <row r="1408" spans="2:7">
      <c r="B1408" s="132" t="s">
        <v>5599</v>
      </c>
      <c r="C1408" s="132" t="s">
        <v>5600</v>
      </c>
      <c r="D1408" s="132" t="s">
        <v>2498</v>
      </c>
      <c r="E1408" s="132" t="s">
        <v>2499</v>
      </c>
      <c r="F1408" s="132" t="s">
        <v>2519</v>
      </c>
      <c r="G1408" s="132" t="s">
        <v>5100</v>
      </c>
    </row>
    <row r="1409" spans="2:7">
      <c r="B1409" s="132" t="s">
        <v>5601</v>
      </c>
      <c r="C1409" s="132" t="s">
        <v>5602</v>
      </c>
      <c r="D1409" s="132" t="s">
        <v>2530</v>
      </c>
      <c r="E1409" s="132" t="s">
        <v>2531</v>
      </c>
      <c r="F1409" s="132" t="s">
        <v>2532</v>
      </c>
      <c r="G1409" s="132" t="s">
        <v>5124</v>
      </c>
    </row>
    <row r="1410" spans="2:7">
      <c r="B1410" s="132" t="s">
        <v>5603</v>
      </c>
      <c r="C1410" s="132" t="s">
        <v>5604</v>
      </c>
      <c r="D1410" s="132" t="s">
        <v>2498</v>
      </c>
      <c r="E1410" s="132" t="s">
        <v>2499</v>
      </c>
      <c r="F1410" s="132" t="s">
        <v>2673</v>
      </c>
      <c r="G1410" s="132" t="s">
        <v>2512</v>
      </c>
    </row>
    <row r="1411" spans="2:7">
      <c r="B1411" s="132" t="s">
        <v>5605</v>
      </c>
      <c r="C1411" s="132" t="s">
        <v>5606</v>
      </c>
      <c r="D1411" s="132" t="s">
        <v>2498</v>
      </c>
      <c r="E1411" s="132" t="s">
        <v>2499</v>
      </c>
      <c r="F1411" s="132" t="s">
        <v>3314</v>
      </c>
      <c r="G1411" s="132" t="s">
        <v>3541</v>
      </c>
    </row>
    <row r="1412" spans="2:7">
      <c r="B1412" s="132" t="s">
        <v>5607</v>
      </c>
      <c r="C1412" s="132" t="s">
        <v>5608</v>
      </c>
      <c r="D1412" s="132" t="s">
        <v>2498</v>
      </c>
      <c r="E1412" s="132" t="s">
        <v>2499</v>
      </c>
      <c r="F1412" s="132" t="s">
        <v>3314</v>
      </c>
      <c r="G1412" s="132" t="s">
        <v>2869</v>
      </c>
    </row>
    <row r="1413" spans="2:7">
      <c r="B1413" s="132" t="s">
        <v>5609</v>
      </c>
      <c r="C1413" s="132" t="s">
        <v>5610</v>
      </c>
      <c r="D1413" s="132" t="s">
        <v>2498</v>
      </c>
      <c r="E1413" s="132" t="s">
        <v>2499</v>
      </c>
      <c r="F1413" s="132" t="s">
        <v>3314</v>
      </c>
      <c r="G1413" s="132" t="s">
        <v>2601</v>
      </c>
    </row>
    <row r="1414" spans="2:7">
      <c r="B1414" s="132" t="s">
        <v>5611</v>
      </c>
      <c r="C1414" s="132" t="s">
        <v>5612</v>
      </c>
      <c r="D1414" s="132" t="s">
        <v>2498</v>
      </c>
      <c r="E1414" s="132" t="s">
        <v>2499</v>
      </c>
      <c r="F1414" s="132" t="s">
        <v>3812</v>
      </c>
      <c r="G1414" s="132" t="s">
        <v>3541</v>
      </c>
    </row>
    <row r="1415" spans="2:7">
      <c r="B1415" s="132" t="s">
        <v>5613</v>
      </c>
      <c r="C1415" s="132" t="s">
        <v>5614</v>
      </c>
      <c r="D1415" s="132" t="s">
        <v>2530</v>
      </c>
      <c r="E1415" s="132" t="s">
        <v>2531</v>
      </c>
      <c r="F1415" s="132" t="s">
        <v>2532</v>
      </c>
      <c r="G1415" s="132" t="s">
        <v>2536</v>
      </c>
    </row>
    <row r="1416" spans="2:7">
      <c r="B1416" s="132" t="s">
        <v>5615</v>
      </c>
      <c r="C1416" s="132" t="s">
        <v>5616</v>
      </c>
      <c r="D1416" s="132" t="s">
        <v>2498</v>
      </c>
      <c r="E1416" s="132" t="s">
        <v>2499</v>
      </c>
      <c r="F1416" s="132" t="s">
        <v>3374</v>
      </c>
      <c r="G1416" s="132" t="s">
        <v>2869</v>
      </c>
    </row>
    <row r="1417" spans="2:7">
      <c r="B1417" s="132" t="s">
        <v>5617</v>
      </c>
      <c r="C1417" s="132" t="s">
        <v>5618</v>
      </c>
      <c r="D1417" s="132" t="s">
        <v>2498</v>
      </c>
      <c r="E1417" s="132" t="s">
        <v>2499</v>
      </c>
      <c r="F1417" s="132" t="s">
        <v>3374</v>
      </c>
      <c r="G1417" s="132" t="s">
        <v>3541</v>
      </c>
    </row>
    <row r="1418" spans="2:7">
      <c r="B1418" s="132" t="s">
        <v>5619</v>
      </c>
      <c r="C1418" s="132" t="s">
        <v>5620</v>
      </c>
      <c r="D1418" s="132" t="s">
        <v>2498</v>
      </c>
      <c r="E1418" s="132" t="s">
        <v>2499</v>
      </c>
      <c r="F1418" s="132" t="s">
        <v>2822</v>
      </c>
      <c r="G1418" s="132" t="s">
        <v>5621</v>
      </c>
    </row>
    <row r="1419" spans="2:7">
      <c r="B1419" s="132" t="s">
        <v>5622</v>
      </c>
      <c r="C1419" s="132" t="s">
        <v>5623</v>
      </c>
      <c r="D1419" s="132" t="s">
        <v>2498</v>
      </c>
      <c r="E1419" s="132" t="s">
        <v>2499</v>
      </c>
      <c r="F1419" s="132" t="s">
        <v>5006</v>
      </c>
      <c r="G1419" s="132" t="s">
        <v>5100</v>
      </c>
    </row>
    <row r="1420" spans="2:7">
      <c r="B1420" s="132" t="s">
        <v>5624</v>
      </c>
      <c r="C1420" s="132" t="s">
        <v>5625</v>
      </c>
      <c r="D1420" s="132" t="s">
        <v>2498</v>
      </c>
      <c r="E1420" s="132" t="s">
        <v>2499</v>
      </c>
      <c r="F1420" s="132" t="s">
        <v>2733</v>
      </c>
      <c r="G1420" s="132" t="s">
        <v>5100</v>
      </c>
    </row>
    <row r="1421" spans="2:7">
      <c r="B1421" s="132" t="s">
        <v>5626</v>
      </c>
      <c r="C1421" s="132" t="s">
        <v>5627</v>
      </c>
      <c r="D1421" s="132" t="s">
        <v>2554</v>
      </c>
      <c r="E1421" s="132" t="s">
        <v>2555</v>
      </c>
      <c r="F1421" s="132" t="s">
        <v>2590</v>
      </c>
      <c r="G1421" s="132" t="s">
        <v>2516</v>
      </c>
    </row>
    <row r="1422" spans="2:7">
      <c r="B1422" s="132" t="s">
        <v>5628</v>
      </c>
      <c r="C1422" s="132" t="s">
        <v>5629</v>
      </c>
      <c r="D1422" s="132" t="s">
        <v>2498</v>
      </c>
      <c r="E1422" s="132" t="s">
        <v>2499</v>
      </c>
      <c r="F1422" s="132" t="s">
        <v>3812</v>
      </c>
      <c r="G1422" s="132" t="s">
        <v>2527</v>
      </c>
    </row>
    <row r="1423" spans="2:7">
      <c r="B1423" s="132" t="s">
        <v>5630</v>
      </c>
      <c r="C1423" s="132" t="s">
        <v>5631</v>
      </c>
      <c r="D1423" s="132" t="s">
        <v>2530</v>
      </c>
      <c r="E1423" s="132" t="s">
        <v>2531</v>
      </c>
      <c r="F1423" s="132" t="s">
        <v>2532</v>
      </c>
      <c r="G1423" s="132" t="s">
        <v>2536</v>
      </c>
    </row>
    <row r="1424" spans="2:7">
      <c r="B1424" s="132" t="s">
        <v>5632</v>
      </c>
      <c r="C1424" s="132" t="s">
        <v>5633</v>
      </c>
      <c r="D1424" s="132" t="s">
        <v>2498</v>
      </c>
      <c r="E1424" s="132" t="s">
        <v>2499</v>
      </c>
      <c r="F1424" s="132" t="s">
        <v>2716</v>
      </c>
      <c r="G1424" s="132" t="s">
        <v>5103</v>
      </c>
    </row>
    <row r="1425" spans="2:7">
      <c r="B1425" s="132" t="s">
        <v>5634</v>
      </c>
      <c r="C1425" s="132" t="s">
        <v>5635</v>
      </c>
      <c r="D1425" s="132" t="s">
        <v>2554</v>
      </c>
      <c r="E1425" s="132" t="s">
        <v>2555</v>
      </c>
      <c r="F1425" s="132" t="s">
        <v>2663</v>
      </c>
      <c r="G1425" s="132" t="s">
        <v>3734</v>
      </c>
    </row>
    <row r="1426" spans="2:7">
      <c r="B1426" s="132" t="s">
        <v>5636</v>
      </c>
      <c r="C1426" s="132" t="s">
        <v>5637</v>
      </c>
      <c r="D1426" s="132" t="s">
        <v>2498</v>
      </c>
      <c r="E1426" s="132" t="s">
        <v>2499</v>
      </c>
      <c r="F1426" s="132" t="s">
        <v>3984</v>
      </c>
      <c r="G1426" s="132" t="s">
        <v>2869</v>
      </c>
    </row>
    <row r="1427" spans="2:7">
      <c r="B1427" s="132" t="s">
        <v>5638</v>
      </c>
      <c r="C1427" s="132" t="s">
        <v>5639</v>
      </c>
      <c r="D1427" s="132" t="s">
        <v>2498</v>
      </c>
      <c r="E1427" s="132" t="s">
        <v>2499</v>
      </c>
      <c r="F1427" s="132" t="s">
        <v>3065</v>
      </c>
      <c r="G1427" s="132" t="s">
        <v>2601</v>
      </c>
    </row>
    <row r="1428" spans="2:7">
      <c r="B1428" s="132" t="s">
        <v>5640</v>
      </c>
      <c r="C1428" s="132" t="s">
        <v>5641</v>
      </c>
      <c r="D1428" s="132" t="s">
        <v>2498</v>
      </c>
      <c r="E1428" s="132" t="s">
        <v>2499</v>
      </c>
      <c r="F1428" s="132" t="s">
        <v>2567</v>
      </c>
      <c r="G1428" s="132" t="s">
        <v>2570</v>
      </c>
    </row>
    <row r="1429" spans="2:7">
      <c r="B1429" s="132" t="s">
        <v>5642</v>
      </c>
      <c r="C1429" s="132" t="s">
        <v>5643</v>
      </c>
      <c r="D1429" s="132" t="s">
        <v>2498</v>
      </c>
      <c r="E1429" s="132" t="s">
        <v>2499</v>
      </c>
      <c r="F1429" s="132" t="s">
        <v>2547</v>
      </c>
      <c r="G1429" s="132" t="s">
        <v>2512</v>
      </c>
    </row>
    <row r="1430" spans="2:7">
      <c r="B1430" s="132" t="s">
        <v>5644</v>
      </c>
      <c r="C1430" s="132" t="s">
        <v>5645</v>
      </c>
      <c r="D1430" s="132" t="s">
        <v>2498</v>
      </c>
      <c r="E1430" s="132" t="s">
        <v>2499</v>
      </c>
      <c r="F1430" s="132" t="s">
        <v>3314</v>
      </c>
      <c r="G1430" s="132" t="s">
        <v>2869</v>
      </c>
    </row>
    <row r="1431" spans="2:7">
      <c r="B1431" s="132" t="s">
        <v>5646</v>
      </c>
      <c r="C1431" s="132" t="s">
        <v>5647</v>
      </c>
      <c r="D1431" s="132" t="s">
        <v>2498</v>
      </c>
      <c r="E1431" s="132" t="s">
        <v>2499</v>
      </c>
      <c r="F1431" s="132" t="s">
        <v>3374</v>
      </c>
      <c r="G1431" s="132" t="s">
        <v>3541</v>
      </c>
    </row>
    <row r="1432" spans="2:7">
      <c r="B1432" s="132" t="s">
        <v>5648</v>
      </c>
      <c r="C1432" s="132" t="s">
        <v>5649</v>
      </c>
      <c r="D1432" s="132" t="s">
        <v>2498</v>
      </c>
      <c r="E1432" s="132" t="s">
        <v>2499</v>
      </c>
      <c r="F1432" s="132" t="s">
        <v>3160</v>
      </c>
      <c r="G1432" s="132" t="s">
        <v>2570</v>
      </c>
    </row>
    <row r="1433" spans="2:7">
      <c r="B1433" s="132" t="s">
        <v>5650</v>
      </c>
      <c r="C1433" s="132" t="s">
        <v>5651</v>
      </c>
      <c r="D1433" s="132" t="s">
        <v>2498</v>
      </c>
      <c r="E1433" s="132" t="s">
        <v>2499</v>
      </c>
      <c r="F1433" s="132" t="s">
        <v>3217</v>
      </c>
      <c r="G1433" s="132" t="s">
        <v>2869</v>
      </c>
    </row>
    <row r="1434" spans="2:7">
      <c r="B1434" s="132" t="s">
        <v>5652</v>
      </c>
      <c r="C1434" s="132" t="s">
        <v>5653</v>
      </c>
      <c r="D1434" s="132" t="s">
        <v>2498</v>
      </c>
      <c r="E1434" s="132" t="s">
        <v>2499</v>
      </c>
      <c r="F1434" s="132" t="s">
        <v>3314</v>
      </c>
      <c r="G1434" s="132" t="s">
        <v>2869</v>
      </c>
    </row>
    <row r="1435" spans="2:7">
      <c r="B1435" s="132" t="s">
        <v>5654</v>
      </c>
      <c r="C1435" s="132" t="s">
        <v>5655</v>
      </c>
      <c r="D1435" s="132" t="s">
        <v>2554</v>
      </c>
      <c r="E1435" s="132" t="s">
        <v>2555</v>
      </c>
      <c r="F1435" s="132" t="s">
        <v>2590</v>
      </c>
      <c r="G1435" s="132" t="s">
        <v>2869</v>
      </c>
    </row>
    <row r="1436" spans="2:7">
      <c r="B1436" s="132" t="s">
        <v>5656</v>
      </c>
      <c r="C1436" s="132" t="s">
        <v>5657</v>
      </c>
      <c r="D1436" s="132" t="s">
        <v>2498</v>
      </c>
      <c r="E1436" s="132" t="s">
        <v>2499</v>
      </c>
      <c r="F1436" s="132" t="s">
        <v>2915</v>
      </c>
      <c r="G1436" s="132" t="s">
        <v>2744</v>
      </c>
    </row>
    <row r="1437" spans="2:7">
      <c r="B1437" s="132" t="s">
        <v>5658</v>
      </c>
      <c r="C1437" s="132" t="s">
        <v>5659</v>
      </c>
      <c r="D1437" s="132" t="s">
        <v>2498</v>
      </c>
      <c r="E1437" s="132" t="s">
        <v>2499</v>
      </c>
      <c r="F1437" s="132" t="s">
        <v>3228</v>
      </c>
      <c r="G1437" s="132" t="s">
        <v>3734</v>
      </c>
    </row>
    <row r="1438" spans="2:7">
      <c r="B1438" s="132" t="s">
        <v>5660</v>
      </c>
      <c r="C1438" s="132" t="s">
        <v>5661</v>
      </c>
      <c r="D1438" s="132" t="s">
        <v>2498</v>
      </c>
      <c r="E1438" s="132" t="s">
        <v>2499</v>
      </c>
      <c r="F1438" s="132" t="s">
        <v>2606</v>
      </c>
      <c r="G1438" s="132" t="s">
        <v>5100</v>
      </c>
    </row>
    <row r="1439" spans="2:7">
      <c r="B1439" s="132" t="s">
        <v>5662</v>
      </c>
      <c r="C1439" s="132" t="s">
        <v>5663</v>
      </c>
      <c r="D1439" s="132" t="s">
        <v>2498</v>
      </c>
      <c r="E1439" s="132" t="s">
        <v>2499</v>
      </c>
      <c r="F1439" s="132" t="s">
        <v>2559</v>
      </c>
      <c r="G1439" s="132" t="s">
        <v>3541</v>
      </c>
    </row>
    <row r="1440" spans="2:7">
      <c r="B1440" s="132" t="s">
        <v>5664</v>
      </c>
      <c r="C1440" s="132" t="s">
        <v>5665</v>
      </c>
      <c r="D1440" s="132" t="s">
        <v>2498</v>
      </c>
      <c r="E1440" s="132" t="s">
        <v>2499</v>
      </c>
      <c r="F1440" s="132" t="s">
        <v>2519</v>
      </c>
      <c r="G1440" s="132" t="s">
        <v>5100</v>
      </c>
    </row>
    <row r="1441" spans="2:7">
      <c r="B1441" s="132" t="s">
        <v>5666</v>
      </c>
      <c r="C1441" s="132" t="s">
        <v>5667</v>
      </c>
      <c r="D1441" s="132" t="s">
        <v>2498</v>
      </c>
      <c r="E1441" s="132" t="s">
        <v>2499</v>
      </c>
      <c r="F1441" s="132" t="s">
        <v>3059</v>
      </c>
      <c r="G1441" s="132" t="s">
        <v>3734</v>
      </c>
    </row>
    <row r="1442" spans="2:7">
      <c r="B1442" s="132" t="s">
        <v>5668</v>
      </c>
      <c r="C1442" s="132" t="s">
        <v>5669</v>
      </c>
      <c r="D1442" s="132" t="s">
        <v>2498</v>
      </c>
      <c r="E1442" s="132" t="s">
        <v>2499</v>
      </c>
      <c r="F1442" s="132" t="s">
        <v>3326</v>
      </c>
      <c r="G1442" s="132" t="s">
        <v>3541</v>
      </c>
    </row>
    <row r="1443" spans="2:7">
      <c r="B1443" s="132" t="s">
        <v>5670</v>
      </c>
      <c r="C1443" s="132" t="s">
        <v>5671</v>
      </c>
      <c r="D1443" s="132" t="s">
        <v>2498</v>
      </c>
      <c r="E1443" s="132" t="s">
        <v>2499</v>
      </c>
      <c r="F1443" s="132" t="s">
        <v>2861</v>
      </c>
      <c r="G1443" s="132" t="s">
        <v>4211</v>
      </c>
    </row>
    <row r="1444" spans="2:7">
      <c r="B1444" s="132" t="s">
        <v>5672</v>
      </c>
      <c r="C1444" s="132" t="s">
        <v>5673</v>
      </c>
      <c r="D1444" s="132" t="s">
        <v>2498</v>
      </c>
      <c r="E1444" s="132" t="s">
        <v>2499</v>
      </c>
      <c r="F1444" s="132" t="s">
        <v>3326</v>
      </c>
      <c r="G1444" s="132" t="s">
        <v>5100</v>
      </c>
    </row>
    <row r="1445" spans="2:7">
      <c r="B1445" s="132" t="s">
        <v>5674</v>
      </c>
      <c r="C1445" s="132" t="s">
        <v>5675</v>
      </c>
      <c r="D1445" s="132" t="s">
        <v>2530</v>
      </c>
      <c r="E1445" s="132" t="s">
        <v>2531</v>
      </c>
      <c r="F1445" s="132" t="s">
        <v>2532</v>
      </c>
      <c r="G1445" s="132" t="s">
        <v>2536</v>
      </c>
    </row>
    <row r="1446" spans="2:7">
      <c r="B1446" s="132" t="s">
        <v>5676</v>
      </c>
      <c r="C1446" s="132" t="s">
        <v>5677</v>
      </c>
      <c r="D1446" s="132" t="s">
        <v>2498</v>
      </c>
      <c r="E1446" s="132" t="s">
        <v>2499</v>
      </c>
      <c r="F1446" s="132" t="s">
        <v>3750</v>
      </c>
      <c r="G1446" s="132" t="s">
        <v>4211</v>
      </c>
    </row>
    <row r="1447" spans="2:7">
      <c r="B1447" s="132" t="s">
        <v>5678</v>
      </c>
      <c r="C1447" s="132" t="s">
        <v>5679</v>
      </c>
      <c r="D1447" s="132" t="s">
        <v>2498</v>
      </c>
      <c r="E1447" s="132" t="s">
        <v>2499</v>
      </c>
      <c r="F1447" s="132" t="s">
        <v>2915</v>
      </c>
      <c r="G1447" s="132" t="s">
        <v>2744</v>
      </c>
    </row>
    <row r="1448" spans="2:7">
      <c r="B1448" s="132" t="s">
        <v>5680</v>
      </c>
      <c r="C1448" s="132" t="s">
        <v>5681</v>
      </c>
      <c r="D1448" s="132" t="s">
        <v>2498</v>
      </c>
      <c r="E1448" s="132" t="s">
        <v>2499</v>
      </c>
      <c r="F1448" s="132" t="s">
        <v>3228</v>
      </c>
      <c r="G1448" s="132" t="s">
        <v>5100</v>
      </c>
    </row>
    <row r="1449" spans="2:7">
      <c r="B1449" s="132" t="s">
        <v>5682</v>
      </c>
      <c r="C1449" s="132" t="s">
        <v>5683</v>
      </c>
      <c r="D1449" s="132" t="s">
        <v>2498</v>
      </c>
      <c r="E1449" s="132" t="s">
        <v>2499</v>
      </c>
      <c r="F1449" s="132" t="s">
        <v>3228</v>
      </c>
      <c r="G1449" s="132" t="s">
        <v>5100</v>
      </c>
    </row>
    <row r="1450" spans="2:7">
      <c r="B1450" s="132" t="s">
        <v>5684</v>
      </c>
      <c r="C1450" s="132" t="s">
        <v>5685</v>
      </c>
      <c r="D1450" s="132" t="s">
        <v>2498</v>
      </c>
      <c r="E1450" s="132" t="s">
        <v>2499</v>
      </c>
      <c r="F1450" s="132" t="s">
        <v>3026</v>
      </c>
      <c r="G1450" s="132" t="s">
        <v>5100</v>
      </c>
    </row>
    <row r="1451" spans="2:7">
      <c r="B1451" s="132" t="s">
        <v>5686</v>
      </c>
      <c r="C1451" s="132" t="s">
        <v>5687</v>
      </c>
      <c r="D1451" s="132" t="s">
        <v>2498</v>
      </c>
      <c r="E1451" s="132" t="s">
        <v>2499</v>
      </c>
      <c r="F1451" s="132" t="s">
        <v>3812</v>
      </c>
      <c r="G1451" s="132" t="s">
        <v>5100</v>
      </c>
    </row>
    <row r="1452" spans="2:7">
      <c r="B1452" s="132" t="s">
        <v>5688</v>
      </c>
      <c r="C1452" s="132" t="s">
        <v>5689</v>
      </c>
      <c r="D1452" s="132" t="s">
        <v>2498</v>
      </c>
      <c r="E1452" s="132" t="s">
        <v>2499</v>
      </c>
      <c r="F1452" s="132" t="s">
        <v>3146</v>
      </c>
      <c r="G1452" s="132" t="s">
        <v>5100</v>
      </c>
    </row>
    <row r="1453" spans="2:7">
      <c r="B1453" s="132" t="s">
        <v>5690</v>
      </c>
      <c r="C1453" s="132" t="s">
        <v>5691</v>
      </c>
      <c r="D1453" s="132" t="s">
        <v>2498</v>
      </c>
      <c r="E1453" s="132" t="s">
        <v>2499</v>
      </c>
      <c r="F1453" s="132" t="s">
        <v>3228</v>
      </c>
      <c r="G1453" s="132" t="s">
        <v>5100</v>
      </c>
    </row>
    <row r="1454" spans="2:7">
      <c r="B1454" s="132" t="s">
        <v>5692</v>
      </c>
      <c r="C1454" s="132" t="s">
        <v>5693</v>
      </c>
      <c r="D1454" s="132" t="s">
        <v>2498</v>
      </c>
      <c r="E1454" s="132" t="s">
        <v>2499</v>
      </c>
      <c r="F1454" s="132" t="s">
        <v>2968</v>
      </c>
      <c r="G1454" s="132" t="s">
        <v>5103</v>
      </c>
    </row>
    <row r="1455" spans="2:7">
      <c r="B1455" s="132" t="s">
        <v>5694</v>
      </c>
      <c r="C1455" s="132" t="s">
        <v>5695</v>
      </c>
      <c r="D1455" s="132" t="s">
        <v>2498</v>
      </c>
      <c r="E1455" s="132" t="s">
        <v>2499</v>
      </c>
      <c r="F1455" s="132" t="s">
        <v>3926</v>
      </c>
      <c r="G1455" s="132" t="s">
        <v>5100</v>
      </c>
    </row>
    <row r="1456" spans="2:7">
      <c r="B1456" s="132" t="s">
        <v>5696</v>
      </c>
      <c r="C1456" s="132" t="s">
        <v>5697</v>
      </c>
      <c r="D1456" s="132" t="s">
        <v>2498</v>
      </c>
      <c r="E1456" s="132" t="s">
        <v>2499</v>
      </c>
      <c r="F1456" s="132" t="s">
        <v>3643</v>
      </c>
      <c r="G1456" s="132" t="s">
        <v>5100</v>
      </c>
    </row>
    <row r="1457" spans="2:7">
      <c r="B1457" s="132" t="s">
        <v>5698</v>
      </c>
      <c r="C1457" s="132" t="s">
        <v>5699</v>
      </c>
      <c r="D1457" s="132" t="s">
        <v>2498</v>
      </c>
      <c r="E1457" s="132" t="s">
        <v>2499</v>
      </c>
      <c r="F1457" s="132" t="s">
        <v>3259</v>
      </c>
      <c r="G1457" s="132" t="s">
        <v>5100</v>
      </c>
    </row>
    <row r="1458" spans="2:7">
      <c r="B1458" s="132" t="s">
        <v>5700</v>
      </c>
      <c r="C1458" s="132" t="s">
        <v>5701</v>
      </c>
      <c r="D1458" s="132" t="s">
        <v>2498</v>
      </c>
      <c r="E1458" s="132" t="s">
        <v>2499</v>
      </c>
      <c r="F1458" s="132" t="s">
        <v>3228</v>
      </c>
      <c r="G1458" s="132" t="s">
        <v>5100</v>
      </c>
    </row>
    <row r="1459" spans="2:7">
      <c r="B1459" s="132" t="s">
        <v>5702</v>
      </c>
      <c r="C1459" s="132" t="s">
        <v>5703</v>
      </c>
      <c r="D1459" s="132" t="s">
        <v>2498</v>
      </c>
      <c r="E1459" s="132" t="s">
        <v>2499</v>
      </c>
      <c r="F1459" s="132" t="s">
        <v>3168</v>
      </c>
      <c r="G1459" s="132" t="s">
        <v>5100</v>
      </c>
    </row>
    <row r="1460" spans="2:7">
      <c r="B1460" s="132" t="s">
        <v>5704</v>
      </c>
      <c r="C1460" s="132" t="s">
        <v>5705</v>
      </c>
      <c r="D1460" s="132" t="s">
        <v>2498</v>
      </c>
      <c r="E1460" s="132" t="s">
        <v>2499</v>
      </c>
      <c r="F1460" s="132" t="s">
        <v>3643</v>
      </c>
      <c r="G1460" s="132" t="s">
        <v>5100</v>
      </c>
    </row>
    <row r="1461" spans="2:7">
      <c r="B1461" s="132" t="s">
        <v>5706</v>
      </c>
      <c r="C1461" s="132" t="s">
        <v>5707</v>
      </c>
      <c r="D1461" s="132" t="s">
        <v>2498</v>
      </c>
      <c r="E1461" s="132" t="s">
        <v>2499</v>
      </c>
      <c r="F1461" s="132" t="s">
        <v>3074</v>
      </c>
      <c r="G1461" s="132" t="s">
        <v>5100</v>
      </c>
    </row>
    <row r="1462" spans="2:7">
      <c r="B1462" s="132" t="s">
        <v>5708</v>
      </c>
      <c r="C1462" s="132" t="s">
        <v>5709</v>
      </c>
      <c r="D1462" s="132" t="s">
        <v>2498</v>
      </c>
      <c r="E1462" s="132" t="s">
        <v>2499</v>
      </c>
      <c r="F1462" s="132" t="s">
        <v>3074</v>
      </c>
      <c r="G1462" s="132" t="s">
        <v>5100</v>
      </c>
    </row>
    <row r="1463" spans="2:7">
      <c r="B1463" s="132" t="s">
        <v>5710</v>
      </c>
      <c r="C1463" s="132" t="s">
        <v>5711</v>
      </c>
      <c r="D1463" s="132" t="s">
        <v>2498</v>
      </c>
      <c r="E1463" s="132" t="s">
        <v>2499</v>
      </c>
      <c r="F1463" s="132" t="s">
        <v>2673</v>
      </c>
      <c r="G1463" s="132" t="s">
        <v>5100</v>
      </c>
    </row>
    <row r="1464" spans="2:7">
      <c r="B1464" s="132" t="s">
        <v>5712</v>
      </c>
      <c r="C1464" s="132" t="s">
        <v>5713</v>
      </c>
      <c r="D1464" s="132" t="s">
        <v>2498</v>
      </c>
      <c r="E1464" s="132" t="s">
        <v>2499</v>
      </c>
      <c r="F1464" s="132" t="s">
        <v>5374</v>
      </c>
      <c r="G1464" s="132" t="s">
        <v>5100</v>
      </c>
    </row>
    <row r="1465" spans="2:7">
      <c r="B1465" s="132" t="s">
        <v>5714</v>
      </c>
      <c r="C1465" s="132" t="s">
        <v>5715</v>
      </c>
      <c r="D1465" s="132" t="s">
        <v>2498</v>
      </c>
      <c r="E1465" s="132" t="s">
        <v>2499</v>
      </c>
      <c r="F1465" s="132" t="s">
        <v>3160</v>
      </c>
      <c r="G1465" s="132" t="s">
        <v>5100</v>
      </c>
    </row>
    <row r="1466" spans="2:7">
      <c r="B1466" s="132" t="s">
        <v>5716</v>
      </c>
      <c r="C1466" s="132" t="s">
        <v>5717</v>
      </c>
      <c r="D1466" s="132" t="s">
        <v>2498</v>
      </c>
      <c r="E1466" s="132" t="s">
        <v>2499</v>
      </c>
      <c r="F1466" s="132" t="s">
        <v>3326</v>
      </c>
      <c r="G1466" s="132" t="s">
        <v>5100</v>
      </c>
    </row>
    <row r="1467" spans="2:7">
      <c r="B1467" s="132" t="s">
        <v>5718</v>
      </c>
      <c r="C1467" s="132" t="s">
        <v>5719</v>
      </c>
      <c r="D1467" s="132" t="s">
        <v>2498</v>
      </c>
      <c r="E1467" s="132" t="s">
        <v>2499</v>
      </c>
      <c r="F1467" s="132" t="s">
        <v>4603</v>
      </c>
      <c r="G1467" s="132" t="s">
        <v>5100</v>
      </c>
    </row>
    <row r="1468" spans="2:7">
      <c r="B1468" s="132" t="s">
        <v>5720</v>
      </c>
      <c r="C1468" s="132" t="s">
        <v>5721</v>
      </c>
      <c r="D1468" s="132" t="s">
        <v>2498</v>
      </c>
      <c r="E1468" s="132" t="s">
        <v>2499</v>
      </c>
      <c r="F1468" s="132" t="s">
        <v>3683</v>
      </c>
      <c r="G1468" s="132" t="s">
        <v>5100</v>
      </c>
    </row>
    <row r="1469" spans="2:7">
      <c r="B1469" s="132" t="s">
        <v>5722</v>
      </c>
      <c r="C1469" s="132" t="s">
        <v>5723</v>
      </c>
      <c r="D1469" s="132" t="s">
        <v>2498</v>
      </c>
      <c r="E1469" s="132" t="s">
        <v>2499</v>
      </c>
      <c r="F1469" s="132" t="s">
        <v>3683</v>
      </c>
      <c r="G1469" s="132" t="s">
        <v>5100</v>
      </c>
    </row>
    <row r="1470" spans="2:7">
      <c r="B1470" s="132" t="s">
        <v>5724</v>
      </c>
      <c r="C1470" s="132" t="s">
        <v>5725</v>
      </c>
      <c r="D1470" s="132" t="s">
        <v>2498</v>
      </c>
      <c r="E1470" s="132" t="s">
        <v>2499</v>
      </c>
      <c r="F1470" s="132" t="s">
        <v>3267</v>
      </c>
      <c r="G1470" s="132" t="s">
        <v>5100</v>
      </c>
    </row>
    <row r="1471" spans="2:7">
      <c r="B1471" s="132" t="s">
        <v>5726</v>
      </c>
      <c r="C1471" s="132" t="s">
        <v>5727</v>
      </c>
      <c r="D1471" s="132" t="s">
        <v>2498</v>
      </c>
      <c r="E1471" s="132" t="s">
        <v>2499</v>
      </c>
      <c r="F1471" s="132" t="s">
        <v>3680</v>
      </c>
      <c r="G1471" s="132" t="s">
        <v>5100</v>
      </c>
    </row>
    <row r="1472" spans="2:7">
      <c r="B1472" s="132" t="s">
        <v>5728</v>
      </c>
      <c r="C1472" s="132" t="s">
        <v>5729</v>
      </c>
      <c r="D1472" s="132" t="s">
        <v>2498</v>
      </c>
      <c r="E1472" s="132" t="s">
        <v>2499</v>
      </c>
      <c r="F1472" s="132" t="s">
        <v>3059</v>
      </c>
      <c r="G1472" s="132" t="s">
        <v>4211</v>
      </c>
    </row>
    <row r="1473" spans="2:7">
      <c r="B1473" s="132" t="s">
        <v>5730</v>
      </c>
      <c r="C1473" s="132" t="s">
        <v>5731</v>
      </c>
      <c r="D1473" s="132" t="s">
        <v>2498</v>
      </c>
      <c r="E1473" s="132" t="s">
        <v>2499</v>
      </c>
      <c r="F1473" s="132" t="s">
        <v>5732</v>
      </c>
      <c r="G1473" s="132" t="s">
        <v>4211</v>
      </c>
    </row>
    <row r="1474" spans="2:7">
      <c r="B1474" s="132" t="s">
        <v>5733</v>
      </c>
      <c r="C1474" s="132" t="s">
        <v>5734</v>
      </c>
      <c r="D1474" s="132" t="s">
        <v>2498</v>
      </c>
      <c r="E1474" s="132" t="s">
        <v>2499</v>
      </c>
      <c r="F1474" s="132" t="s">
        <v>2938</v>
      </c>
      <c r="G1474" s="132" t="s">
        <v>5735</v>
      </c>
    </row>
    <row r="1475" spans="2:7">
      <c r="B1475" s="132" t="s">
        <v>5736</v>
      </c>
      <c r="C1475" s="132" t="s">
        <v>5737</v>
      </c>
      <c r="D1475" s="132" t="s">
        <v>2804</v>
      </c>
      <c r="E1475" s="132" t="s">
        <v>2805</v>
      </c>
      <c r="F1475" s="132" t="s">
        <v>2997</v>
      </c>
      <c r="G1475" s="132" t="s">
        <v>5491</v>
      </c>
    </row>
    <row r="1476" spans="2:7">
      <c r="B1476" s="132" t="s">
        <v>5738</v>
      </c>
      <c r="C1476" s="132" t="s">
        <v>5739</v>
      </c>
      <c r="D1476" s="132" t="s">
        <v>2804</v>
      </c>
      <c r="E1476" s="132" t="s">
        <v>2805</v>
      </c>
      <c r="F1476" s="132" t="s">
        <v>2997</v>
      </c>
      <c r="G1476" s="132" t="s">
        <v>5491</v>
      </c>
    </row>
    <row r="1477" spans="2:7">
      <c r="B1477" s="132" t="s">
        <v>5740</v>
      </c>
      <c r="C1477" s="132" t="s">
        <v>5741</v>
      </c>
      <c r="D1477" s="132" t="s">
        <v>2804</v>
      </c>
      <c r="E1477" s="132" t="s">
        <v>2805</v>
      </c>
      <c r="F1477" s="132" t="s">
        <v>2997</v>
      </c>
      <c r="G1477" s="132" t="s">
        <v>5491</v>
      </c>
    </row>
    <row r="1478" spans="2:7">
      <c r="B1478" s="132" t="s">
        <v>5742</v>
      </c>
      <c r="C1478" s="132" t="s">
        <v>5743</v>
      </c>
      <c r="D1478" s="132" t="s">
        <v>2804</v>
      </c>
      <c r="E1478" s="132" t="s">
        <v>2805</v>
      </c>
      <c r="F1478" s="132" t="s">
        <v>3546</v>
      </c>
      <c r="G1478" s="132" t="s">
        <v>5491</v>
      </c>
    </row>
    <row r="1479" spans="2:7">
      <c r="B1479" s="132" t="s">
        <v>5744</v>
      </c>
      <c r="C1479" s="132" t="s">
        <v>5745</v>
      </c>
      <c r="D1479" s="132" t="s">
        <v>2804</v>
      </c>
      <c r="E1479" s="132" t="s">
        <v>2805</v>
      </c>
      <c r="F1479" s="132" t="s">
        <v>3546</v>
      </c>
      <c r="G1479" s="132" t="s">
        <v>5746</v>
      </c>
    </row>
    <row r="1480" spans="2:7">
      <c r="B1480" s="132" t="s">
        <v>5747</v>
      </c>
      <c r="C1480" s="132" t="s">
        <v>5748</v>
      </c>
      <c r="D1480" s="132" t="s">
        <v>2498</v>
      </c>
      <c r="E1480" s="132" t="s">
        <v>2499</v>
      </c>
      <c r="F1480" s="132" t="s">
        <v>2711</v>
      </c>
      <c r="G1480" s="132" t="s">
        <v>2533</v>
      </c>
    </row>
    <row r="1481" spans="2:7">
      <c r="B1481" s="132" t="s">
        <v>5749</v>
      </c>
      <c r="C1481" s="132" t="s">
        <v>5750</v>
      </c>
      <c r="D1481" s="132" t="s">
        <v>2498</v>
      </c>
      <c r="E1481" s="132" t="s">
        <v>2499</v>
      </c>
      <c r="F1481" s="132" t="s">
        <v>3422</v>
      </c>
      <c r="G1481" s="132" t="s">
        <v>5482</v>
      </c>
    </row>
    <row r="1482" spans="2:7">
      <c r="B1482" s="132" t="s">
        <v>5751</v>
      </c>
      <c r="C1482" s="132" t="s">
        <v>5752</v>
      </c>
      <c r="D1482" s="132" t="s">
        <v>2498</v>
      </c>
      <c r="E1482" s="132" t="s">
        <v>2499</v>
      </c>
      <c r="F1482" s="132" t="s">
        <v>3487</v>
      </c>
      <c r="G1482" s="132" t="s">
        <v>3734</v>
      </c>
    </row>
    <row r="1483" spans="2:7">
      <c r="B1483" s="132" t="s">
        <v>5753</v>
      </c>
      <c r="C1483" s="132" t="s">
        <v>5754</v>
      </c>
      <c r="D1483" s="132" t="s">
        <v>2498</v>
      </c>
      <c r="E1483" s="132" t="s">
        <v>2499</v>
      </c>
      <c r="F1483" s="132" t="s">
        <v>3643</v>
      </c>
      <c r="G1483" s="132" t="s">
        <v>3541</v>
      </c>
    </row>
    <row r="1484" spans="2:7">
      <c r="B1484" s="132" t="s">
        <v>5755</v>
      </c>
      <c r="C1484" s="132" t="s">
        <v>5756</v>
      </c>
      <c r="D1484" s="132" t="s">
        <v>2554</v>
      </c>
      <c r="E1484" s="132" t="s">
        <v>2555</v>
      </c>
      <c r="F1484" s="132" t="s">
        <v>2590</v>
      </c>
      <c r="G1484" s="132" t="s">
        <v>5757</v>
      </c>
    </row>
    <row r="1485" spans="2:7">
      <c r="B1485" s="132" t="s">
        <v>5758</v>
      </c>
      <c r="C1485" s="132" t="s">
        <v>5759</v>
      </c>
      <c r="D1485" s="132" t="s">
        <v>2530</v>
      </c>
      <c r="E1485" s="132" t="s">
        <v>2531</v>
      </c>
      <c r="F1485" s="132" t="s">
        <v>2532</v>
      </c>
      <c r="G1485" s="132" t="s">
        <v>2536</v>
      </c>
    </row>
    <row r="1486" spans="2:7">
      <c r="B1486" s="132" t="s">
        <v>5760</v>
      </c>
      <c r="C1486" s="132" t="s">
        <v>5761</v>
      </c>
      <c r="D1486" s="132" t="s">
        <v>2530</v>
      </c>
      <c r="E1486" s="132" t="s">
        <v>2531</v>
      </c>
      <c r="F1486" s="132" t="s">
        <v>2532</v>
      </c>
      <c r="G1486" s="132" t="s">
        <v>2536</v>
      </c>
    </row>
    <row r="1487" spans="2:7">
      <c r="B1487" s="132" t="s">
        <v>5762</v>
      </c>
      <c r="C1487" s="132" t="s">
        <v>5763</v>
      </c>
      <c r="D1487" s="132" t="s">
        <v>2530</v>
      </c>
      <c r="E1487" s="132" t="s">
        <v>2531</v>
      </c>
      <c r="F1487" s="132" t="s">
        <v>2532</v>
      </c>
      <c r="G1487" s="132" t="s">
        <v>2536</v>
      </c>
    </row>
    <row r="1488" spans="2:7">
      <c r="B1488" s="132" t="s">
        <v>5764</v>
      </c>
      <c r="C1488" s="132" t="s">
        <v>5765</v>
      </c>
      <c r="D1488" s="132" t="s">
        <v>2498</v>
      </c>
      <c r="E1488" s="132" t="s">
        <v>2499</v>
      </c>
      <c r="F1488" s="132" t="s">
        <v>3314</v>
      </c>
      <c r="G1488" s="132" t="s">
        <v>2570</v>
      </c>
    </row>
    <row r="1489" spans="2:7">
      <c r="B1489" s="132" t="s">
        <v>5766</v>
      </c>
      <c r="C1489" s="132" t="s">
        <v>5767</v>
      </c>
      <c r="D1489" s="132" t="s">
        <v>2530</v>
      </c>
      <c r="E1489" s="132" t="s">
        <v>2531</v>
      </c>
      <c r="F1489" s="132" t="s">
        <v>2532</v>
      </c>
      <c r="G1489" s="132" t="s">
        <v>2536</v>
      </c>
    </row>
    <row r="1490" spans="2:7">
      <c r="B1490" s="132" t="s">
        <v>5768</v>
      </c>
      <c r="C1490" s="132" t="s">
        <v>5769</v>
      </c>
      <c r="D1490" s="132" t="s">
        <v>2530</v>
      </c>
      <c r="E1490" s="132" t="s">
        <v>2531</v>
      </c>
      <c r="F1490" s="132" t="s">
        <v>2532</v>
      </c>
      <c r="G1490" s="132" t="s">
        <v>2536</v>
      </c>
    </row>
    <row r="1491" spans="2:7">
      <c r="B1491" s="132" t="s">
        <v>5770</v>
      </c>
      <c r="C1491" s="132" t="s">
        <v>5771</v>
      </c>
      <c r="D1491" s="132" t="s">
        <v>2498</v>
      </c>
      <c r="E1491" s="132" t="s">
        <v>2499</v>
      </c>
      <c r="F1491" s="132" t="s">
        <v>2733</v>
      </c>
      <c r="G1491" s="132" t="s">
        <v>5467</v>
      </c>
    </row>
    <row r="1492" spans="2:7">
      <c r="B1492" s="132" t="s">
        <v>5772</v>
      </c>
      <c r="C1492" s="132" t="s">
        <v>5773</v>
      </c>
      <c r="D1492" s="132" t="s">
        <v>2498</v>
      </c>
      <c r="E1492" s="132" t="s">
        <v>2499</v>
      </c>
      <c r="F1492" s="132" t="s">
        <v>2708</v>
      </c>
      <c r="G1492" s="132" t="s">
        <v>2869</v>
      </c>
    </row>
    <row r="1493" spans="2:7">
      <c r="B1493" s="132" t="s">
        <v>5774</v>
      </c>
      <c r="C1493" s="132" t="s">
        <v>5775</v>
      </c>
      <c r="D1493" s="132" t="s">
        <v>2498</v>
      </c>
      <c r="E1493" s="132" t="s">
        <v>2499</v>
      </c>
      <c r="F1493" s="132" t="s">
        <v>3314</v>
      </c>
      <c r="G1493" s="132" t="s">
        <v>5100</v>
      </c>
    </row>
    <row r="1494" spans="2:7">
      <c r="B1494" s="132" t="s">
        <v>5776</v>
      </c>
      <c r="C1494" s="132" t="s">
        <v>5777</v>
      </c>
      <c r="D1494" s="132" t="s">
        <v>2498</v>
      </c>
      <c r="E1494" s="132" t="s">
        <v>2499</v>
      </c>
      <c r="F1494" s="132" t="s">
        <v>3500</v>
      </c>
      <c r="G1494" s="132" t="s">
        <v>5100</v>
      </c>
    </row>
    <row r="1495" spans="2:7">
      <c r="B1495" s="132" t="s">
        <v>5778</v>
      </c>
      <c r="C1495" s="132" t="s">
        <v>5779</v>
      </c>
      <c r="D1495" s="132" t="s">
        <v>5379</v>
      </c>
      <c r="E1495" s="132" t="s">
        <v>5380</v>
      </c>
      <c r="F1495" s="132" t="s">
        <v>5381</v>
      </c>
      <c r="G1495" s="132" t="s">
        <v>2536</v>
      </c>
    </row>
    <row r="1496" spans="2:7">
      <c r="B1496" s="132" t="s">
        <v>5780</v>
      </c>
      <c r="C1496" s="132" t="s">
        <v>5781</v>
      </c>
      <c r="D1496" s="132" t="s">
        <v>2498</v>
      </c>
      <c r="E1496" s="132" t="s">
        <v>2499</v>
      </c>
      <c r="F1496" s="132" t="s">
        <v>3168</v>
      </c>
      <c r="G1496" s="132" t="s">
        <v>2869</v>
      </c>
    </row>
    <row r="1497" spans="2:7">
      <c r="B1497" s="132" t="s">
        <v>5782</v>
      </c>
      <c r="C1497" s="132" t="s">
        <v>5783</v>
      </c>
      <c r="D1497" s="132" t="s">
        <v>2530</v>
      </c>
      <c r="E1497" s="132" t="s">
        <v>2531</v>
      </c>
      <c r="F1497" s="132" t="s">
        <v>2532</v>
      </c>
      <c r="G1497" s="132" t="s">
        <v>2536</v>
      </c>
    </row>
    <row r="1498" spans="2:7">
      <c r="B1498" s="132" t="s">
        <v>5784</v>
      </c>
      <c r="C1498" s="132" t="s">
        <v>5785</v>
      </c>
      <c r="D1498" s="132" t="s">
        <v>2804</v>
      </c>
      <c r="E1498" s="132" t="s">
        <v>2805</v>
      </c>
      <c r="F1498" s="132" t="s">
        <v>3546</v>
      </c>
      <c r="G1498" s="132" t="s">
        <v>4211</v>
      </c>
    </row>
    <row r="1499" spans="2:7">
      <c r="B1499" s="132" t="s">
        <v>5786</v>
      </c>
      <c r="C1499" s="132" t="s">
        <v>5787</v>
      </c>
      <c r="D1499" s="132" t="s">
        <v>2804</v>
      </c>
      <c r="E1499" s="132" t="s">
        <v>2805</v>
      </c>
      <c r="F1499" s="132" t="s">
        <v>3546</v>
      </c>
      <c r="G1499" s="132" t="s">
        <v>5491</v>
      </c>
    </row>
    <row r="1500" spans="2:7">
      <c r="B1500" s="132" t="s">
        <v>5788</v>
      </c>
      <c r="C1500" s="132" t="s">
        <v>5789</v>
      </c>
      <c r="D1500" s="132" t="s">
        <v>2530</v>
      </c>
      <c r="E1500" s="132" t="s">
        <v>2531</v>
      </c>
      <c r="F1500" s="132" t="s">
        <v>2532</v>
      </c>
      <c r="G1500" s="132" t="s">
        <v>2536</v>
      </c>
    </row>
    <row r="1501" spans="2:7">
      <c r="B1501" s="132" t="s">
        <v>5790</v>
      </c>
      <c r="C1501" s="132" t="s">
        <v>5791</v>
      </c>
      <c r="D1501" s="132" t="s">
        <v>2530</v>
      </c>
      <c r="E1501" s="132" t="s">
        <v>2531</v>
      </c>
      <c r="F1501" s="132" t="s">
        <v>2532</v>
      </c>
      <c r="G1501" s="132" t="s">
        <v>2536</v>
      </c>
    </row>
    <row r="1502" spans="2:7">
      <c r="B1502" s="132" t="s">
        <v>5792</v>
      </c>
      <c r="C1502" s="132" t="s">
        <v>5793</v>
      </c>
      <c r="D1502" s="132" t="s">
        <v>2530</v>
      </c>
      <c r="E1502" s="132" t="s">
        <v>2531</v>
      </c>
      <c r="F1502" s="132" t="s">
        <v>2532</v>
      </c>
      <c r="G1502" s="132" t="s">
        <v>2536</v>
      </c>
    </row>
    <row r="1503" spans="2:7">
      <c r="B1503" s="132" t="s">
        <v>5794</v>
      </c>
      <c r="C1503" s="132" t="s">
        <v>5795</v>
      </c>
      <c r="D1503" s="132" t="s">
        <v>2498</v>
      </c>
      <c r="E1503" s="132" t="s">
        <v>2499</v>
      </c>
      <c r="F1503" s="132" t="s">
        <v>2587</v>
      </c>
      <c r="G1503" s="132" t="s">
        <v>2501</v>
      </c>
    </row>
    <row r="1504" spans="2:7">
      <c r="B1504" s="132" t="s">
        <v>5796</v>
      </c>
      <c r="C1504" s="132" t="s">
        <v>5797</v>
      </c>
      <c r="D1504" s="132" t="s">
        <v>2530</v>
      </c>
      <c r="E1504" s="132" t="s">
        <v>2531</v>
      </c>
      <c r="F1504" s="132" t="s">
        <v>2532</v>
      </c>
      <c r="G1504" s="132" t="s">
        <v>2536</v>
      </c>
    </row>
    <row r="1505" spans="2:7">
      <c r="B1505" s="132" t="s">
        <v>5798</v>
      </c>
      <c r="C1505" s="132" t="s">
        <v>5799</v>
      </c>
      <c r="D1505" s="132" t="s">
        <v>2498</v>
      </c>
      <c r="E1505" s="132" t="s">
        <v>2499</v>
      </c>
      <c r="F1505" s="132" t="s">
        <v>3812</v>
      </c>
      <c r="G1505" s="132" t="s">
        <v>2527</v>
      </c>
    </row>
    <row r="1506" spans="2:7">
      <c r="B1506" s="132" t="s">
        <v>5800</v>
      </c>
      <c r="C1506" s="132" t="s">
        <v>5801</v>
      </c>
      <c r="D1506" s="132" t="s">
        <v>2498</v>
      </c>
      <c r="E1506" s="132" t="s">
        <v>2499</v>
      </c>
      <c r="F1506" s="132" t="s">
        <v>3812</v>
      </c>
      <c r="G1506" s="132" t="s">
        <v>2527</v>
      </c>
    </row>
    <row r="1507" spans="2:7">
      <c r="B1507" s="132" t="s">
        <v>5802</v>
      </c>
      <c r="C1507" s="132" t="s">
        <v>5803</v>
      </c>
      <c r="D1507" s="132" t="s">
        <v>2530</v>
      </c>
      <c r="E1507" s="132" t="s">
        <v>2531</v>
      </c>
      <c r="F1507" s="132" t="s">
        <v>2532</v>
      </c>
      <c r="G1507" s="132" t="s">
        <v>2536</v>
      </c>
    </row>
    <row r="1508" spans="2:7">
      <c r="B1508" s="132" t="s">
        <v>5804</v>
      </c>
      <c r="C1508" s="132" t="s">
        <v>5805</v>
      </c>
      <c r="D1508" s="132" t="s">
        <v>2498</v>
      </c>
      <c r="E1508" s="132" t="s">
        <v>2499</v>
      </c>
      <c r="F1508" s="132" t="s">
        <v>3267</v>
      </c>
      <c r="G1508" s="132" t="s">
        <v>2601</v>
      </c>
    </row>
    <row r="1509" spans="2:7">
      <c r="B1509" s="132" t="s">
        <v>5806</v>
      </c>
      <c r="C1509" s="132" t="s">
        <v>5807</v>
      </c>
      <c r="D1509" s="132" t="s">
        <v>2498</v>
      </c>
      <c r="E1509" s="132" t="s">
        <v>2499</v>
      </c>
      <c r="F1509" s="132" t="s">
        <v>3228</v>
      </c>
      <c r="G1509" s="132" t="s">
        <v>2869</v>
      </c>
    </row>
    <row r="1510" spans="2:7">
      <c r="B1510" s="132" t="s">
        <v>5808</v>
      </c>
      <c r="C1510" s="132" t="s">
        <v>5809</v>
      </c>
      <c r="D1510" s="132" t="s">
        <v>2554</v>
      </c>
      <c r="E1510" s="132" t="s">
        <v>2555</v>
      </c>
      <c r="F1510" s="132" t="s">
        <v>2590</v>
      </c>
      <c r="G1510" s="132" t="s">
        <v>2536</v>
      </c>
    </row>
    <row r="1511" spans="2:7">
      <c r="B1511" s="132" t="s">
        <v>5810</v>
      </c>
      <c r="C1511" s="132" t="s">
        <v>5811</v>
      </c>
      <c r="D1511" s="132" t="s">
        <v>2498</v>
      </c>
      <c r="E1511" s="132" t="s">
        <v>2499</v>
      </c>
      <c r="F1511" s="132" t="s">
        <v>2587</v>
      </c>
      <c r="G1511" s="132" t="s">
        <v>5812</v>
      </c>
    </row>
    <row r="1512" spans="2:7">
      <c r="B1512" s="132" t="s">
        <v>5813</v>
      </c>
      <c r="C1512" s="132" t="s">
        <v>5814</v>
      </c>
      <c r="D1512" s="132" t="s">
        <v>2554</v>
      </c>
      <c r="E1512" s="132" t="s">
        <v>2555</v>
      </c>
      <c r="F1512" s="132" t="s">
        <v>3948</v>
      </c>
      <c r="G1512" s="132" t="s">
        <v>2869</v>
      </c>
    </row>
    <row r="1513" spans="2:7">
      <c r="B1513" s="132" t="s">
        <v>5815</v>
      </c>
      <c r="C1513" s="132" t="s">
        <v>5816</v>
      </c>
      <c r="D1513" s="132" t="s">
        <v>2498</v>
      </c>
      <c r="E1513" s="132" t="s">
        <v>2499</v>
      </c>
      <c r="F1513" s="132" t="s">
        <v>3074</v>
      </c>
      <c r="G1513" s="132" t="s">
        <v>2869</v>
      </c>
    </row>
    <row r="1514" spans="2:7">
      <c r="B1514" s="132" t="s">
        <v>5817</v>
      </c>
      <c r="C1514" s="132" t="s">
        <v>5818</v>
      </c>
      <c r="D1514" s="132" t="s">
        <v>2498</v>
      </c>
      <c r="E1514" s="132" t="s">
        <v>2499</v>
      </c>
      <c r="F1514" s="132" t="s">
        <v>3074</v>
      </c>
      <c r="G1514" s="132" t="s">
        <v>2570</v>
      </c>
    </row>
    <row r="1515" spans="2:7">
      <c r="B1515" s="132" t="s">
        <v>5819</v>
      </c>
      <c r="C1515" s="132" t="s">
        <v>5820</v>
      </c>
      <c r="D1515" s="132" t="s">
        <v>2498</v>
      </c>
      <c r="E1515" s="132" t="s">
        <v>2499</v>
      </c>
      <c r="F1515" s="132" t="s">
        <v>3056</v>
      </c>
      <c r="G1515" s="132" t="s">
        <v>3734</v>
      </c>
    </row>
    <row r="1516" spans="2:7">
      <c r="B1516" s="132" t="s">
        <v>5821</v>
      </c>
      <c r="C1516" s="132" t="s">
        <v>5822</v>
      </c>
      <c r="D1516" s="132" t="s">
        <v>2498</v>
      </c>
      <c r="E1516" s="132" t="s">
        <v>2499</v>
      </c>
      <c r="F1516" s="132" t="s">
        <v>3314</v>
      </c>
      <c r="G1516" s="132" t="s">
        <v>2869</v>
      </c>
    </row>
    <row r="1517" spans="2:7">
      <c r="B1517" s="132" t="s">
        <v>5823</v>
      </c>
      <c r="C1517" s="132" t="s">
        <v>5824</v>
      </c>
      <c r="D1517" s="132" t="s">
        <v>2498</v>
      </c>
      <c r="E1517" s="132" t="s">
        <v>2499</v>
      </c>
      <c r="F1517" s="132" t="s">
        <v>2711</v>
      </c>
      <c r="G1517" s="132" t="s">
        <v>2744</v>
      </c>
    </row>
    <row r="1518" spans="2:7">
      <c r="B1518" s="132" t="s">
        <v>5825</v>
      </c>
      <c r="C1518" s="132" t="s">
        <v>5826</v>
      </c>
      <c r="D1518" s="132" t="s">
        <v>2530</v>
      </c>
      <c r="E1518" s="132" t="s">
        <v>2531</v>
      </c>
      <c r="F1518" s="132" t="s">
        <v>2532</v>
      </c>
      <c r="G1518" s="132" t="s">
        <v>2536</v>
      </c>
    </row>
    <row r="1519" spans="2:7">
      <c r="B1519" s="132" t="s">
        <v>5827</v>
      </c>
      <c r="C1519" s="132" t="s">
        <v>5828</v>
      </c>
      <c r="D1519" s="132" t="s">
        <v>2498</v>
      </c>
      <c r="E1519" s="132" t="s">
        <v>2499</v>
      </c>
      <c r="F1519" s="132" t="s">
        <v>3500</v>
      </c>
      <c r="G1519" s="132" t="s">
        <v>5100</v>
      </c>
    </row>
    <row r="1520" spans="2:7">
      <c r="B1520" s="132" t="s">
        <v>5829</v>
      </c>
      <c r="C1520" s="132" t="s">
        <v>5830</v>
      </c>
      <c r="D1520" s="132" t="s">
        <v>2498</v>
      </c>
      <c r="E1520" s="132" t="s">
        <v>2499</v>
      </c>
      <c r="F1520" s="132" t="s">
        <v>3259</v>
      </c>
      <c r="G1520" s="132" t="s">
        <v>3734</v>
      </c>
    </row>
    <row r="1521" spans="2:7">
      <c r="B1521" s="132" t="s">
        <v>5831</v>
      </c>
      <c r="C1521" s="132" t="s">
        <v>5832</v>
      </c>
      <c r="D1521" s="132" t="s">
        <v>2530</v>
      </c>
      <c r="E1521" s="132" t="s">
        <v>2531</v>
      </c>
      <c r="F1521" s="132" t="s">
        <v>2532</v>
      </c>
      <c r="G1521" s="132" t="s">
        <v>2536</v>
      </c>
    </row>
    <row r="1522" spans="2:7">
      <c r="B1522" s="132" t="s">
        <v>5833</v>
      </c>
      <c r="C1522" s="132" t="s">
        <v>5834</v>
      </c>
      <c r="D1522" s="132" t="s">
        <v>2530</v>
      </c>
      <c r="E1522" s="132" t="s">
        <v>2531</v>
      </c>
      <c r="F1522" s="132" t="s">
        <v>2532</v>
      </c>
      <c r="G1522" s="132" t="s">
        <v>2536</v>
      </c>
    </row>
    <row r="1523" spans="2:7">
      <c r="B1523" s="132" t="s">
        <v>5835</v>
      </c>
      <c r="C1523" s="132" t="s">
        <v>5836</v>
      </c>
      <c r="D1523" s="132" t="s">
        <v>2498</v>
      </c>
      <c r="E1523" s="132" t="s">
        <v>2499</v>
      </c>
      <c r="F1523" s="132" t="s">
        <v>3168</v>
      </c>
      <c r="G1523" s="132" t="s">
        <v>3541</v>
      </c>
    </row>
    <row r="1524" spans="2:7">
      <c r="B1524" s="132" t="s">
        <v>5837</v>
      </c>
      <c r="C1524" s="132" t="s">
        <v>5838</v>
      </c>
      <c r="D1524" s="132" t="s">
        <v>2498</v>
      </c>
      <c r="E1524" s="132" t="s">
        <v>2499</v>
      </c>
      <c r="F1524" s="132" t="s">
        <v>3168</v>
      </c>
      <c r="G1524" s="132" t="s">
        <v>3734</v>
      </c>
    </row>
    <row r="1525" spans="2:7">
      <c r="B1525" s="132" t="s">
        <v>5839</v>
      </c>
      <c r="C1525" s="132" t="s">
        <v>5840</v>
      </c>
      <c r="D1525" s="132" t="s">
        <v>2498</v>
      </c>
      <c r="E1525" s="132" t="s">
        <v>2499</v>
      </c>
      <c r="F1525" s="132" t="s">
        <v>2733</v>
      </c>
      <c r="G1525" s="132" t="s">
        <v>3541</v>
      </c>
    </row>
    <row r="1526" spans="2:7">
      <c r="B1526" s="132" t="s">
        <v>5841</v>
      </c>
      <c r="C1526" s="132" t="s">
        <v>5842</v>
      </c>
      <c r="D1526" s="132" t="s">
        <v>2498</v>
      </c>
      <c r="E1526" s="132" t="s">
        <v>2499</v>
      </c>
      <c r="F1526" s="132" t="s">
        <v>2609</v>
      </c>
      <c r="G1526" s="132" t="s">
        <v>3541</v>
      </c>
    </row>
    <row r="1527" spans="2:7">
      <c r="B1527" s="132" t="s">
        <v>5843</v>
      </c>
      <c r="C1527" s="132" t="s">
        <v>5844</v>
      </c>
      <c r="D1527" s="132" t="s">
        <v>2498</v>
      </c>
      <c r="E1527" s="132" t="s">
        <v>2499</v>
      </c>
      <c r="F1527" s="132" t="s">
        <v>2519</v>
      </c>
      <c r="G1527" s="132" t="s">
        <v>5467</v>
      </c>
    </row>
    <row r="1528" spans="2:7">
      <c r="B1528" s="132" t="s">
        <v>5845</v>
      </c>
      <c r="C1528" s="132" t="s">
        <v>5846</v>
      </c>
      <c r="D1528" s="132" t="s">
        <v>2498</v>
      </c>
      <c r="E1528" s="132" t="s">
        <v>2499</v>
      </c>
      <c r="F1528" s="132" t="s">
        <v>2515</v>
      </c>
      <c r="G1528" s="132" t="s">
        <v>5482</v>
      </c>
    </row>
    <row r="1529" spans="2:7">
      <c r="B1529" s="132" t="s">
        <v>5847</v>
      </c>
      <c r="C1529" s="132" t="s">
        <v>5848</v>
      </c>
      <c r="D1529" s="132" t="s">
        <v>2498</v>
      </c>
      <c r="E1529" s="132" t="s">
        <v>2499</v>
      </c>
      <c r="F1529" s="132" t="s">
        <v>3056</v>
      </c>
      <c r="G1529" s="132" t="s">
        <v>2869</v>
      </c>
    </row>
    <row r="1530" spans="2:7">
      <c r="B1530" s="132" t="s">
        <v>5849</v>
      </c>
      <c r="C1530" s="132" t="s">
        <v>5850</v>
      </c>
      <c r="D1530" s="132" t="s">
        <v>2498</v>
      </c>
      <c r="E1530" s="132" t="s">
        <v>2499</v>
      </c>
      <c r="F1530" s="132" t="s">
        <v>3926</v>
      </c>
      <c r="G1530" s="132" t="s">
        <v>3541</v>
      </c>
    </row>
    <row r="1531" spans="2:7">
      <c r="B1531" s="132" t="s">
        <v>5851</v>
      </c>
      <c r="C1531" s="132" t="s">
        <v>5852</v>
      </c>
      <c r="D1531" s="132" t="s">
        <v>2498</v>
      </c>
      <c r="E1531" s="132" t="s">
        <v>2499</v>
      </c>
      <c r="F1531" s="132" t="s">
        <v>3500</v>
      </c>
      <c r="G1531" s="132" t="s">
        <v>2869</v>
      </c>
    </row>
    <row r="1532" spans="2:7">
      <c r="B1532" s="132" t="s">
        <v>5853</v>
      </c>
      <c r="C1532" s="132" t="s">
        <v>5854</v>
      </c>
      <c r="D1532" s="132" t="s">
        <v>2498</v>
      </c>
      <c r="E1532" s="132" t="s">
        <v>2499</v>
      </c>
      <c r="F1532" s="132" t="s">
        <v>2519</v>
      </c>
      <c r="G1532" s="132" t="s">
        <v>2601</v>
      </c>
    </row>
    <row r="1533" spans="2:7">
      <c r="B1533" s="132" t="s">
        <v>5855</v>
      </c>
      <c r="C1533" s="132" t="s">
        <v>5856</v>
      </c>
      <c r="D1533" s="132" t="s">
        <v>2498</v>
      </c>
      <c r="E1533" s="132" t="s">
        <v>2499</v>
      </c>
      <c r="F1533" s="132" t="s">
        <v>3314</v>
      </c>
      <c r="G1533" s="132" t="s">
        <v>5103</v>
      </c>
    </row>
    <row r="1534" spans="2:7">
      <c r="B1534" s="132" t="s">
        <v>5857</v>
      </c>
      <c r="C1534" s="132" t="s">
        <v>5858</v>
      </c>
      <c r="D1534" s="132" t="s">
        <v>2498</v>
      </c>
      <c r="E1534" s="132" t="s">
        <v>2499</v>
      </c>
      <c r="F1534" s="132" t="s">
        <v>3228</v>
      </c>
      <c r="G1534" s="132" t="s">
        <v>5103</v>
      </c>
    </row>
    <row r="1535" spans="2:7">
      <c r="B1535" s="132" t="s">
        <v>5859</v>
      </c>
      <c r="C1535" s="132" t="s">
        <v>5860</v>
      </c>
      <c r="D1535" s="132" t="s">
        <v>2498</v>
      </c>
      <c r="E1535" s="132" t="s">
        <v>2499</v>
      </c>
      <c r="F1535" s="132" t="s">
        <v>3228</v>
      </c>
      <c r="G1535" s="132" t="s">
        <v>5103</v>
      </c>
    </row>
    <row r="1536" spans="2:7">
      <c r="B1536" s="132" t="s">
        <v>5861</v>
      </c>
      <c r="C1536" s="132" t="s">
        <v>5862</v>
      </c>
      <c r="D1536" s="132" t="s">
        <v>2498</v>
      </c>
      <c r="E1536" s="132" t="s">
        <v>2499</v>
      </c>
      <c r="F1536" s="132" t="s">
        <v>3074</v>
      </c>
      <c r="G1536" s="132" t="s">
        <v>5103</v>
      </c>
    </row>
    <row r="1537" spans="2:7">
      <c r="B1537" s="132" t="s">
        <v>5863</v>
      </c>
      <c r="C1537" s="132" t="s">
        <v>5864</v>
      </c>
      <c r="D1537" s="132" t="s">
        <v>2498</v>
      </c>
      <c r="E1537" s="132" t="s">
        <v>2499</v>
      </c>
      <c r="F1537" s="132" t="s">
        <v>2638</v>
      </c>
      <c r="G1537" s="132" t="s">
        <v>5103</v>
      </c>
    </row>
    <row r="1538" spans="2:7">
      <c r="B1538" s="132" t="s">
        <v>5865</v>
      </c>
      <c r="C1538" s="132" t="s">
        <v>5866</v>
      </c>
      <c r="D1538" s="132" t="s">
        <v>2498</v>
      </c>
      <c r="E1538" s="132" t="s">
        <v>2499</v>
      </c>
      <c r="F1538" s="132" t="s">
        <v>3160</v>
      </c>
      <c r="G1538" s="132" t="s">
        <v>5103</v>
      </c>
    </row>
    <row r="1539" spans="2:7">
      <c r="B1539" s="132" t="s">
        <v>5867</v>
      </c>
      <c r="C1539" s="132" t="s">
        <v>5868</v>
      </c>
      <c r="D1539" s="132" t="s">
        <v>2498</v>
      </c>
      <c r="E1539" s="132" t="s">
        <v>2499</v>
      </c>
      <c r="F1539" s="132" t="s">
        <v>3422</v>
      </c>
      <c r="G1539" s="132" t="s">
        <v>5103</v>
      </c>
    </row>
    <row r="1540" spans="2:7">
      <c r="B1540" s="132" t="s">
        <v>5869</v>
      </c>
      <c r="C1540" s="132" t="s">
        <v>5870</v>
      </c>
      <c r="D1540" s="132" t="s">
        <v>2498</v>
      </c>
      <c r="E1540" s="132" t="s">
        <v>2499</v>
      </c>
      <c r="F1540" s="132" t="s">
        <v>2812</v>
      </c>
      <c r="G1540" s="132" t="s">
        <v>5103</v>
      </c>
    </row>
    <row r="1541" spans="2:7">
      <c r="B1541" s="132" t="s">
        <v>5871</v>
      </c>
      <c r="C1541" s="132" t="s">
        <v>5872</v>
      </c>
      <c r="D1541" s="132" t="s">
        <v>2498</v>
      </c>
      <c r="E1541" s="132" t="s">
        <v>2499</v>
      </c>
      <c r="F1541" s="132" t="s">
        <v>3168</v>
      </c>
      <c r="G1541" s="132" t="s">
        <v>5103</v>
      </c>
    </row>
    <row r="1542" spans="2:7">
      <c r="B1542" s="132" t="s">
        <v>5873</v>
      </c>
      <c r="C1542" s="132" t="s">
        <v>5874</v>
      </c>
      <c r="D1542" s="132" t="s">
        <v>2498</v>
      </c>
      <c r="E1542" s="132" t="s">
        <v>2499</v>
      </c>
      <c r="F1542" s="132" t="s">
        <v>2673</v>
      </c>
      <c r="G1542" s="132" t="s">
        <v>5103</v>
      </c>
    </row>
    <row r="1543" spans="2:7">
      <c r="B1543" s="132" t="s">
        <v>5875</v>
      </c>
      <c r="C1543" s="132" t="s">
        <v>5876</v>
      </c>
      <c r="D1543" s="132" t="s">
        <v>2498</v>
      </c>
      <c r="E1543" s="132" t="s">
        <v>2499</v>
      </c>
      <c r="F1543" s="132" t="s">
        <v>2673</v>
      </c>
      <c r="G1543" s="132" t="s">
        <v>5103</v>
      </c>
    </row>
    <row r="1544" spans="2:7">
      <c r="B1544" s="132" t="s">
        <v>5877</v>
      </c>
      <c r="C1544" s="132" t="s">
        <v>5878</v>
      </c>
      <c r="D1544" s="132" t="s">
        <v>2498</v>
      </c>
      <c r="E1544" s="132" t="s">
        <v>2499</v>
      </c>
      <c r="F1544" s="132" t="s">
        <v>3505</v>
      </c>
      <c r="G1544" s="132" t="s">
        <v>5103</v>
      </c>
    </row>
    <row r="1545" spans="2:7">
      <c r="B1545" s="132" t="s">
        <v>5879</v>
      </c>
      <c r="C1545" s="132" t="s">
        <v>5880</v>
      </c>
      <c r="D1545" s="132" t="s">
        <v>2498</v>
      </c>
      <c r="E1545" s="132" t="s">
        <v>2499</v>
      </c>
      <c r="F1545" s="132" t="s">
        <v>3217</v>
      </c>
      <c r="G1545" s="132" t="s">
        <v>5103</v>
      </c>
    </row>
    <row r="1546" spans="2:7">
      <c r="B1546" s="132" t="s">
        <v>5881</v>
      </c>
      <c r="C1546" s="132" t="s">
        <v>5882</v>
      </c>
      <c r="D1546" s="132" t="s">
        <v>2498</v>
      </c>
      <c r="E1546" s="132" t="s">
        <v>2499</v>
      </c>
      <c r="F1546" s="132" t="s">
        <v>3160</v>
      </c>
      <c r="G1546" s="132" t="s">
        <v>5103</v>
      </c>
    </row>
    <row r="1547" spans="2:7">
      <c r="B1547" s="132" t="s">
        <v>5883</v>
      </c>
      <c r="C1547" s="132" t="s">
        <v>5884</v>
      </c>
      <c r="D1547" s="132" t="s">
        <v>2498</v>
      </c>
      <c r="E1547" s="132" t="s">
        <v>2499</v>
      </c>
      <c r="F1547" s="132" t="s">
        <v>3146</v>
      </c>
      <c r="G1547" s="132" t="s">
        <v>5103</v>
      </c>
    </row>
    <row r="1548" spans="2:7">
      <c r="B1548" s="132" t="s">
        <v>5885</v>
      </c>
      <c r="C1548" s="132" t="s">
        <v>5886</v>
      </c>
      <c r="D1548" s="132" t="s">
        <v>2498</v>
      </c>
      <c r="E1548" s="132" t="s">
        <v>2499</v>
      </c>
      <c r="F1548" s="132" t="s">
        <v>3146</v>
      </c>
      <c r="G1548" s="132" t="s">
        <v>5103</v>
      </c>
    </row>
    <row r="1549" spans="2:7">
      <c r="B1549" s="132" t="s">
        <v>5887</v>
      </c>
      <c r="C1549" s="132" t="s">
        <v>5888</v>
      </c>
      <c r="D1549" s="132" t="s">
        <v>2498</v>
      </c>
      <c r="E1549" s="132" t="s">
        <v>2499</v>
      </c>
      <c r="F1549" s="132" t="s">
        <v>2643</v>
      </c>
      <c r="G1549" s="132" t="s">
        <v>3541</v>
      </c>
    </row>
    <row r="1550" spans="2:7">
      <c r="B1550" s="132" t="s">
        <v>5889</v>
      </c>
      <c r="C1550" s="132" t="s">
        <v>5890</v>
      </c>
      <c r="D1550" s="132" t="s">
        <v>2498</v>
      </c>
      <c r="E1550" s="132" t="s">
        <v>2499</v>
      </c>
      <c r="F1550" s="132" t="s">
        <v>2643</v>
      </c>
      <c r="G1550" s="132" t="s">
        <v>5103</v>
      </c>
    </row>
    <row r="1551" spans="2:7">
      <c r="B1551" s="132" t="s">
        <v>5891</v>
      </c>
      <c r="C1551" s="132" t="s">
        <v>5892</v>
      </c>
      <c r="D1551" s="132" t="s">
        <v>2498</v>
      </c>
      <c r="E1551" s="132" t="s">
        <v>2499</v>
      </c>
      <c r="F1551" s="132" t="s">
        <v>4234</v>
      </c>
      <c r="G1551" s="132" t="s">
        <v>5103</v>
      </c>
    </row>
    <row r="1552" spans="2:7">
      <c r="B1552" s="132" t="s">
        <v>5893</v>
      </c>
      <c r="C1552" s="132" t="s">
        <v>5894</v>
      </c>
      <c r="D1552" s="132" t="s">
        <v>2498</v>
      </c>
      <c r="E1552" s="132" t="s">
        <v>2499</v>
      </c>
      <c r="F1552" s="132" t="s">
        <v>3500</v>
      </c>
      <c r="G1552" s="132" t="s">
        <v>5103</v>
      </c>
    </row>
    <row r="1553" spans="2:7">
      <c r="B1553" s="132" t="s">
        <v>5895</v>
      </c>
      <c r="C1553" s="132" t="s">
        <v>5896</v>
      </c>
      <c r="D1553" s="132" t="s">
        <v>2498</v>
      </c>
      <c r="E1553" s="132" t="s">
        <v>2499</v>
      </c>
      <c r="F1553" s="132" t="s">
        <v>3223</v>
      </c>
      <c r="G1553" s="132" t="s">
        <v>3541</v>
      </c>
    </row>
    <row r="1554" spans="2:7">
      <c r="B1554" s="132" t="s">
        <v>5897</v>
      </c>
      <c r="C1554" s="132" t="s">
        <v>5898</v>
      </c>
      <c r="D1554" s="132" t="s">
        <v>2498</v>
      </c>
      <c r="E1554" s="132" t="s">
        <v>2499</v>
      </c>
      <c r="F1554" s="132" t="s">
        <v>2733</v>
      </c>
      <c r="G1554" s="132" t="s">
        <v>5103</v>
      </c>
    </row>
    <row r="1555" spans="2:7">
      <c r="B1555" s="132" t="s">
        <v>5899</v>
      </c>
      <c r="C1555" s="132" t="s">
        <v>5900</v>
      </c>
      <c r="D1555" s="132" t="s">
        <v>2498</v>
      </c>
      <c r="E1555" s="132" t="s">
        <v>2499</v>
      </c>
      <c r="F1555" s="132" t="s">
        <v>3259</v>
      </c>
      <c r="G1555" s="132" t="s">
        <v>5103</v>
      </c>
    </row>
    <row r="1556" spans="2:7">
      <c r="B1556" s="132" t="s">
        <v>5901</v>
      </c>
      <c r="C1556" s="132" t="s">
        <v>5902</v>
      </c>
      <c r="D1556" s="132" t="s">
        <v>2498</v>
      </c>
      <c r="E1556" s="132" t="s">
        <v>2499</v>
      </c>
      <c r="F1556" s="132" t="s">
        <v>3168</v>
      </c>
      <c r="G1556" s="132" t="s">
        <v>5103</v>
      </c>
    </row>
    <row r="1557" spans="2:7">
      <c r="B1557" s="132" t="s">
        <v>5903</v>
      </c>
      <c r="C1557" s="132" t="s">
        <v>5904</v>
      </c>
      <c r="D1557" s="132" t="s">
        <v>2498</v>
      </c>
      <c r="E1557" s="132" t="s">
        <v>2499</v>
      </c>
      <c r="F1557" s="132" t="s">
        <v>3926</v>
      </c>
      <c r="G1557" s="132" t="s">
        <v>5103</v>
      </c>
    </row>
    <row r="1558" spans="2:7">
      <c r="B1558" s="132" t="s">
        <v>5905</v>
      </c>
      <c r="C1558" s="132" t="s">
        <v>5906</v>
      </c>
      <c r="D1558" s="132" t="s">
        <v>2498</v>
      </c>
      <c r="E1558" s="132" t="s">
        <v>2499</v>
      </c>
      <c r="F1558" s="132" t="s">
        <v>3146</v>
      </c>
      <c r="G1558" s="132" t="s">
        <v>5103</v>
      </c>
    </row>
    <row r="1559" spans="2:7">
      <c r="B1559" s="132" t="s">
        <v>5907</v>
      </c>
      <c r="C1559" s="132" t="s">
        <v>5908</v>
      </c>
      <c r="D1559" s="132" t="s">
        <v>2498</v>
      </c>
      <c r="E1559" s="132" t="s">
        <v>2499</v>
      </c>
      <c r="F1559" s="132" t="s">
        <v>2957</v>
      </c>
      <c r="G1559" s="132" t="s">
        <v>5103</v>
      </c>
    </row>
    <row r="1560" spans="2:7">
      <c r="B1560" s="132" t="s">
        <v>5909</v>
      </c>
      <c r="C1560" s="132" t="s">
        <v>5910</v>
      </c>
      <c r="D1560" s="132" t="s">
        <v>2498</v>
      </c>
      <c r="E1560" s="132" t="s">
        <v>2499</v>
      </c>
      <c r="F1560" s="132" t="s">
        <v>3680</v>
      </c>
      <c r="G1560" s="132" t="s">
        <v>5103</v>
      </c>
    </row>
    <row r="1561" spans="2:7">
      <c r="B1561" s="132" t="s">
        <v>5911</v>
      </c>
      <c r="C1561" s="132" t="s">
        <v>5912</v>
      </c>
      <c r="D1561" s="132" t="s">
        <v>2498</v>
      </c>
      <c r="E1561" s="132" t="s">
        <v>2499</v>
      </c>
      <c r="F1561" s="132" t="s">
        <v>4096</v>
      </c>
      <c r="G1561" s="132" t="s">
        <v>5103</v>
      </c>
    </row>
    <row r="1562" spans="2:7">
      <c r="B1562" s="132" t="s">
        <v>5913</v>
      </c>
      <c r="C1562" s="132" t="s">
        <v>5914</v>
      </c>
      <c r="D1562" s="132" t="s">
        <v>2498</v>
      </c>
      <c r="E1562" s="132" t="s">
        <v>2499</v>
      </c>
      <c r="F1562" s="132" t="s">
        <v>3415</v>
      </c>
      <c r="G1562" s="132" t="s">
        <v>4211</v>
      </c>
    </row>
    <row r="1563" spans="2:7">
      <c r="B1563" s="132" t="s">
        <v>5915</v>
      </c>
      <c r="C1563" s="132" t="s">
        <v>5916</v>
      </c>
      <c r="D1563" s="132" t="s">
        <v>2498</v>
      </c>
      <c r="E1563" s="132" t="s">
        <v>2499</v>
      </c>
      <c r="F1563" s="132" t="s">
        <v>2643</v>
      </c>
      <c r="G1563" s="132" t="s">
        <v>5103</v>
      </c>
    </row>
    <row r="1564" spans="2:7">
      <c r="B1564" s="132" t="s">
        <v>5917</v>
      </c>
      <c r="C1564" s="132" t="s">
        <v>5918</v>
      </c>
      <c r="D1564" s="132" t="s">
        <v>2498</v>
      </c>
      <c r="E1564" s="132" t="s">
        <v>2499</v>
      </c>
      <c r="F1564" s="132" t="s">
        <v>2507</v>
      </c>
      <c r="G1564" s="132" t="s">
        <v>5482</v>
      </c>
    </row>
    <row r="1565" spans="2:7">
      <c r="B1565" s="132" t="s">
        <v>5919</v>
      </c>
      <c r="C1565" s="132" t="s">
        <v>5920</v>
      </c>
      <c r="D1565" s="132" t="s">
        <v>2498</v>
      </c>
      <c r="E1565" s="132" t="s">
        <v>2499</v>
      </c>
      <c r="F1565" s="132" t="s">
        <v>2989</v>
      </c>
      <c r="G1565" s="132" t="s">
        <v>5103</v>
      </c>
    </row>
    <row r="1566" spans="2:7">
      <c r="B1566" s="132" t="s">
        <v>5921</v>
      </c>
      <c r="C1566" s="132" t="s">
        <v>5922</v>
      </c>
      <c r="D1566" s="132" t="s">
        <v>2498</v>
      </c>
      <c r="E1566" s="132" t="s">
        <v>2499</v>
      </c>
      <c r="F1566" s="132" t="s">
        <v>2559</v>
      </c>
      <c r="G1566" s="132" t="s">
        <v>3541</v>
      </c>
    </row>
    <row r="1567" spans="2:7">
      <c r="B1567" s="132" t="s">
        <v>5923</v>
      </c>
      <c r="C1567" s="132" t="s">
        <v>5924</v>
      </c>
      <c r="D1567" s="132" t="s">
        <v>2498</v>
      </c>
      <c r="E1567" s="132" t="s">
        <v>2499</v>
      </c>
      <c r="F1567" s="132" t="s">
        <v>2617</v>
      </c>
      <c r="G1567" s="132" t="s">
        <v>5103</v>
      </c>
    </row>
    <row r="1568" spans="2:7">
      <c r="B1568" s="132" t="s">
        <v>5925</v>
      </c>
      <c r="C1568" s="132" t="s">
        <v>5926</v>
      </c>
      <c r="D1568" s="132" t="s">
        <v>2498</v>
      </c>
      <c r="E1568" s="132" t="s">
        <v>2499</v>
      </c>
      <c r="F1568" s="132" t="s">
        <v>2559</v>
      </c>
      <c r="G1568" s="132" t="s">
        <v>5735</v>
      </c>
    </row>
    <row r="1569" spans="2:7">
      <c r="B1569" s="132" t="s">
        <v>5927</v>
      </c>
      <c r="C1569" s="132" t="s">
        <v>5928</v>
      </c>
      <c r="D1569" s="132" t="s">
        <v>2530</v>
      </c>
      <c r="E1569" s="132" t="s">
        <v>2531</v>
      </c>
      <c r="F1569" s="132" t="s">
        <v>2532</v>
      </c>
      <c r="G1569" s="132" t="s">
        <v>2536</v>
      </c>
    </row>
    <row r="1570" spans="2:7">
      <c r="B1570" s="132" t="s">
        <v>5929</v>
      </c>
      <c r="C1570" s="132" t="s">
        <v>5930</v>
      </c>
      <c r="D1570" s="132" t="s">
        <v>2804</v>
      </c>
      <c r="E1570" s="132" t="s">
        <v>2805</v>
      </c>
      <c r="F1570" s="132" t="s">
        <v>2997</v>
      </c>
      <c r="G1570" s="132" t="s">
        <v>5491</v>
      </c>
    </row>
    <row r="1571" spans="2:7">
      <c r="B1571" s="132" t="s">
        <v>5931</v>
      </c>
      <c r="C1571" s="132" t="s">
        <v>5932</v>
      </c>
      <c r="D1571" s="132" t="s">
        <v>2804</v>
      </c>
      <c r="E1571" s="132" t="s">
        <v>2805</v>
      </c>
      <c r="F1571" s="132" t="s">
        <v>2997</v>
      </c>
      <c r="G1571" s="132" t="s">
        <v>5491</v>
      </c>
    </row>
    <row r="1572" spans="2:7">
      <c r="B1572" s="132" t="s">
        <v>5933</v>
      </c>
      <c r="C1572" s="132" t="s">
        <v>5934</v>
      </c>
      <c r="D1572" s="132" t="s">
        <v>2804</v>
      </c>
      <c r="E1572" s="132" t="s">
        <v>2805</v>
      </c>
      <c r="F1572" s="132" t="s">
        <v>3546</v>
      </c>
      <c r="G1572" s="132" t="s">
        <v>5491</v>
      </c>
    </row>
    <row r="1573" spans="2:7">
      <c r="B1573" s="132" t="s">
        <v>5935</v>
      </c>
      <c r="C1573" s="132" t="s">
        <v>5936</v>
      </c>
      <c r="D1573" s="132" t="s">
        <v>2804</v>
      </c>
      <c r="E1573" s="132" t="s">
        <v>2805</v>
      </c>
      <c r="F1573" s="132" t="s">
        <v>2997</v>
      </c>
      <c r="G1573" s="132" t="s">
        <v>5491</v>
      </c>
    </row>
    <row r="1574" spans="2:7">
      <c r="B1574" s="132" t="s">
        <v>5937</v>
      </c>
      <c r="C1574" s="132" t="s">
        <v>5938</v>
      </c>
      <c r="D1574" s="132" t="s">
        <v>2804</v>
      </c>
      <c r="E1574" s="132" t="s">
        <v>2805</v>
      </c>
      <c r="F1574" s="132" t="s">
        <v>2997</v>
      </c>
      <c r="G1574" s="132" t="s">
        <v>5491</v>
      </c>
    </row>
    <row r="1575" spans="2:7">
      <c r="B1575" s="132" t="s">
        <v>5939</v>
      </c>
      <c r="C1575" s="132" t="s">
        <v>5940</v>
      </c>
      <c r="D1575" s="132" t="s">
        <v>2804</v>
      </c>
      <c r="E1575" s="132" t="s">
        <v>2805</v>
      </c>
      <c r="F1575" s="132" t="s">
        <v>2997</v>
      </c>
      <c r="G1575" s="132" t="s">
        <v>5491</v>
      </c>
    </row>
    <row r="1576" spans="2:7">
      <c r="B1576" s="132" t="s">
        <v>5941</v>
      </c>
      <c r="C1576" s="132" t="s">
        <v>5942</v>
      </c>
      <c r="D1576" s="132" t="s">
        <v>2498</v>
      </c>
      <c r="E1576" s="132" t="s">
        <v>2499</v>
      </c>
      <c r="F1576" s="132" t="s">
        <v>2559</v>
      </c>
      <c r="G1576" s="132" t="s">
        <v>5100</v>
      </c>
    </row>
    <row r="1577" spans="2:7">
      <c r="B1577" s="132" t="s">
        <v>5943</v>
      </c>
      <c r="C1577" s="132" t="s">
        <v>5944</v>
      </c>
      <c r="D1577" s="132" t="s">
        <v>2498</v>
      </c>
      <c r="E1577" s="132" t="s">
        <v>2499</v>
      </c>
      <c r="F1577" s="132" t="s">
        <v>2515</v>
      </c>
      <c r="G1577" s="132" t="s">
        <v>5735</v>
      </c>
    </row>
    <row r="1578" spans="2:7">
      <c r="B1578" s="132" t="s">
        <v>5945</v>
      </c>
      <c r="C1578" s="132" t="s">
        <v>5946</v>
      </c>
      <c r="D1578" s="132" t="s">
        <v>2498</v>
      </c>
      <c r="E1578" s="132" t="s">
        <v>2499</v>
      </c>
      <c r="F1578" s="132" t="s">
        <v>2733</v>
      </c>
      <c r="G1578" s="132" t="s">
        <v>5100</v>
      </c>
    </row>
    <row r="1579" spans="2:7">
      <c r="B1579" s="132" t="s">
        <v>5947</v>
      </c>
      <c r="C1579" s="132" t="s">
        <v>5948</v>
      </c>
      <c r="D1579" s="132" t="s">
        <v>2498</v>
      </c>
      <c r="E1579" s="132" t="s">
        <v>2499</v>
      </c>
      <c r="F1579" s="132" t="s">
        <v>3168</v>
      </c>
      <c r="G1579" s="132" t="s">
        <v>5103</v>
      </c>
    </row>
    <row r="1580" spans="2:7">
      <c r="B1580" s="132" t="s">
        <v>5949</v>
      </c>
      <c r="C1580" s="132" t="s">
        <v>5950</v>
      </c>
      <c r="D1580" s="132" t="s">
        <v>2498</v>
      </c>
      <c r="E1580" s="132" t="s">
        <v>2499</v>
      </c>
      <c r="F1580" s="132" t="s">
        <v>2667</v>
      </c>
      <c r="G1580" s="132" t="s">
        <v>2869</v>
      </c>
    </row>
    <row r="1581" spans="2:7">
      <c r="B1581" s="132" t="s">
        <v>5951</v>
      </c>
      <c r="C1581" s="132" t="s">
        <v>5952</v>
      </c>
      <c r="D1581" s="132" t="s">
        <v>2498</v>
      </c>
      <c r="E1581" s="132" t="s">
        <v>2499</v>
      </c>
      <c r="F1581" s="132" t="s">
        <v>2547</v>
      </c>
      <c r="G1581" s="132" t="s">
        <v>2570</v>
      </c>
    </row>
    <row r="1582" spans="2:7">
      <c r="B1582" s="132" t="s">
        <v>5953</v>
      </c>
      <c r="C1582" s="132" t="s">
        <v>5954</v>
      </c>
      <c r="D1582" s="132" t="s">
        <v>2498</v>
      </c>
      <c r="E1582" s="132" t="s">
        <v>2499</v>
      </c>
      <c r="F1582" s="132" t="s">
        <v>2812</v>
      </c>
      <c r="G1582" s="132" t="s">
        <v>3734</v>
      </c>
    </row>
    <row r="1583" spans="2:7">
      <c r="B1583" s="132" t="s">
        <v>5955</v>
      </c>
      <c r="C1583" s="132" t="s">
        <v>5956</v>
      </c>
      <c r="D1583" s="132" t="s">
        <v>2498</v>
      </c>
      <c r="E1583" s="132" t="s">
        <v>2499</v>
      </c>
      <c r="F1583" s="132" t="s">
        <v>3059</v>
      </c>
      <c r="G1583" s="132" t="s">
        <v>3541</v>
      </c>
    </row>
    <row r="1584" spans="2:7">
      <c r="B1584" s="132" t="s">
        <v>5957</v>
      </c>
      <c r="C1584" s="132" t="s">
        <v>5958</v>
      </c>
      <c r="D1584" s="132" t="s">
        <v>2554</v>
      </c>
      <c r="E1584" s="132" t="s">
        <v>2555</v>
      </c>
      <c r="F1584" s="132" t="s">
        <v>5269</v>
      </c>
      <c r="G1584" s="132" t="s">
        <v>3734</v>
      </c>
    </row>
    <row r="1585" spans="2:7">
      <c r="B1585" s="132" t="s">
        <v>5959</v>
      </c>
      <c r="C1585" s="132" t="s">
        <v>5960</v>
      </c>
      <c r="D1585" s="132" t="s">
        <v>2498</v>
      </c>
      <c r="E1585" s="132" t="s">
        <v>2499</v>
      </c>
      <c r="F1585" s="132" t="s">
        <v>3026</v>
      </c>
      <c r="G1585" s="132" t="s">
        <v>3541</v>
      </c>
    </row>
    <row r="1586" spans="2:7">
      <c r="B1586" s="132" t="s">
        <v>5961</v>
      </c>
      <c r="C1586" s="132" t="s">
        <v>5962</v>
      </c>
      <c r="D1586" s="132" t="s">
        <v>3128</v>
      </c>
      <c r="E1586" s="132" t="s">
        <v>3129</v>
      </c>
      <c r="F1586" s="132" t="s">
        <v>3130</v>
      </c>
      <c r="G1586" s="132" t="s">
        <v>4211</v>
      </c>
    </row>
    <row r="1587" spans="2:7">
      <c r="B1587" s="132" t="s">
        <v>5963</v>
      </c>
      <c r="C1587" s="132" t="s">
        <v>5964</v>
      </c>
      <c r="D1587" s="132" t="s">
        <v>2498</v>
      </c>
      <c r="E1587" s="132" t="s">
        <v>2499</v>
      </c>
      <c r="F1587" s="132" t="s">
        <v>2559</v>
      </c>
      <c r="G1587" s="132" t="s">
        <v>5103</v>
      </c>
    </row>
    <row r="1588" spans="2:7">
      <c r="B1588" s="132" t="s">
        <v>5965</v>
      </c>
      <c r="C1588" s="132" t="s">
        <v>5966</v>
      </c>
      <c r="D1588" s="132" t="s">
        <v>2498</v>
      </c>
      <c r="E1588" s="132" t="s">
        <v>2499</v>
      </c>
      <c r="F1588" s="132" t="s">
        <v>3305</v>
      </c>
      <c r="G1588" s="132" t="s">
        <v>2512</v>
      </c>
    </row>
    <row r="1589" spans="2:7">
      <c r="B1589" s="132" t="s">
        <v>5967</v>
      </c>
      <c r="C1589" s="132" t="s">
        <v>5968</v>
      </c>
      <c r="D1589" s="132" t="s">
        <v>2498</v>
      </c>
      <c r="E1589" s="132" t="s">
        <v>2499</v>
      </c>
      <c r="F1589" s="132" t="s">
        <v>4248</v>
      </c>
      <c r="G1589" s="132" t="s">
        <v>2527</v>
      </c>
    </row>
    <row r="1590" spans="2:7">
      <c r="B1590" s="132" t="s">
        <v>5969</v>
      </c>
      <c r="C1590" s="132" t="s">
        <v>5970</v>
      </c>
      <c r="D1590" s="132" t="s">
        <v>2498</v>
      </c>
      <c r="E1590" s="132" t="s">
        <v>2499</v>
      </c>
      <c r="F1590" s="132" t="s">
        <v>3026</v>
      </c>
      <c r="G1590" s="132" t="s">
        <v>5100</v>
      </c>
    </row>
    <row r="1591" spans="2:7">
      <c r="B1591" s="132" t="s">
        <v>5971</v>
      </c>
      <c r="C1591" s="132" t="s">
        <v>5972</v>
      </c>
      <c r="D1591" s="132" t="s">
        <v>2498</v>
      </c>
      <c r="E1591" s="132" t="s">
        <v>2499</v>
      </c>
      <c r="F1591" s="132" t="s">
        <v>3146</v>
      </c>
      <c r="G1591" s="132" t="s">
        <v>3734</v>
      </c>
    </row>
    <row r="1592" spans="2:7">
      <c r="B1592" s="132" t="s">
        <v>5973</v>
      </c>
      <c r="C1592" s="132" t="s">
        <v>5974</v>
      </c>
      <c r="D1592" s="132" t="s">
        <v>2498</v>
      </c>
      <c r="E1592" s="132" t="s">
        <v>2499</v>
      </c>
      <c r="F1592" s="132" t="s">
        <v>2733</v>
      </c>
      <c r="G1592" s="132" t="s">
        <v>3541</v>
      </c>
    </row>
    <row r="1593" spans="2:7">
      <c r="B1593" s="132" t="s">
        <v>5975</v>
      </c>
      <c r="C1593" s="132" t="s">
        <v>5976</v>
      </c>
      <c r="D1593" s="132" t="s">
        <v>2530</v>
      </c>
      <c r="E1593" s="132" t="s">
        <v>2531</v>
      </c>
      <c r="F1593" s="132" t="s">
        <v>2532</v>
      </c>
      <c r="G1593" s="132" t="s">
        <v>2536</v>
      </c>
    </row>
    <row r="1594" spans="2:7">
      <c r="B1594" s="132" t="s">
        <v>5977</v>
      </c>
      <c r="C1594" s="132" t="s">
        <v>5978</v>
      </c>
      <c r="D1594" s="132" t="s">
        <v>2498</v>
      </c>
      <c r="E1594" s="132" t="s">
        <v>2499</v>
      </c>
      <c r="F1594" s="132" t="s">
        <v>3445</v>
      </c>
      <c r="G1594" s="132" t="s">
        <v>2601</v>
      </c>
    </row>
    <row r="1595" spans="2:7">
      <c r="B1595" s="132" t="s">
        <v>5979</v>
      </c>
      <c r="C1595" s="132" t="s">
        <v>5980</v>
      </c>
      <c r="D1595" s="132" t="s">
        <v>2498</v>
      </c>
      <c r="E1595" s="132" t="s">
        <v>2499</v>
      </c>
      <c r="F1595" s="132" t="s">
        <v>3259</v>
      </c>
      <c r="G1595" s="132" t="s">
        <v>2527</v>
      </c>
    </row>
    <row r="1596" spans="2:7">
      <c r="B1596" s="132" t="s">
        <v>5981</v>
      </c>
      <c r="C1596" s="132" t="s">
        <v>5982</v>
      </c>
      <c r="D1596" s="132" t="s">
        <v>2554</v>
      </c>
      <c r="E1596" s="132" t="s">
        <v>2555</v>
      </c>
      <c r="F1596" s="132" t="s">
        <v>5269</v>
      </c>
      <c r="G1596" s="132" t="s">
        <v>2527</v>
      </c>
    </row>
    <row r="1597" spans="2:7">
      <c r="B1597" s="132" t="s">
        <v>5983</v>
      </c>
      <c r="C1597" s="132" t="s">
        <v>5984</v>
      </c>
      <c r="D1597" s="132" t="s">
        <v>2498</v>
      </c>
      <c r="E1597" s="132" t="s">
        <v>2499</v>
      </c>
      <c r="F1597" s="132" t="s">
        <v>3026</v>
      </c>
      <c r="G1597" s="132" t="s">
        <v>2869</v>
      </c>
    </row>
    <row r="1598" spans="2:7">
      <c r="B1598" s="132" t="s">
        <v>5985</v>
      </c>
      <c r="C1598" s="132" t="s">
        <v>5986</v>
      </c>
      <c r="D1598" s="132" t="s">
        <v>2498</v>
      </c>
      <c r="E1598" s="132" t="s">
        <v>2499</v>
      </c>
      <c r="F1598" s="132" t="s">
        <v>2609</v>
      </c>
      <c r="G1598" s="132" t="s">
        <v>2527</v>
      </c>
    </row>
    <row r="1599" spans="2:7">
      <c r="B1599" s="132" t="s">
        <v>5987</v>
      </c>
      <c r="C1599" s="132" t="s">
        <v>5988</v>
      </c>
      <c r="D1599" s="132" t="s">
        <v>2498</v>
      </c>
      <c r="E1599" s="132" t="s">
        <v>2499</v>
      </c>
      <c r="F1599" s="132" t="s">
        <v>2676</v>
      </c>
      <c r="G1599" s="132" t="s">
        <v>2512</v>
      </c>
    </row>
    <row r="1600" spans="2:7">
      <c r="B1600" s="132" t="s">
        <v>5989</v>
      </c>
      <c r="C1600" s="132" t="s">
        <v>5990</v>
      </c>
      <c r="D1600" s="132" t="s">
        <v>2498</v>
      </c>
      <c r="E1600" s="132" t="s">
        <v>2499</v>
      </c>
      <c r="F1600" s="132" t="s">
        <v>3633</v>
      </c>
      <c r="G1600" s="132" t="s">
        <v>2601</v>
      </c>
    </row>
    <row r="1601" spans="2:7">
      <c r="B1601" s="132" t="s">
        <v>5991</v>
      </c>
      <c r="C1601" s="132" t="s">
        <v>5992</v>
      </c>
      <c r="D1601" s="132" t="s">
        <v>2498</v>
      </c>
      <c r="E1601" s="132" t="s">
        <v>2499</v>
      </c>
      <c r="F1601" s="132" t="s">
        <v>2519</v>
      </c>
      <c r="G1601" s="132" t="s">
        <v>5482</v>
      </c>
    </row>
    <row r="1602" spans="2:7">
      <c r="B1602" s="132" t="s">
        <v>5993</v>
      </c>
      <c r="C1602" s="132" t="s">
        <v>5994</v>
      </c>
      <c r="D1602" s="132" t="s">
        <v>2498</v>
      </c>
      <c r="E1602" s="132" t="s">
        <v>2499</v>
      </c>
      <c r="F1602" s="132" t="s">
        <v>2606</v>
      </c>
      <c r="G1602" s="132" t="s">
        <v>3541</v>
      </c>
    </row>
    <row r="1603" spans="2:7">
      <c r="B1603" s="132" t="s">
        <v>5995</v>
      </c>
      <c r="C1603" s="132" t="s">
        <v>5996</v>
      </c>
      <c r="D1603" s="132" t="s">
        <v>2554</v>
      </c>
      <c r="E1603" s="132" t="s">
        <v>2555</v>
      </c>
      <c r="F1603" s="132" t="s">
        <v>3948</v>
      </c>
      <c r="G1603" s="132" t="s">
        <v>2527</v>
      </c>
    </row>
    <row r="1604" spans="2:7">
      <c r="B1604" s="132" t="s">
        <v>5997</v>
      </c>
      <c r="C1604" s="132" t="s">
        <v>5998</v>
      </c>
      <c r="D1604" s="132" t="s">
        <v>2498</v>
      </c>
      <c r="E1604" s="132" t="s">
        <v>2499</v>
      </c>
      <c r="F1604" s="132" t="s">
        <v>5999</v>
      </c>
      <c r="G1604" s="132" t="s">
        <v>2512</v>
      </c>
    </row>
    <row r="1605" spans="2:7">
      <c r="B1605" s="132" t="s">
        <v>6000</v>
      </c>
      <c r="C1605" s="132" t="s">
        <v>6001</v>
      </c>
      <c r="D1605" s="132" t="s">
        <v>2498</v>
      </c>
      <c r="E1605" s="132" t="s">
        <v>2499</v>
      </c>
      <c r="F1605" s="132" t="s">
        <v>2547</v>
      </c>
      <c r="G1605" s="132" t="s">
        <v>2869</v>
      </c>
    </row>
    <row r="1606" spans="2:7">
      <c r="B1606" s="132" t="s">
        <v>6002</v>
      </c>
      <c r="C1606" s="132" t="s">
        <v>6003</v>
      </c>
      <c r="D1606" s="132" t="s">
        <v>6004</v>
      </c>
      <c r="E1606" s="132" t="s">
        <v>6005</v>
      </c>
      <c r="F1606" s="132" t="s">
        <v>6006</v>
      </c>
      <c r="G1606" s="132" t="s">
        <v>2536</v>
      </c>
    </row>
    <row r="1607" spans="2:7">
      <c r="B1607" s="132" t="s">
        <v>6007</v>
      </c>
      <c r="C1607" s="132" t="s">
        <v>6008</v>
      </c>
      <c r="D1607" s="132" t="s">
        <v>2498</v>
      </c>
      <c r="E1607" s="132" t="s">
        <v>2499</v>
      </c>
      <c r="F1607" s="132" t="s">
        <v>2504</v>
      </c>
      <c r="G1607" s="132" t="s">
        <v>2501</v>
      </c>
    </row>
    <row r="1608" spans="2:7">
      <c r="B1608" s="132" t="s">
        <v>6009</v>
      </c>
      <c r="C1608" s="132" t="s">
        <v>6010</v>
      </c>
      <c r="D1608" s="132" t="s">
        <v>2498</v>
      </c>
      <c r="E1608" s="132" t="s">
        <v>2499</v>
      </c>
      <c r="F1608" s="132" t="s">
        <v>2643</v>
      </c>
      <c r="G1608" s="132" t="s">
        <v>5100</v>
      </c>
    </row>
    <row r="1609" spans="2:7">
      <c r="B1609" s="132" t="s">
        <v>6011</v>
      </c>
      <c r="C1609" s="132" t="s">
        <v>6012</v>
      </c>
      <c r="D1609" s="132" t="s">
        <v>2498</v>
      </c>
      <c r="E1609" s="132" t="s">
        <v>2499</v>
      </c>
      <c r="F1609" s="132" t="s">
        <v>3188</v>
      </c>
      <c r="G1609" s="132" t="s">
        <v>3734</v>
      </c>
    </row>
    <row r="1610" spans="2:7">
      <c r="B1610" s="132" t="s">
        <v>6013</v>
      </c>
      <c r="C1610" s="132" t="s">
        <v>6014</v>
      </c>
      <c r="D1610" s="132" t="s">
        <v>2498</v>
      </c>
      <c r="E1610" s="132" t="s">
        <v>2499</v>
      </c>
      <c r="F1610" s="132" t="s">
        <v>3349</v>
      </c>
      <c r="G1610" s="132" t="s">
        <v>2869</v>
      </c>
    </row>
    <row r="1611" spans="2:7">
      <c r="B1611" s="132" t="s">
        <v>6015</v>
      </c>
      <c r="C1611" s="132" t="s">
        <v>6016</v>
      </c>
      <c r="D1611" s="132" t="s">
        <v>2530</v>
      </c>
      <c r="E1611" s="132" t="s">
        <v>2531</v>
      </c>
      <c r="F1611" s="132" t="s">
        <v>2532</v>
      </c>
      <c r="G1611" s="132" t="s">
        <v>2536</v>
      </c>
    </row>
    <row r="1612" spans="2:7">
      <c r="B1612" s="132" t="s">
        <v>6017</v>
      </c>
      <c r="C1612" s="132" t="s">
        <v>6018</v>
      </c>
      <c r="D1612" s="132" t="s">
        <v>2498</v>
      </c>
      <c r="E1612" s="132" t="s">
        <v>2499</v>
      </c>
      <c r="F1612" s="132" t="s">
        <v>2587</v>
      </c>
      <c r="G1612" s="132" t="s">
        <v>6019</v>
      </c>
    </row>
    <row r="1613" spans="2:7">
      <c r="B1613" s="132" t="s">
        <v>6020</v>
      </c>
      <c r="C1613" s="132" t="s">
        <v>6021</v>
      </c>
      <c r="D1613" s="132" t="s">
        <v>2498</v>
      </c>
      <c r="E1613" s="132" t="s">
        <v>2499</v>
      </c>
      <c r="F1613" s="132" t="s">
        <v>3096</v>
      </c>
      <c r="G1613" s="132" t="s">
        <v>2527</v>
      </c>
    </row>
    <row r="1614" spans="2:7">
      <c r="B1614" s="132" t="s">
        <v>6022</v>
      </c>
      <c r="C1614" s="132" t="s">
        <v>6023</v>
      </c>
      <c r="D1614" s="132" t="s">
        <v>2498</v>
      </c>
      <c r="E1614" s="132" t="s">
        <v>2499</v>
      </c>
      <c r="F1614" s="132" t="s">
        <v>2638</v>
      </c>
      <c r="G1614" s="132" t="s">
        <v>3734</v>
      </c>
    </row>
    <row r="1615" spans="2:7">
      <c r="B1615" s="132" t="s">
        <v>6024</v>
      </c>
      <c r="C1615" s="132" t="s">
        <v>6025</v>
      </c>
      <c r="D1615" s="132" t="s">
        <v>2498</v>
      </c>
      <c r="E1615" s="132" t="s">
        <v>2499</v>
      </c>
      <c r="F1615" s="132" t="s">
        <v>2624</v>
      </c>
      <c r="G1615" s="132" t="s">
        <v>2664</v>
      </c>
    </row>
    <row r="1616" spans="2:7">
      <c r="B1616" s="132" t="s">
        <v>6026</v>
      </c>
      <c r="C1616" s="132" t="s">
        <v>6027</v>
      </c>
      <c r="D1616" s="132" t="s">
        <v>2804</v>
      </c>
      <c r="E1616" s="132" t="s">
        <v>2805</v>
      </c>
      <c r="F1616" s="132" t="s">
        <v>3914</v>
      </c>
      <c r="G1616" s="132" t="s">
        <v>2744</v>
      </c>
    </row>
    <row r="1617" spans="2:7">
      <c r="B1617" s="132" t="s">
        <v>6028</v>
      </c>
      <c r="C1617" s="132" t="s">
        <v>6029</v>
      </c>
      <c r="D1617" s="132" t="s">
        <v>2498</v>
      </c>
      <c r="E1617" s="132" t="s">
        <v>2499</v>
      </c>
      <c r="F1617" s="132" t="s">
        <v>3505</v>
      </c>
      <c r="G1617" s="132" t="s">
        <v>2527</v>
      </c>
    </row>
    <row r="1618" spans="2:7">
      <c r="B1618" s="132" t="s">
        <v>6030</v>
      </c>
      <c r="C1618" s="132" t="s">
        <v>6031</v>
      </c>
      <c r="D1618" s="132" t="s">
        <v>2498</v>
      </c>
      <c r="E1618" s="132" t="s">
        <v>2499</v>
      </c>
      <c r="F1618" s="132" t="s">
        <v>3059</v>
      </c>
      <c r="G1618" s="132" t="s">
        <v>3734</v>
      </c>
    </row>
    <row r="1619" spans="2:7">
      <c r="B1619" s="132" t="s">
        <v>6032</v>
      </c>
      <c r="C1619" s="132" t="s">
        <v>6033</v>
      </c>
      <c r="D1619" s="132" t="s">
        <v>2498</v>
      </c>
      <c r="E1619" s="132" t="s">
        <v>2499</v>
      </c>
      <c r="F1619" s="132" t="s">
        <v>2567</v>
      </c>
      <c r="G1619" s="132" t="s">
        <v>5103</v>
      </c>
    </row>
    <row r="1620" spans="2:7">
      <c r="B1620" s="132" t="s">
        <v>6034</v>
      </c>
      <c r="C1620" s="132" t="s">
        <v>6035</v>
      </c>
      <c r="D1620" s="132" t="s">
        <v>2530</v>
      </c>
      <c r="E1620" s="132" t="s">
        <v>2531</v>
      </c>
      <c r="F1620" s="132" t="s">
        <v>2532</v>
      </c>
      <c r="G1620" s="132" t="s">
        <v>2536</v>
      </c>
    </row>
    <row r="1621" spans="2:7">
      <c r="B1621" s="132" t="s">
        <v>6036</v>
      </c>
      <c r="C1621" s="132" t="s">
        <v>6037</v>
      </c>
      <c r="D1621" s="132" t="s">
        <v>2498</v>
      </c>
      <c r="E1621" s="132" t="s">
        <v>2499</v>
      </c>
      <c r="F1621" s="132" t="s">
        <v>2743</v>
      </c>
      <c r="G1621" s="132" t="s">
        <v>5103</v>
      </c>
    </row>
    <row r="1622" spans="2:7">
      <c r="B1622" s="132" t="s">
        <v>6038</v>
      </c>
      <c r="C1622" s="132" t="s">
        <v>6039</v>
      </c>
      <c r="D1622" s="132" t="s">
        <v>2530</v>
      </c>
      <c r="E1622" s="132" t="s">
        <v>2531</v>
      </c>
      <c r="F1622" s="132" t="s">
        <v>2532</v>
      </c>
      <c r="G1622" s="132" t="s">
        <v>2536</v>
      </c>
    </row>
    <row r="1623" spans="2:7">
      <c r="B1623" s="132" t="s">
        <v>6040</v>
      </c>
      <c r="C1623" s="132" t="s">
        <v>6041</v>
      </c>
      <c r="D1623" s="132" t="s">
        <v>2498</v>
      </c>
      <c r="E1623" s="132" t="s">
        <v>2499</v>
      </c>
      <c r="F1623" s="132" t="s">
        <v>3146</v>
      </c>
      <c r="G1623" s="132" t="s">
        <v>2527</v>
      </c>
    </row>
    <row r="1624" spans="2:7">
      <c r="B1624" s="132" t="s">
        <v>6042</v>
      </c>
      <c r="C1624" s="132" t="s">
        <v>6043</v>
      </c>
      <c r="D1624" s="132" t="s">
        <v>2554</v>
      </c>
      <c r="E1624" s="132" t="s">
        <v>2555</v>
      </c>
      <c r="F1624" s="132" t="s">
        <v>4208</v>
      </c>
      <c r="G1624" s="132" t="s">
        <v>2869</v>
      </c>
    </row>
    <row r="1625" spans="2:7">
      <c r="B1625" s="132" t="s">
        <v>6044</v>
      </c>
      <c r="C1625" s="132" t="s">
        <v>6045</v>
      </c>
      <c r="D1625" s="132" t="s">
        <v>2498</v>
      </c>
      <c r="E1625" s="132" t="s">
        <v>2499</v>
      </c>
      <c r="F1625" s="132" t="s">
        <v>3926</v>
      </c>
      <c r="G1625" s="132" t="s">
        <v>3734</v>
      </c>
    </row>
    <row r="1626" spans="2:7">
      <c r="B1626" s="132" t="s">
        <v>6046</v>
      </c>
      <c r="C1626" s="132" t="s">
        <v>6047</v>
      </c>
      <c r="D1626" s="132" t="s">
        <v>2498</v>
      </c>
      <c r="E1626" s="132" t="s">
        <v>2499</v>
      </c>
      <c r="F1626" s="132" t="s">
        <v>2700</v>
      </c>
      <c r="G1626" s="132" t="s">
        <v>2512</v>
      </c>
    </row>
    <row r="1627" spans="2:7">
      <c r="B1627" s="132" t="s">
        <v>6048</v>
      </c>
      <c r="C1627" s="132" t="s">
        <v>6049</v>
      </c>
      <c r="D1627" s="132" t="s">
        <v>2498</v>
      </c>
      <c r="E1627" s="132" t="s">
        <v>2499</v>
      </c>
      <c r="F1627" s="132" t="s">
        <v>2643</v>
      </c>
      <c r="G1627" s="132" t="s">
        <v>2570</v>
      </c>
    </row>
    <row r="1628" spans="2:7">
      <c r="B1628" s="132" t="s">
        <v>6050</v>
      </c>
      <c r="C1628" s="132" t="s">
        <v>6051</v>
      </c>
      <c r="D1628" s="132" t="s">
        <v>2554</v>
      </c>
      <c r="E1628" s="132" t="s">
        <v>2555</v>
      </c>
      <c r="F1628" s="132" t="s">
        <v>3948</v>
      </c>
      <c r="G1628" s="132" t="s">
        <v>4211</v>
      </c>
    </row>
    <row r="1629" spans="2:7">
      <c r="B1629" s="132" t="s">
        <v>6052</v>
      </c>
      <c r="C1629" s="132" t="s">
        <v>6053</v>
      </c>
      <c r="D1629" s="132" t="s">
        <v>2498</v>
      </c>
      <c r="E1629" s="132" t="s">
        <v>2499</v>
      </c>
      <c r="F1629" s="132" t="s">
        <v>5006</v>
      </c>
      <c r="G1629" s="132" t="s">
        <v>5491</v>
      </c>
    </row>
    <row r="1630" spans="2:7">
      <c r="B1630" s="132" t="s">
        <v>6054</v>
      </c>
      <c r="C1630" s="132" t="s">
        <v>6055</v>
      </c>
      <c r="D1630" s="132" t="s">
        <v>2498</v>
      </c>
      <c r="E1630" s="132" t="s">
        <v>2499</v>
      </c>
      <c r="F1630" s="132" t="s">
        <v>3059</v>
      </c>
      <c r="G1630" s="132" t="s">
        <v>5491</v>
      </c>
    </row>
    <row r="1631" spans="2:7">
      <c r="B1631" s="132" t="s">
        <v>6056</v>
      </c>
      <c r="C1631" s="132" t="s">
        <v>6057</v>
      </c>
      <c r="D1631" s="132" t="s">
        <v>2498</v>
      </c>
      <c r="E1631" s="132" t="s">
        <v>2499</v>
      </c>
      <c r="F1631" s="132" t="s">
        <v>3133</v>
      </c>
      <c r="G1631" s="132" t="s">
        <v>5103</v>
      </c>
    </row>
    <row r="1632" spans="2:7">
      <c r="B1632" s="132" t="s">
        <v>6058</v>
      </c>
      <c r="C1632" s="132" t="s">
        <v>6059</v>
      </c>
      <c r="D1632" s="132" t="s">
        <v>2498</v>
      </c>
      <c r="E1632" s="132" t="s">
        <v>2499</v>
      </c>
      <c r="F1632" s="132" t="s">
        <v>3228</v>
      </c>
      <c r="G1632" s="132" t="s">
        <v>5103</v>
      </c>
    </row>
    <row r="1633" spans="2:7">
      <c r="B1633" s="132" t="s">
        <v>6060</v>
      </c>
      <c r="C1633" s="132" t="s">
        <v>6061</v>
      </c>
      <c r="D1633" s="132" t="s">
        <v>2498</v>
      </c>
      <c r="E1633" s="132" t="s">
        <v>2499</v>
      </c>
      <c r="F1633" s="132" t="s">
        <v>2638</v>
      </c>
      <c r="G1633" s="132" t="s">
        <v>5103</v>
      </c>
    </row>
    <row r="1634" spans="2:7">
      <c r="B1634" s="132" t="s">
        <v>6062</v>
      </c>
      <c r="C1634" s="132" t="s">
        <v>6063</v>
      </c>
      <c r="D1634" s="132" t="s">
        <v>2498</v>
      </c>
      <c r="E1634" s="132" t="s">
        <v>2499</v>
      </c>
      <c r="F1634" s="132" t="s">
        <v>3160</v>
      </c>
      <c r="G1634" s="132" t="s">
        <v>5103</v>
      </c>
    </row>
    <row r="1635" spans="2:7">
      <c r="B1635" s="132" t="s">
        <v>6064</v>
      </c>
      <c r="C1635" s="132" t="s">
        <v>6065</v>
      </c>
      <c r="D1635" s="132" t="s">
        <v>2498</v>
      </c>
      <c r="E1635" s="132" t="s">
        <v>2499</v>
      </c>
      <c r="F1635" s="132" t="s">
        <v>3267</v>
      </c>
      <c r="G1635" s="132" t="s">
        <v>5482</v>
      </c>
    </row>
    <row r="1636" spans="2:7">
      <c r="B1636" s="132" t="s">
        <v>6066</v>
      </c>
      <c r="C1636" s="132" t="s">
        <v>6067</v>
      </c>
      <c r="D1636" s="132" t="s">
        <v>2498</v>
      </c>
      <c r="E1636" s="132" t="s">
        <v>2499</v>
      </c>
      <c r="F1636" s="132" t="s">
        <v>3168</v>
      </c>
      <c r="G1636" s="132" t="s">
        <v>5103</v>
      </c>
    </row>
    <row r="1637" spans="2:7">
      <c r="B1637" s="132" t="s">
        <v>6068</v>
      </c>
      <c r="C1637" s="132" t="s">
        <v>6069</v>
      </c>
      <c r="D1637" s="132" t="s">
        <v>2498</v>
      </c>
      <c r="E1637" s="132" t="s">
        <v>2499</v>
      </c>
      <c r="F1637" s="132" t="s">
        <v>3259</v>
      </c>
      <c r="G1637" s="132" t="s">
        <v>5103</v>
      </c>
    </row>
    <row r="1638" spans="2:7">
      <c r="B1638" s="132" t="s">
        <v>6070</v>
      </c>
      <c r="C1638" s="132" t="s">
        <v>6071</v>
      </c>
      <c r="D1638" s="132" t="s">
        <v>2498</v>
      </c>
      <c r="E1638" s="132" t="s">
        <v>2499</v>
      </c>
      <c r="F1638" s="132" t="s">
        <v>3259</v>
      </c>
      <c r="G1638" s="132" t="s">
        <v>5103</v>
      </c>
    </row>
    <row r="1639" spans="2:7">
      <c r="B1639" s="132" t="s">
        <v>6072</v>
      </c>
      <c r="C1639" s="132" t="s">
        <v>6073</v>
      </c>
      <c r="D1639" s="132" t="s">
        <v>2498</v>
      </c>
      <c r="E1639" s="132" t="s">
        <v>2499</v>
      </c>
      <c r="F1639" s="132" t="s">
        <v>3259</v>
      </c>
      <c r="G1639" s="132" t="s">
        <v>5482</v>
      </c>
    </row>
    <row r="1640" spans="2:7">
      <c r="B1640" s="132" t="s">
        <v>6074</v>
      </c>
      <c r="C1640" s="132" t="s">
        <v>6075</v>
      </c>
      <c r="D1640" s="132" t="s">
        <v>2498</v>
      </c>
      <c r="E1640" s="132" t="s">
        <v>2499</v>
      </c>
      <c r="F1640" s="132" t="s">
        <v>3505</v>
      </c>
      <c r="G1640" s="132" t="s">
        <v>5103</v>
      </c>
    </row>
    <row r="1641" spans="2:7">
      <c r="B1641" s="132" t="s">
        <v>6076</v>
      </c>
      <c r="C1641" s="132" t="s">
        <v>6077</v>
      </c>
      <c r="D1641" s="132" t="s">
        <v>2498</v>
      </c>
      <c r="E1641" s="132" t="s">
        <v>2499</v>
      </c>
      <c r="F1641" s="132" t="s">
        <v>3168</v>
      </c>
      <c r="G1641" s="132" t="s">
        <v>5103</v>
      </c>
    </row>
    <row r="1642" spans="2:7">
      <c r="B1642" s="132" t="s">
        <v>6078</v>
      </c>
      <c r="C1642" s="132" t="s">
        <v>6079</v>
      </c>
      <c r="D1642" s="132" t="s">
        <v>2498</v>
      </c>
      <c r="E1642" s="132" t="s">
        <v>2499</v>
      </c>
      <c r="F1642" s="132" t="s">
        <v>3680</v>
      </c>
      <c r="G1642" s="132" t="s">
        <v>5482</v>
      </c>
    </row>
    <row r="1643" spans="2:7">
      <c r="B1643" s="132" t="s">
        <v>6080</v>
      </c>
      <c r="C1643" s="132" t="s">
        <v>6081</v>
      </c>
      <c r="D1643" s="132" t="s">
        <v>2498</v>
      </c>
      <c r="E1643" s="132" t="s">
        <v>2499</v>
      </c>
      <c r="F1643" s="132" t="s">
        <v>3026</v>
      </c>
      <c r="G1643" s="132" t="s">
        <v>5103</v>
      </c>
    </row>
    <row r="1644" spans="2:7">
      <c r="B1644" s="132" t="s">
        <v>6082</v>
      </c>
      <c r="C1644" s="132" t="s">
        <v>6083</v>
      </c>
      <c r="D1644" s="132" t="s">
        <v>2498</v>
      </c>
      <c r="E1644" s="132" t="s">
        <v>2499</v>
      </c>
      <c r="F1644" s="132" t="s">
        <v>2733</v>
      </c>
      <c r="G1644" s="132" t="s">
        <v>5103</v>
      </c>
    </row>
    <row r="1645" spans="2:7">
      <c r="B1645" s="132" t="s">
        <v>6084</v>
      </c>
      <c r="C1645" s="132" t="s">
        <v>6085</v>
      </c>
      <c r="D1645" s="132" t="s">
        <v>2498</v>
      </c>
      <c r="E1645" s="132" t="s">
        <v>2499</v>
      </c>
      <c r="F1645" s="132" t="s">
        <v>3146</v>
      </c>
      <c r="G1645" s="132" t="s">
        <v>5103</v>
      </c>
    </row>
    <row r="1646" spans="2:7">
      <c r="B1646" s="132" t="s">
        <v>6086</v>
      </c>
      <c r="C1646" s="132" t="s">
        <v>6087</v>
      </c>
      <c r="D1646" s="132" t="s">
        <v>2498</v>
      </c>
      <c r="E1646" s="132" t="s">
        <v>2499</v>
      </c>
      <c r="F1646" s="132" t="s">
        <v>3445</v>
      </c>
      <c r="G1646" s="132" t="s">
        <v>5103</v>
      </c>
    </row>
    <row r="1647" spans="2:7">
      <c r="B1647" s="132" t="s">
        <v>6088</v>
      </c>
      <c r="C1647" s="132" t="s">
        <v>6089</v>
      </c>
      <c r="D1647" s="132" t="s">
        <v>2498</v>
      </c>
      <c r="E1647" s="132" t="s">
        <v>2499</v>
      </c>
      <c r="F1647" s="132" t="s">
        <v>3314</v>
      </c>
      <c r="G1647" s="132" t="s">
        <v>5103</v>
      </c>
    </row>
    <row r="1648" spans="2:7">
      <c r="B1648" s="132" t="s">
        <v>6090</v>
      </c>
      <c r="C1648" s="132" t="s">
        <v>6091</v>
      </c>
      <c r="D1648" s="132" t="s">
        <v>2498</v>
      </c>
      <c r="E1648" s="132" t="s">
        <v>2499</v>
      </c>
      <c r="F1648" s="132" t="s">
        <v>3500</v>
      </c>
      <c r="G1648" s="132" t="s">
        <v>5482</v>
      </c>
    </row>
    <row r="1649" spans="2:7">
      <c r="B1649" s="132" t="s">
        <v>6092</v>
      </c>
      <c r="C1649" s="132" t="s">
        <v>6093</v>
      </c>
      <c r="D1649" s="132" t="s">
        <v>2498</v>
      </c>
      <c r="E1649" s="132" t="s">
        <v>2499</v>
      </c>
      <c r="F1649" s="132" t="s">
        <v>3683</v>
      </c>
      <c r="G1649" s="132" t="s">
        <v>5100</v>
      </c>
    </row>
    <row r="1650" spans="2:7">
      <c r="B1650" s="132" t="s">
        <v>6094</v>
      </c>
      <c r="C1650" s="132" t="s">
        <v>6095</v>
      </c>
      <c r="D1650" s="132" t="s">
        <v>2498</v>
      </c>
      <c r="E1650" s="132" t="s">
        <v>2499</v>
      </c>
      <c r="F1650" s="132" t="s">
        <v>6096</v>
      </c>
      <c r="G1650" s="132" t="s">
        <v>5103</v>
      </c>
    </row>
    <row r="1651" spans="2:7">
      <c r="B1651" s="132" t="s">
        <v>6097</v>
      </c>
      <c r="C1651" s="132" t="s">
        <v>6098</v>
      </c>
      <c r="D1651" s="132" t="s">
        <v>2498</v>
      </c>
      <c r="E1651" s="132" t="s">
        <v>2499</v>
      </c>
      <c r="F1651" s="132" t="s">
        <v>3369</v>
      </c>
      <c r="G1651" s="132" t="s">
        <v>5103</v>
      </c>
    </row>
    <row r="1652" spans="2:7">
      <c r="B1652" s="132" t="s">
        <v>6099</v>
      </c>
      <c r="C1652" s="132" t="s">
        <v>6100</v>
      </c>
      <c r="D1652" s="132" t="s">
        <v>2498</v>
      </c>
      <c r="E1652" s="132" t="s">
        <v>2499</v>
      </c>
      <c r="F1652" s="132" t="s">
        <v>2733</v>
      </c>
      <c r="G1652" s="132" t="s">
        <v>5103</v>
      </c>
    </row>
    <row r="1653" spans="2:7">
      <c r="B1653" s="132" t="s">
        <v>6101</v>
      </c>
      <c r="C1653" s="132" t="s">
        <v>6102</v>
      </c>
      <c r="D1653" s="132" t="s">
        <v>2498</v>
      </c>
      <c r="E1653" s="132" t="s">
        <v>2499</v>
      </c>
      <c r="F1653" s="132" t="s">
        <v>2968</v>
      </c>
      <c r="G1653" s="132" t="s">
        <v>5103</v>
      </c>
    </row>
    <row r="1654" spans="2:7">
      <c r="B1654" s="132" t="s">
        <v>6103</v>
      </c>
      <c r="C1654" s="132" t="s">
        <v>6104</v>
      </c>
      <c r="D1654" s="132" t="s">
        <v>2498</v>
      </c>
      <c r="E1654" s="132" t="s">
        <v>2499</v>
      </c>
      <c r="F1654" s="132" t="s">
        <v>3841</v>
      </c>
      <c r="G1654" s="132" t="s">
        <v>5103</v>
      </c>
    </row>
    <row r="1655" spans="2:7">
      <c r="B1655" s="132" t="s">
        <v>6105</v>
      </c>
      <c r="C1655" s="132" t="s">
        <v>6106</v>
      </c>
      <c r="D1655" s="132" t="s">
        <v>2498</v>
      </c>
      <c r="E1655" s="132" t="s">
        <v>2499</v>
      </c>
      <c r="F1655" s="132" t="s">
        <v>3259</v>
      </c>
      <c r="G1655" s="132" t="s">
        <v>5103</v>
      </c>
    </row>
    <row r="1656" spans="2:7">
      <c r="B1656" s="132" t="s">
        <v>6107</v>
      </c>
      <c r="C1656" s="132" t="s">
        <v>6108</v>
      </c>
      <c r="D1656" s="132" t="s">
        <v>2498</v>
      </c>
      <c r="E1656" s="132" t="s">
        <v>2499</v>
      </c>
      <c r="F1656" s="132" t="s">
        <v>2733</v>
      </c>
      <c r="G1656" s="132" t="s">
        <v>5103</v>
      </c>
    </row>
    <row r="1657" spans="2:7">
      <c r="B1657" s="132" t="s">
        <v>6109</v>
      </c>
      <c r="C1657" s="132" t="s">
        <v>6110</v>
      </c>
      <c r="D1657" s="132" t="s">
        <v>2498</v>
      </c>
      <c r="E1657" s="132" t="s">
        <v>2499</v>
      </c>
      <c r="F1657" s="132" t="s">
        <v>3643</v>
      </c>
      <c r="G1657" s="132" t="s">
        <v>5103</v>
      </c>
    </row>
    <row r="1658" spans="2:7">
      <c r="B1658" s="132" t="s">
        <v>6111</v>
      </c>
      <c r="C1658" s="132" t="s">
        <v>6112</v>
      </c>
      <c r="D1658" s="132" t="s">
        <v>2498</v>
      </c>
      <c r="E1658" s="132" t="s">
        <v>2499</v>
      </c>
      <c r="F1658" s="132" t="s">
        <v>2733</v>
      </c>
      <c r="G1658" s="132" t="s">
        <v>5103</v>
      </c>
    </row>
    <row r="1659" spans="2:7">
      <c r="B1659" s="132" t="s">
        <v>6113</v>
      </c>
      <c r="C1659" s="132" t="s">
        <v>6114</v>
      </c>
      <c r="D1659" s="132" t="s">
        <v>2498</v>
      </c>
      <c r="E1659" s="132" t="s">
        <v>2499</v>
      </c>
      <c r="F1659" s="132" t="s">
        <v>3680</v>
      </c>
      <c r="G1659" s="132" t="s">
        <v>5103</v>
      </c>
    </row>
    <row r="1660" spans="2:7">
      <c r="B1660" s="132" t="s">
        <v>6115</v>
      </c>
      <c r="C1660" s="132" t="s">
        <v>6116</v>
      </c>
      <c r="D1660" s="132" t="s">
        <v>2498</v>
      </c>
      <c r="E1660" s="132" t="s">
        <v>2499</v>
      </c>
      <c r="F1660" s="132" t="s">
        <v>3056</v>
      </c>
      <c r="G1660" s="132" t="s">
        <v>5103</v>
      </c>
    </row>
    <row r="1661" spans="2:7">
      <c r="B1661" s="132" t="s">
        <v>6117</v>
      </c>
      <c r="C1661" s="132" t="s">
        <v>6118</v>
      </c>
      <c r="D1661" s="132" t="s">
        <v>2498</v>
      </c>
      <c r="E1661" s="132" t="s">
        <v>2499</v>
      </c>
      <c r="F1661" s="132" t="s">
        <v>3074</v>
      </c>
      <c r="G1661" s="132" t="s">
        <v>5103</v>
      </c>
    </row>
    <row r="1662" spans="2:7">
      <c r="B1662" s="132" t="s">
        <v>6119</v>
      </c>
      <c r="C1662" s="132" t="s">
        <v>6120</v>
      </c>
      <c r="D1662" s="132" t="s">
        <v>2498</v>
      </c>
      <c r="E1662" s="132" t="s">
        <v>2499</v>
      </c>
      <c r="F1662" s="132" t="s">
        <v>2643</v>
      </c>
      <c r="G1662" s="132" t="s">
        <v>4211</v>
      </c>
    </row>
    <row r="1663" spans="2:7">
      <c r="B1663" s="132" t="s">
        <v>6121</v>
      </c>
      <c r="C1663" s="132" t="s">
        <v>6122</v>
      </c>
      <c r="D1663" s="132" t="s">
        <v>2498</v>
      </c>
      <c r="E1663" s="132" t="s">
        <v>2499</v>
      </c>
      <c r="F1663" s="132" t="s">
        <v>2643</v>
      </c>
      <c r="G1663" s="132" t="s">
        <v>5103</v>
      </c>
    </row>
    <row r="1664" spans="2:7">
      <c r="B1664" s="132" t="s">
        <v>6123</v>
      </c>
      <c r="C1664" s="132" t="s">
        <v>6124</v>
      </c>
      <c r="D1664" s="132" t="s">
        <v>2554</v>
      </c>
      <c r="E1664" s="132" t="s">
        <v>2555</v>
      </c>
      <c r="F1664" s="132" t="s">
        <v>2590</v>
      </c>
      <c r="G1664" s="132" t="s">
        <v>5103</v>
      </c>
    </row>
    <row r="1665" spans="2:7">
      <c r="B1665" s="132" t="s">
        <v>6125</v>
      </c>
      <c r="C1665" s="132" t="s">
        <v>6126</v>
      </c>
      <c r="D1665" s="132" t="s">
        <v>2498</v>
      </c>
      <c r="E1665" s="132" t="s">
        <v>2499</v>
      </c>
      <c r="F1665" s="132" t="s">
        <v>2567</v>
      </c>
      <c r="G1665" s="132" t="s">
        <v>5482</v>
      </c>
    </row>
    <row r="1666" spans="2:7">
      <c r="B1666" s="132" t="s">
        <v>6127</v>
      </c>
      <c r="C1666" s="132" t="s">
        <v>6128</v>
      </c>
      <c r="D1666" s="132" t="s">
        <v>2498</v>
      </c>
      <c r="E1666" s="132" t="s">
        <v>2499</v>
      </c>
      <c r="F1666" s="132" t="s">
        <v>2507</v>
      </c>
      <c r="G1666" s="132" t="s">
        <v>5735</v>
      </c>
    </row>
    <row r="1667" spans="2:7">
      <c r="B1667" s="132" t="s">
        <v>6129</v>
      </c>
      <c r="C1667" s="132" t="s">
        <v>6130</v>
      </c>
      <c r="D1667" s="132" t="s">
        <v>2498</v>
      </c>
      <c r="E1667" s="132" t="s">
        <v>2499</v>
      </c>
      <c r="F1667" s="132" t="s">
        <v>2567</v>
      </c>
      <c r="G1667" s="132" t="s">
        <v>5103</v>
      </c>
    </row>
    <row r="1668" spans="2:7">
      <c r="B1668" s="132" t="s">
        <v>6131</v>
      </c>
      <c r="C1668" s="132" t="s">
        <v>6132</v>
      </c>
      <c r="D1668" s="132" t="s">
        <v>2498</v>
      </c>
      <c r="E1668" s="132" t="s">
        <v>2499</v>
      </c>
      <c r="F1668" s="132" t="s">
        <v>2559</v>
      </c>
      <c r="G1668" s="132" t="s">
        <v>5482</v>
      </c>
    </row>
    <row r="1669" spans="2:7">
      <c r="B1669" s="132" t="s">
        <v>6133</v>
      </c>
      <c r="C1669" s="132" t="s">
        <v>6134</v>
      </c>
      <c r="D1669" s="132" t="s">
        <v>2498</v>
      </c>
      <c r="E1669" s="132" t="s">
        <v>2499</v>
      </c>
      <c r="F1669" s="132" t="s">
        <v>2559</v>
      </c>
      <c r="G1669" s="132" t="s">
        <v>5735</v>
      </c>
    </row>
    <row r="1670" spans="2:7">
      <c r="B1670" s="132" t="s">
        <v>6135</v>
      </c>
      <c r="C1670" s="132" t="s">
        <v>6136</v>
      </c>
      <c r="D1670" s="132" t="s">
        <v>2498</v>
      </c>
      <c r="E1670" s="132" t="s">
        <v>2499</v>
      </c>
      <c r="F1670" s="132" t="s">
        <v>3458</v>
      </c>
      <c r="G1670" s="132" t="s">
        <v>5482</v>
      </c>
    </row>
    <row r="1671" spans="2:7">
      <c r="B1671" s="132" t="s">
        <v>6137</v>
      </c>
      <c r="C1671" s="132" t="s">
        <v>6138</v>
      </c>
      <c r="D1671" s="132" t="s">
        <v>2498</v>
      </c>
      <c r="E1671" s="132" t="s">
        <v>2499</v>
      </c>
      <c r="F1671" s="132" t="s">
        <v>2938</v>
      </c>
      <c r="G1671" s="132" t="s">
        <v>2536</v>
      </c>
    </row>
    <row r="1672" spans="2:7">
      <c r="B1672" s="132" t="s">
        <v>6139</v>
      </c>
      <c r="C1672" s="132" t="s">
        <v>6140</v>
      </c>
      <c r="D1672" s="132" t="s">
        <v>2498</v>
      </c>
      <c r="E1672" s="132" t="s">
        <v>2499</v>
      </c>
      <c r="F1672" s="132" t="s">
        <v>2519</v>
      </c>
      <c r="G1672" s="132" t="s">
        <v>5482</v>
      </c>
    </row>
    <row r="1673" spans="2:7">
      <c r="B1673" s="132" t="s">
        <v>6141</v>
      </c>
      <c r="C1673" s="132" t="s">
        <v>6142</v>
      </c>
      <c r="D1673" s="132" t="s">
        <v>2498</v>
      </c>
      <c r="E1673" s="132" t="s">
        <v>2499</v>
      </c>
      <c r="F1673" s="132" t="s">
        <v>2515</v>
      </c>
      <c r="G1673" s="132" t="s">
        <v>2536</v>
      </c>
    </row>
    <row r="1674" spans="2:7">
      <c r="B1674" s="132" t="s">
        <v>6143</v>
      </c>
      <c r="C1674" s="132" t="s">
        <v>6144</v>
      </c>
      <c r="D1674" s="132" t="s">
        <v>2804</v>
      </c>
      <c r="E1674" s="132" t="s">
        <v>2805</v>
      </c>
      <c r="F1674" s="132" t="s">
        <v>3546</v>
      </c>
      <c r="G1674" s="132" t="s">
        <v>5491</v>
      </c>
    </row>
    <row r="1675" spans="2:7">
      <c r="B1675" s="132" t="s">
        <v>6145</v>
      </c>
      <c r="C1675" s="132" t="s">
        <v>6146</v>
      </c>
      <c r="D1675" s="132" t="s">
        <v>2804</v>
      </c>
      <c r="E1675" s="132" t="s">
        <v>2805</v>
      </c>
      <c r="F1675" s="132" t="s">
        <v>2997</v>
      </c>
      <c r="G1675" s="132" t="s">
        <v>5491</v>
      </c>
    </row>
    <row r="1676" spans="2:7">
      <c r="B1676" s="132" t="s">
        <v>6147</v>
      </c>
      <c r="C1676" s="132" t="s">
        <v>6148</v>
      </c>
      <c r="D1676" s="132" t="s">
        <v>2804</v>
      </c>
      <c r="E1676" s="132" t="s">
        <v>2805</v>
      </c>
      <c r="F1676" s="132" t="s">
        <v>2997</v>
      </c>
      <c r="G1676" s="132" t="s">
        <v>5746</v>
      </c>
    </row>
    <row r="1677" spans="2:7">
      <c r="B1677" s="132" t="s">
        <v>6149</v>
      </c>
      <c r="C1677" s="132" t="s">
        <v>6150</v>
      </c>
      <c r="D1677" s="132" t="s">
        <v>2804</v>
      </c>
      <c r="E1677" s="132" t="s">
        <v>2805</v>
      </c>
      <c r="F1677" s="132" t="s">
        <v>3546</v>
      </c>
      <c r="G1677" s="132" t="s">
        <v>5491</v>
      </c>
    </row>
    <row r="1678" spans="2:7">
      <c r="B1678" s="132" t="s">
        <v>6151</v>
      </c>
      <c r="C1678" s="132" t="s">
        <v>6152</v>
      </c>
      <c r="D1678" s="132" t="s">
        <v>2804</v>
      </c>
      <c r="E1678" s="132" t="s">
        <v>2805</v>
      </c>
      <c r="F1678" s="132" t="s">
        <v>2997</v>
      </c>
      <c r="G1678" s="132" t="s">
        <v>5746</v>
      </c>
    </row>
    <row r="1679" spans="2:7">
      <c r="B1679" s="132" t="s">
        <v>6153</v>
      </c>
      <c r="C1679" s="132" t="s">
        <v>6154</v>
      </c>
      <c r="D1679" s="132" t="s">
        <v>2498</v>
      </c>
      <c r="E1679" s="132" t="s">
        <v>2499</v>
      </c>
      <c r="F1679" s="132" t="s">
        <v>3059</v>
      </c>
      <c r="G1679" s="132" t="s">
        <v>3541</v>
      </c>
    </row>
    <row r="1680" spans="2:7">
      <c r="B1680" s="132" t="s">
        <v>6155</v>
      </c>
      <c r="C1680" s="132" t="s">
        <v>6156</v>
      </c>
      <c r="D1680" s="132" t="s">
        <v>2498</v>
      </c>
      <c r="E1680" s="132" t="s">
        <v>2499</v>
      </c>
      <c r="F1680" s="132" t="s">
        <v>6096</v>
      </c>
      <c r="G1680" s="132" t="s">
        <v>2601</v>
      </c>
    </row>
    <row r="1681" spans="2:7">
      <c r="B1681" s="132" t="s">
        <v>6157</v>
      </c>
      <c r="C1681" s="132" t="s">
        <v>6158</v>
      </c>
      <c r="D1681" s="132" t="s">
        <v>2498</v>
      </c>
      <c r="E1681" s="132" t="s">
        <v>2499</v>
      </c>
      <c r="F1681" s="132" t="s">
        <v>2716</v>
      </c>
      <c r="G1681" s="132" t="s">
        <v>2536</v>
      </c>
    </row>
    <row r="1682" spans="2:7">
      <c r="B1682" s="132" t="s">
        <v>6159</v>
      </c>
      <c r="C1682" s="132" t="s">
        <v>6160</v>
      </c>
      <c r="D1682" s="132" t="s">
        <v>2530</v>
      </c>
      <c r="E1682" s="132" t="s">
        <v>2531</v>
      </c>
      <c r="F1682" s="132" t="s">
        <v>2532</v>
      </c>
      <c r="G1682" s="132" t="s">
        <v>2536</v>
      </c>
    </row>
    <row r="1683" spans="2:7">
      <c r="B1683" s="132" t="s">
        <v>6161</v>
      </c>
      <c r="C1683" s="132" t="s">
        <v>6162</v>
      </c>
      <c r="D1683" s="132" t="s">
        <v>2530</v>
      </c>
      <c r="E1683" s="132" t="s">
        <v>2531</v>
      </c>
      <c r="F1683" s="132" t="s">
        <v>2532</v>
      </c>
      <c r="G1683" s="132" t="s">
        <v>2536</v>
      </c>
    </row>
    <row r="1684" spans="2:7">
      <c r="B1684" s="132" t="s">
        <v>6163</v>
      </c>
      <c r="C1684" s="132" t="s">
        <v>6164</v>
      </c>
      <c r="D1684" s="132" t="s">
        <v>2498</v>
      </c>
      <c r="E1684" s="132" t="s">
        <v>2499</v>
      </c>
      <c r="F1684" s="132" t="s">
        <v>3815</v>
      </c>
      <c r="G1684" s="132" t="s">
        <v>2527</v>
      </c>
    </row>
    <row r="1685" spans="2:7">
      <c r="B1685" s="132" t="s">
        <v>6165</v>
      </c>
      <c r="C1685" s="132" t="s">
        <v>6166</v>
      </c>
      <c r="D1685" s="132" t="s">
        <v>2530</v>
      </c>
      <c r="E1685" s="132" t="s">
        <v>2531</v>
      </c>
      <c r="F1685" s="132" t="s">
        <v>2532</v>
      </c>
      <c r="G1685" s="132" t="s">
        <v>2536</v>
      </c>
    </row>
    <row r="1686" spans="2:7">
      <c r="B1686" s="132" t="s">
        <v>6167</v>
      </c>
      <c r="C1686" s="132" t="s">
        <v>6168</v>
      </c>
      <c r="D1686" s="132" t="s">
        <v>2530</v>
      </c>
      <c r="E1686" s="132" t="s">
        <v>2531</v>
      </c>
      <c r="F1686" s="132" t="s">
        <v>2532</v>
      </c>
      <c r="G1686" s="132" t="s">
        <v>2536</v>
      </c>
    </row>
    <row r="1687" spans="2:7">
      <c r="B1687" s="132" t="s">
        <v>6169</v>
      </c>
      <c r="C1687" s="132" t="s">
        <v>6170</v>
      </c>
      <c r="D1687" s="132" t="s">
        <v>2554</v>
      </c>
      <c r="E1687" s="132" t="s">
        <v>2555</v>
      </c>
      <c r="F1687" s="132" t="s">
        <v>2663</v>
      </c>
      <c r="G1687" s="132" t="s">
        <v>2744</v>
      </c>
    </row>
    <row r="1688" spans="2:7">
      <c r="B1688" s="132" t="s">
        <v>6171</v>
      </c>
      <c r="C1688" s="132" t="s">
        <v>6172</v>
      </c>
      <c r="D1688" s="132" t="s">
        <v>2498</v>
      </c>
      <c r="E1688" s="132" t="s">
        <v>2499</v>
      </c>
      <c r="F1688" s="132" t="s">
        <v>3458</v>
      </c>
      <c r="G1688" s="132" t="s">
        <v>5103</v>
      </c>
    </row>
    <row r="1689" spans="2:7">
      <c r="B1689" s="132" t="s">
        <v>6173</v>
      </c>
      <c r="C1689" s="132" t="s">
        <v>6174</v>
      </c>
      <c r="D1689" s="132" t="s">
        <v>2498</v>
      </c>
      <c r="E1689" s="132" t="s">
        <v>2499</v>
      </c>
      <c r="F1689" s="132" t="s">
        <v>2519</v>
      </c>
      <c r="G1689" s="132" t="s">
        <v>5482</v>
      </c>
    </row>
    <row r="1690" spans="2:7">
      <c r="B1690" s="132" t="s">
        <v>6175</v>
      </c>
      <c r="C1690" s="132" t="s">
        <v>6176</v>
      </c>
      <c r="D1690" s="132" t="s">
        <v>2498</v>
      </c>
      <c r="E1690" s="132" t="s">
        <v>2499</v>
      </c>
      <c r="F1690" s="132" t="s">
        <v>2957</v>
      </c>
      <c r="G1690" s="132" t="s">
        <v>2869</v>
      </c>
    </row>
    <row r="1691" spans="2:7">
      <c r="B1691" s="132" t="s">
        <v>6177</v>
      </c>
      <c r="C1691" s="132" t="s">
        <v>6178</v>
      </c>
      <c r="D1691" s="132" t="s">
        <v>2530</v>
      </c>
      <c r="E1691" s="132" t="s">
        <v>2531</v>
      </c>
      <c r="F1691" s="132" t="s">
        <v>2532</v>
      </c>
      <c r="G1691" s="132" t="s">
        <v>2536</v>
      </c>
    </row>
    <row r="1692" spans="2:7">
      <c r="B1692" s="132" t="s">
        <v>6179</v>
      </c>
      <c r="C1692" s="132" t="s">
        <v>6180</v>
      </c>
      <c r="D1692" s="132" t="s">
        <v>2530</v>
      </c>
      <c r="E1692" s="132" t="s">
        <v>2531</v>
      </c>
      <c r="F1692" s="132" t="s">
        <v>2532</v>
      </c>
      <c r="G1692" s="132" t="s">
        <v>2536</v>
      </c>
    </row>
    <row r="1693" spans="2:7">
      <c r="B1693" s="132" t="s">
        <v>6181</v>
      </c>
      <c r="C1693" s="132" t="s">
        <v>6182</v>
      </c>
      <c r="D1693" s="132" t="s">
        <v>2498</v>
      </c>
      <c r="E1693" s="132" t="s">
        <v>2499</v>
      </c>
      <c r="F1693" s="132" t="s">
        <v>2670</v>
      </c>
      <c r="G1693" s="132" t="s">
        <v>2570</v>
      </c>
    </row>
    <row r="1694" spans="2:7">
      <c r="B1694" s="132" t="s">
        <v>6183</v>
      </c>
      <c r="C1694" s="132" t="s">
        <v>6184</v>
      </c>
      <c r="D1694" s="132" t="s">
        <v>2498</v>
      </c>
      <c r="E1694" s="132" t="s">
        <v>2499</v>
      </c>
      <c r="F1694" s="132" t="s">
        <v>2638</v>
      </c>
      <c r="G1694" s="132" t="s">
        <v>2869</v>
      </c>
    </row>
    <row r="1695" spans="2:7">
      <c r="B1695" s="132" t="s">
        <v>6185</v>
      </c>
      <c r="C1695" s="132" t="s">
        <v>6186</v>
      </c>
      <c r="D1695" s="132" t="s">
        <v>2498</v>
      </c>
      <c r="E1695" s="132" t="s">
        <v>2499</v>
      </c>
      <c r="F1695" s="132" t="s">
        <v>2638</v>
      </c>
      <c r="G1695" s="132" t="s">
        <v>3734</v>
      </c>
    </row>
    <row r="1696" spans="2:7">
      <c r="B1696" s="132" t="s">
        <v>6187</v>
      </c>
      <c r="C1696" s="132" t="s">
        <v>6188</v>
      </c>
      <c r="D1696" s="132" t="s">
        <v>2498</v>
      </c>
      <c r="E1696" s="132" t="s">
        <v>2499</v>
      </c>
      <c r="F1696" s="132" t="s">
        <v>2587</v>
      </c>
      <c r="G1696" s="132" t="s">
        <v>5812</v>
      </c>
    </row>
    <row r="1697" spans="2:7">
      <c r="B1697" s="132" t="s">
        <v>6189</v>
      </c>
      <c r="C1697" s="132" t="s">
        <v>6190</v>
      </c>
      <c r="D1697" s="132" t="s">
        <v>2530</v>
      </c>
      <c r="E1697" s="132" t="s">
        <v>2531</v>
      </c>
      <c r="F1697" s="132" t="s">
        <v>2532</v>
      </c>
      <c r="G1697" s="132" t="s">
        <v>2536</v>
      </c>
    </row>
    <row r="1698" spans="2:7">
      <c r="B1698" s="132" t="s">
        <v>6191</v>
      </c>
      <c r="C1698" s="132" t="s">
        <v>6192</v>
      </c>
      <c r="D1698" s="132" t="s">
        <v>2530</v>
      </c>
      <c r="E1698" s="132" t="s">
        <v>2531</v>
      </c>
      <c r="F1698" s="132" t="s">
        <v>2532</v>
      </c>
      <c r="G1698" s="132" t="s">
        <v>2536</v>
      </c>
    </row>
    <row r="1699" spans="2:7">
      <c r="B1699" s="132" t="s">
        <v>6193</v>
      </c>
      <c r="C1699" s="132" t="s">
        <v>6194</v>
      </c>
      <c r="D1699" s="132" t="s">
        <v>2554</v>
      </c>
      <c r="E1699" s="132" t="s">
        <v>2555</v>
      </c>
      <c r="F1699" s="132" t="s">
        <v>3948</v>
      </c>
      <c r="G1699" s="132" t="s">
        <v>5100</v>
      </c>
    </row>
    <row r="1700" spans="2:7">
      <c r="B1700" s="132" t="s">
        <v>6195</v>
      </c>
      <c r="C1700" s="132" t="s">
        <v>6196</v>
      </c>
      <c r="D1700" s="132" t="s">
        <v>2498</v>
      </c>
      <c r="E1700" s="132" t="s">
        <v>2499</v>
      </c>
      <c r="F1700" s="132" t="s">
        <v>2638</v>
      </c>
      <c r="G1700" s="132" t="s">
        <v>2527</v>
      </c>
    </row>
    <row r="1701" spans="2:7">
      <c r="B1701" s="132" t="s">
        <v>6197</v>
      </c>
      <c r="C1701" s="132" t="s">
        <v>6198</v>
      </c>
      <c r="D1701" s="132" t="s">
        <v>2498</v>
      </c>
      <c r="E1701" s="132" t="s">
        <v>2499</v>
      </c>
      <c r="F1701" s="132" t="s">
        <v>3267</v>
      </c>
      <c r="G1701" s="132" t="s">
        <v>3734</v>
      </c>
    </row>
    <row r="1702" spans="2:7">
      <c r="B1702" s="132" t="s">
        <v>6199</v>
      </c>
      <c r="C1702" s="132" t="s">
        <v>6200</v>
      </c>
      <c r="D1702" s="132" t="s">
        <v>2530</v>
      </c>
      <c r="E1702" s="132" t="s">
        <v>2531</v>
      </c>
      <c r="F1702" s="132" t="s">
        <v>2532</v>
      </c>
      <c r="G1702" s="132" t="s">
        <v>2536</v>
      </c>
    </row>
    <row r="1703" spans="2:7">
      <c r="B1703" s="132" t="s">
        <v>6201</v>
      </c>
      <c r="C1703" s="132" t="s">
        <v>6202</v>
      </c>
      <c r="D1703" s="132" t="s">
        <v>2498</v>
      </c>
      <c r="E1703" s="132" t="s">
        <v>2499</v>
      </c>
      <c r="F1703" s="132" t="s">
        <v>2733</v>
      </c>
      <c r="G1703" s="132" t="s">
        <v>2527</v>
      </c>
    </row>
    <row r="1704" spans="2:7">
      <c r="B1704" s="132" t="s">
        <v>6203</v>
      </c>
      <c r="C1704" s="132" t="s">
        <v>6204</v>
      </c>
      <c r="D1704" s="132" t="s">
        <v>2498</v>
      </c>
      <c r="E1704" s="132" t="s">
        <v>2499</v>
      </c>
      <c r="F1704" s="132" t="s">
        <v>3146</v>
      </c>
      <c r="G1704" s="132" t="s">
        <v>5100</v>
      </c>
    </row>
    <row r="1705" spans="2:7">
      <c r="B1705" s="132" t="s">
        <v>6205</v>
      </c>
      <c r="C1705" s="132" t="s">
        <v>6206</v>
      </c>
      <c r="D1705" s="132" t="s">
        <v>2498</v>
      </c>
      <c r="E1705" s="132" t="s">
        <v>2499</v>
      </c>
      <c r="F1705" s="132" t="s">
        <v>2638</v>
      </c>
      <c r="G1705" s="132" t="s">
        <v>2527</v>
      </c>
    </row>
    <row r="1706" spans="2:7">
      <c r="B1706" s="132" t="s">
        <v>6207</v>
      </c>
      <c r="C1706" s="132" t="s">
        <v>6208</v>
      </c>
      <c r="D1706" s="132" t="s">
        <v>2498</v>
      </c>
      <c r="E1706" s="132" t="s">
        <v>2499</v>
      </c>
      <c r="F1706" s="132" t="s">
        <v>3074</v>
      </c>
      <c r="G1706" s="132" t="s">
        <v>3541</v>
      </c>
    </row>
    <row r="1707" spans="2:7">
      <c r="B1707" s="132" t="s">
        <v>6209</v>
      </c>
      <c r="C1707" s="132" t="s">
        <v>6210</v>
      </c>
      <c r="D1707" s="132" t="s">
        <v>2498</v>
      </c>
      <c r="E1707" s="132" t="s">
        <v>2499</v>
      </c>
      <c r="F1707" s="132" t="s">
        <v>2515</v>
      </c>
      <c r="G1707" s="132" t="s">
        <v>3734</v>
      </c>
    </row>
    <row r="1708" spans="2:7">
      <c r="B1708" s="132" t="s">
        <v>6211</v>
      </c>
      <c r="C1708" s="132" t="s">
        <v>6212</v>
      </c>
      <c r="D1708" s="132" t="s">
        <v>2498</v>
      </c>
      <c r="E1708" s="132" t="s">
        <v>2499</v>
      </c>
      <c r="F1708" s="132" t="s">
        <v>3043</v>
      </c>
      <c r="G1708" s="132" t="s">
        <v>3734</v>
      </c>
    </row>
    <row r="1709" spans="2:7">
      <c r="B1709" s="132" t="s">
        <v>6213</v>
      </c>
      <c r="C1709" s="132" t="s">
        <v>6214</v>
      </c>
      <c r="D1709" s="132" t="s">
        <v>2498</v>
      </c>
      <c r="E1709" s="132" t="s">
        <v>2499</v>
      </c>
      <c r="F1709" s="132" t="s">
        <v>2559</v>
      </c>
      <c r="G1709" s="132" t="s">
        <v>3734</v>
      </c>
    </row>
    <row r="1710" spans="2:7">
      <c r="B1710" s="132" t="s">
        <v>6215</v>
      </c>
      <c r="C1710" s="132" t="s">
        <v>6216</v>
      </c>
      <c r="D1710" s="132" t="s">
        <v>2498</v>
      </c>
      <c r="E1710" s="132" t="s">
        <v>2499</v>
      </c>
      <c r="F1710" s="132" t="s">
        <v>3228</v>
      </c>
      <c r="G1710" s="132" t="s">
        <v>2869</v>
      </c>
    </row>
    <row r="1711" spans="2:7">
      <c r="B1711" s="132" t="s">
        <v>6217</v>
      </c>
      <c r="C1711" s="132" t="s">
        <v>6218</v>
      </c>
      <c r="D1711" s="132" t="s">
        <v>2498</v>
      </c>
      <c r="E1711" s="132" t="s">
        <v>2499</v>
      </c>
      <c r="F1711" s="132" t="s">
        <v>2562</v>
      </c>
      <c r="G1711" s="132" t="s">
        <v>2512</v>
      </c>
    </row>
    <row r="1712" spans="2:7">
      <c r="B1712" s="132" t="s">
        <v>6219</v>
      </c>
      <c r="C1712" s="132" t="s">
        <v>6220</v>
      </c>
      <c r="D1712" s="132" t="s">
        <v>2530</v>
      </c>
      <c r="E1712" s="132" t="s">
        <v>2531</v>
      </c>
      <c r="F1712" s="132" t="s">
        <v>2532</v>
      </c>
      <c r="G1712" s="132" t="s">
        <v>2536</v>
      </c>
    </row>
    <row r="1713" spans="2:7">
      <c r="B1713" s="132" t="s">
        <v>6221</v>
      </c>
      <c r="C1713" s="132" t="s">
        <v>6222</v>
      </c>
      <c r="D1713" s="132" t="s">
        <v>2554</v>
      </c>
      <c r="E1713" s="132" t="s">
        <v>2555</v>
      </c>
      <c r="F1713" s="132" t="s">
        <v>2590</v>
      </c>
      <c r="G1713" s="132" t="s">
        <v>2516</v>
      </c>
    </row>
    <row r="1714" spans="2:7">
      <c r="B1714" s="132" t="s">
        <v>6223</v>
      </c>
      <c r="C1714" s="132" t="s">
        <v>6224</v>
      </c>
      <c r="D1714" s="132" t="s">
        <v>2530</v>
      </c>
      <c r="E1714" s="132" t="s">
        <v>2531</v>
      </c>
      <c r="F1714" s="132" t="s">
        <v>2532</v>
      </c>
      <c r="G1714" s="132" t="s">
        <v>2536</v>
      </c>
    </row>
    <row r="1715" spans="2:7">
      <c r="B1715" s="132" t="s">
        <v>6225</v>
      </c>
      <c r="C1715" s="132" t="s">
        <v>6226</v>
      </c>
      <c r="D1715" s="132" t="s">
        <v>2530</v>
      </c>
      <c r="E1715" s="132" t="s">
        <v>2531</v>
      </c>
      <c r="F1715" s="132" t="s">
        <v>2532</v>
      </c>
      <c r="G1715" s="132" t="s">
        <v>2536</v>
      </c>
    </row>
    <row r="1716" spans="2:7">
      <c r="B1716" s="132" t="s">
        <v>6227</v>
      </c>
      <c r="C1716" s="132" t="s">
        <v>6228</v>
      </c>
      <c r="D1716" s="132" t="s">
        <v>2498</v>
      </c>
      <c r="E1716" s="132" t="s">
        <v>2499</v>
      </c>
      <c r="F1716" s="132" t="s">
        <v>2519</v>
      </c>
      <c r="G1716" s="132" t="s">
        <v>5467</v>
      </c>
    </row>
    <row r="1717" spans="2:7">
      <c r="B1717" s="132" t="s">
        <v>6229</v>
      </c>
      <c r="C1717" s="132" t="s">
        <v>6230</v>
      </c>
      <c r="D1717" s="132" t="s">
        <v>2498</v>
      </c>
      <c r="E1717" s="132" t="s">
        <v>2499</v>
      </c>
      <c r="F1717" s="132" t="s">
        <v>3228</v>
      </c>
      <c r="G1717" s="132" t="s">
        <v>3734</v>
      </c>
    </row>
    <row r="1718" spans="2:7">
      <c r="B1718" s="132" t="s">
        <v>6231</v>
      </c>
      <c r="C1718" s="132" t="s">
        <v>6232</v>
      </c>
      <c r="D1718" s="132" t="s">
        <v>2498</v>
      </c>
      <c r="E1718" s="132" t="s">
        <v>2499</v>
      </c>
      <c r="F1718" s="132" t="s">
        <v>2617</v>
      </c>
      <c r="G1718" s="132" t="s">
        <v>3734</v>
      </c>
    </row>
    <row r="1719" spans="2:7">
      <c r="B1719" s="132" t="s">
        <v>6233</v>
      </c>
      <c r="C1719" s="132" t="s">
        <v>6234</v>
      </c>
      <c r="D1719" s="132" t="s">
        <v>2530</v>
      </c>
      <c r="E1719" s="132" t="s">
        <v>2531</v>
      </c>
      <c r="F1719" s="132" t="s">
        <v>4696</v>
      </c>
      <c r="G1719" s="132" t="s">
        <v>2536</v>
      </c>
    </row>
    <row r="1720" spans="2:7">
      <c r="B1720" s="132" t="s">
        <v>6235</v>
      </c>
      <c r="C1720" s="132" t="s">
        <v>6236</v>
      </c>
      <c r="D1720" s="132" t="s">
        <v>2498</v>
      </c>
      <c r="E1720" s="132" t="s">
        <v>2499</v>
      </c>
      <c r="F1720" s="132" t="s">
        <v>2559</v>
      </c>
      <c r="G1720" s="132" t="s">
        <v>2527</v>
      </c>
    </row>
    <row r="1721" spans="2:7">
      <c r="B1721" s="132" t="s">
        <v>6237</v>
      </c>
      <c r="C1721" s="132" t="s">
        <v>6238</v>
      </c>
      <c r="D1721" s="132" t="s">
        <v>2498</v>
      </c>
      <c r="E1721" s="132" t="s">
        <v>2499</v>
      </c>
      <c r="F1721" s="132" t="s">
        <v>3208</v>
      </c>
      <c r="G1721" s="132" t="s">
        <v>2527</v>
      </c>
    </row>
    <row r="1722" spans="2:7">
      <c r="B1722" s="132" t="s">
        <v>6239</v>
      </c>
      <c r="C1722" s="132" t="s">
        <v>6240</v>
      </c>
      <c r="D1722" s="132" t="s">
        <v>2498</v>
      </c>
      <c r="E1722" s="132" t="s">
        <v>2499</v>
      </c>
      <c r="F1722" s="132" t="s">
        <v>2567</v>
      </c>
      <c r="G1722" s="132" t="s">
        <v>2869</v>
      </c>
    </row>
    <row r="1723" spans="2:7">
      <c r="B1723" s="132" t="s">
        <v>6241</v>
      </c>
      <c r="C1723" s="132" t="s">
        <v>6242</v>
      </c>
      <c r="D1723" s="132" t="s">
        <v>2498</v>
      </c>
      <c r="E1723" s="132" t="s">
        <v>2499</v>
      </c>
      <c r="F1723" s="132" t="s">
        <v>3349</v>
      </c>
      <c r="G1723" s="132" t="s">
        <v>3734</v>
      </c>
    </row>
    <row r="1724" spans="2:7">
      <c r="B1724" s="132" t="s">
        <v>6243</v>
      </c>
      <c r="C1724" s="132" t="s">
        <v>6244</v>
      </c>
      <c r="D1724" s="132" t="s">
        <v>2554</v>
      </c>
      <c r="E1724" s="132" t="s">
        <v>2555</v>
      </c>
      <c r="F1724" s="132" t="s">
        <v>2590</v>
      </c>
      <c r="G1724" s="132" t="s">
        <v>3541</v>
      </c>
    </row>
    <row r="1725" spans="2:7">
      <c r="B1725" s="132" t="s">
        <v>6245</v>
      </c>
      <c r="C1725" s="132" t="s">
        <v>6246</v>
      </c>
      <c r="D1725" s="132" t="s">
        <v>2498</v>
      </c>
      <c r="E1725" s="132" t="s">
        <v>2499</v>
      </c>
      <c r="F1725" s="132" t="s">
        <v>2515</v>
      </c>
      <c r="G1725" s="132" t="s">
        <v>2536</v>
      </c>
    </row>
    <row r="1726" spans="2:7">
      <c r="B1726" s="132" t="s">
        <v>6247</v>
      </c>
      <c r="C1726" s="132" t="s">
        <v>6248</v>
      </c>
      <c r="D1726" s="132" t="s">
        <v>2498</v>
      </c>
      <c r="E1726" s="132" t="s">
        <v>2499</v>
      </c>
      <c r="F1726" s="132" t="s">
        <v>2688</v>
      </c>
      <c r="G1726" s="132" t="s">
        <v>6249</v>
      </c>
    </row>
    <row r="1727" spans="2:7">
      <c r="B1727" s="132" t="s">
        <v>6250</v>
      </c>
      <c r="C1727" s="132" t="s">
        <v>6251</v>
      </c>
      <c r="D1727" s="132" t="s">
        <v>2554</v>
      </c>
      <c r="E1727" s="132" t="s">
        <v>2555</v>
      </c>
      <c r="F1727" s="132" t="s">
        <v>5269</v>
      </c>
      <c r="G1727" s="132" t="s">
        <v>5100</v>
      </c>
    </row>
    <row r="1728" spans="2:7">
      <c r="B1728" s="132" t="s">
        <v>6252</v>
      </c>
      <c r="C1728" s="132" t="s">
        <v>6253</v>
      </c>
      <c r="D1728" s="132" t="s">
        <v>2554</v>
      </c>
      <c r="E1728" s="132" t="s">
        <v>2555</v>
      </c>
      <c r="F1728" s="132" t="s">
        <v>4588</v>
      </c>
      <c r="G1728" s="132" t="s">
        <v>5103</v>
      </c>
    </row>
    <row r="1729" spans="2:7">
      <c r="B1729" s="132" t="s">
        <v>6254</v>
      </c>
      <c r="C1729" s="132" t="s">
        <v>6255</v>
      </c>
      <c r="D1729" s="132" t="s">
        <v>2498</v>
      </c>
      <c r="E1729" s="132" t="s">
        <v>2499</v>
      </c>
      <c r="F1729" s="132" t="s">
        <v>2968</v>
      </c>
      <c r="G1729" s="132" t="s">
        <v>3734</v>
      </c>
    </row>
    <row r="1730" spans="2:7">
      <c r="B1730" s="132" t="s">
        <v>6256</v>
      </c>
      <c r="C1730" s="132" t="s">
        <v>6257</v>
      </c>
      <c r="D1730" s="132" t="s">
        <v>2554</v>
      </c>
      <c r="E1730" s="132" t="s">
        <v>2555</v>
      </c>
      <c r="F1730" s="132" t="s">
        <v>3948</v>
      </c>
      <c r="G1730" s="132" t="s">
        <v>5491</v>
      </c>
    </row>
    <row r="1731" spans="2:7">
      <c r="B1731" s="132" t="s">
        <v>6258</v>
      </c>
      <c r="C1731" s="132" t="s">
        <v>6259</v>
      </c>
      <c r="D1731" s="132" t="s">
        <v>2498</v>
      </c>
      <c r="E1731" s="132" t="s">
        <v>2499</v>
      </c>
      <c r="F1731" s="132" t="s">
        <v>2915</v>
      </c>
      <c r="G1731" s="132" t="s">
        <v>5491</v>
      </c>
    </row>
    <row r="1732" spans="2:7">
      <c r="B1732" s="132" t="s">
        <v>6260</v>
      </c>
      <c r="C1732" s="132" t="s">
        <v>6261</v>
      </c>
      <c r="D1732" s="132" t="s">
        <v>2498</v>
      </c>
      <c r="E1732" s="132" t="s">
        <v>2499</v>
      </c>
      <c r="F1732" s="132" t="s">
        <v>3228</v>
      </c>
      <c r="G1732" s="132" t="s">
        <v>5100</v>
      </c>
    </row>
    <row r="1733" spans="2:7">
      <c r="B1733" s="132" t="s">
        <v>6262</v>
      </c>
      <c r="C1733" s="132" t="s">
        <v>6263</v>
      </c>
      <c r="D1733" s="132" t="s">
        <v>2498</v>
      </c>
      <c r="E1733" s="132" t="s">
        <v>2499</v>
      </c>
      <c r="F1733" s="132" t="s">
        <v>3643</v>
      </c>
      <c r="G1733" s="132" t="s">
        <v>5103</v>
      </c>
    </row>
    <row r="1734" spans="2:7">
      <c r="B1734" s="132" t="s">
        <v>6264</v>
      </c>
      <c r="C1734" s="132" t="s">
        <v>6265</v>
      </c>
      <c r="D1734" s="132" t="s">
        <v>2498</v>
      </c>
      <c r="E1734" s="132" t="s">
        <v>2499</v>
      </c>
      <c r="F1734" s="132" t="s">
        <v>3168</v>
      </c>
      <c r="G1734" s="132" t="s">
        <v>5103</v>
      </c>
    </row>
    <row r="1735" spans="2:7">
      <c r="B1735" s="132" t="s">
        <v>6266</v>
      </c>
      <c r="C1735" s="132" t="s">
        <v>6267</v>
      </c>
      <c r="D1735" s="132" t="s">
        <v>2498</v>
      </c>
      <c r="E1735" s="132" t="s">
        <v>2499</v>
      </c>
      <c r="F1735" s="132" t="s">
        <v>3643</v>
      </c>
      <c r="G1735" s="132" t="s">
        <v>5103</v>
      </c>
    </row>
    <row r="1736" spans="2:7">
      <c r="B1736" s="132" t="s">
        <v>6268</v>
      </c>
      <c r="C1736" s="132" t="s">
        <v>6269</v>
      </c>
      <c r="D1736" s="132" t="s">
        <v>2498</v>
      </c>
      <c r="E1736" s="132" t="s">
        <v>2499</v>
      </c>
      <c r="F1736" s="132" t="s">
        <v>3683</v>
      </c>
      <c r="G1736" s="132" t="s">
        <v>5103</v>
      </c>
    </row>
    <row r="1737" spans="2:7">
      <c r="B1737" s="132" t="s">
        <v>6270</v>
      </c>
      <c r="C1737" s="132" t="s">
        <v>6271</v>
      </c>
      <c r="D1737" s="132" t="s">
        <v>2498</v>
      </c>
      <c r="E1737" s="132" t="s">
        <v>2499</v>
      </c>
      <c r="F1737" s="132" t="s">
        <v>2643</v>
      </c>
      <c r="G1737" s="132" t="s">
        <v>5103</v>
      </c>
    </row>
    <row r="1738" spans="2:7">
      <c r="B1738" s="132" t="s">
        <v>6272</v>
      </c>
      <c r="C1738" s="132" t="s">
        <v>6273</v>
      </c>
      <c r="D1738" s="132" t="s">
        <v>2498</v>
      </c>
      <c r="E1738" s="132" t="s">
        <v>2499</v>
      </c>
      <c r="F1738" s="132" t="s">
        <v>3168</v>
      </c>
      <c r="G1738" s="132" t="s">
        <v>5103</v>
      </c>
    </row>
    <row r="1739" spans="2:7">
      <c r="B1739" s="132" t="s">
        <v>6274</v>
      </c>
      <c r="C1739" s="132" t="s">
        <v>6275</v>
      </c>
      <c r="D1739" s="132" t="s">
        <v>2498</v>
      </c>
      <c r="E1739" s="132" t="s">
        <v>2499</v>
      </c>
      <c r="F1739" s="132" t="s">
        <v>3056</v>
      </c>
      <c r="G1739" s="132" t="s">
        <v>5482</v>
      </c>
    </row>
    <row r="1740" spans="2:7">
      <c r="B1740" s="132" t="s">
        <v>6276</v>
      </c>
      <c r="C1740" s="132" t="s">
        <v>6277</v>
      </c>
      <c r="D1740" s="132" t="s">
        <v>2498</v>
      </c>
      <c r="E1740" s="132" t="s">
        <v>2499</v>
      </c>
      <c r="F1740" s="132" t="s">
        <v>3160</v>
      </c>
      <c r="G1740" s="132" t="s">
        <v>5103</v>
      </c>
    </row>
    <row r="1741" spans="2:7">
      <c r="B1741" s="132" t="s">
        <v>6278</v>
      </c>
      <c r="C1741" s="132" t="s">
        <v>6279</v>
      </c>
      <c r="D1741" s="132" t="s">
        <v>2498</v>
      </c>
      <c r="E1741" s="132" t="s">
        <v>2499</v>
      </c>
      <c r="F1741" s="132" t="s">
        <v>3146</v>
      </c>
      <c r="G1741" s="132" t="s">
        <v>5103</v>
      </c>
    </row>
    <row r="1742" spans="2:7">
      <c r="B1742" s="132" t="s">
        <v>6280</v>
      </c>
      <c r="C1742" s="132" t="s">
        <v>6281</v>
      </c>
      <c r="D1742" s="132" t="s">
        <v>2498</v>
      </c>
      <c r="E1742" s="132" t="s">
        <v>2499</v>
      </c>
      <c r="F1742" s="132" t="s">
        <v>4381</v>
      </c>
      <c r="G1742" s="132" t="s">
        <v>5103</v>
      </c>
    </row>
    <row r="1743" spans="2:7">
      <c r="B1743" s="132" t="s">
        <v>6282</v>
      </c>
      <c r="C1743" s="132" t="s">
        <v>6283</v>
      </c>
      <c r="D1743" s="132" t="s">
        <v>2498</v>
      </c>
      <c r="E1743" s="132" t="s">
        <v>2499</v>
      </c>
      <c r="F1743" s="132" t="s">
        <v>3267</v>
      </c>
      <c r="G1743" s="132" t="s">
        <v>5103</v>
      </c>
    </row>
    <row r="1744" spans="2:7">
      <c r="B1744" s="132" t="s">
        <v>6284</v>
      </c>
      <c r="C1744" s="132" t="s">
        <v>6285</v>
      </c>
      <c r="D1744" s="132" t="s">
        <v>2498</v>
      </c>
      <c r="E1744" s="132" t="s">
        <v>2499</v>
      </c>
      <c r="F1744" s="132" t="s">
        <v>3926</v>
      </c>
      <c r="G1744" s="132" t="s">
        <v>5103</v>
      </c>
    </row>
    <row r="1745" spans="2:7">
      <c r="B1745" s="132" t="s">
        <v>6286</v>
      </c>
      <c r="C1745" s="132" t="s">
        <v>6287</v>
      </c>
      <c r="D1745" s="132" t="s">
        <v>2498</v>
      </c>
      <c r="E1745" s="132" t="s">
        <v>2499</v>
      </c>
      <c r="F1745" s="132" t="s">
        <v>3926</v>
      </c>
      <c r="G1745" s="132" t="s">
        <v>5103</v>
      </c>
    </row>
    <row r="1746" spans="2:7">
      <c r="B1746" s="132" t="s">
        <v>6288</v>
      </c>
      <c r="C1746" s="132" t="s">
        <v>6289</v>
      </c>
      <c r="D1746" s="132" t="s">
        <v>2498</v>
      </c>
      <c r="E1746" s="132" t="s">
        <v>2499</v>
      </c>
      <c r="F1746" s="132" t="s">
        <v>3926</v>
      </c>
      <c r="G1746" s="132" t="s">
        <v>5103</v>
      </c>
    </row>
    <row r="1747" spans="2:7">
      <c r="B1747" s="132" t="s">
        <v>6290</v>
      </c>
      <c r="C1747" s="132" t="s">
        <v>6291</v>
      </c>
      <c r="D1747" s="132" t="s">
        <v>2498</v>
      </c>
      <c r="E1747" s="132" t="s">
        <v>2499</v>
      </c>
      <c r="F1747" s="132" t="s">
        <v>3926</v>
      </c>
      <c r="G1747" s="132" t="s">
        <v>5482</v>
      </c>
    </row>
    <row r="1748" spans="2:7">
      <c r="B1748" s="132" t="s">
        <v>6292</v>
      </c>
      <c r="C1748" s="132" t="s">
        <v>6293</v>
      </c>
      <c r="D1748" s="132" t="s">
        <v>2498</v>
      </c>
      <c r="E1748" s="132" t="s">
        <v>2499</v>
      </c>
      <c r="F1748" s="132" t="s">
        <v>3267</v>
      </c>
      <c r="G1748" s="132" t="s">
        <v>5103</v>
      </c>
    </row>
    <row r="1749" spans="2:7">
      <c r="B1749" s="132" t="s">
        <v>6294</v>
      </c>
      <c r="C1749" s="132" t="s">
        <v>6295</v>
      </c>
      <c r="D1749" s="132" t="s">
        <v>2498</v>
      </c>
      <c r="E1749" s="132" t="s">
        <v>2499</v>
      </c>
      <c r="F1749" s="132" t="s">
        <v>3500</v>
      </c>
      <c r="G1749" s="132" t="s">
        <v>5103</v>
      </c>
    </row>
    <row r="1750" spans="2:7">
      <c r="B1750" s="132" t="s">
        <v>6296</v>
      </c>
      <c r="C1750" s="132" t="s">
        <v>6297</v>
      </c>
      <c r="D1750" s="132" t="s">
        <v>2498</v>
      </c>
      <c r="E1750" s="132" t="s">
        <v>2499</v>
      </c>
      <c r="F1750" s="132" t="s">
        <v>3500</v>
      </c>
      <c r="G1750" s="132" t="s">
        <v>5482</v>
      </c>
    </row>
    <row r="1751" spans="2:7">
      <c r="B1751" s="132" t="s">
        <v>6298</v>
      </c>
      <c r="C1751" s="132" t="s">
        <v>6299</v>
      </c>
      <c r="D1751" s="132" t="s">
        <v>2498</v>
      </c>
      <c r="E1751" s="132" t="s">
        <v>2499</v>
      </c>
      <c r="F1751" s="132" t="s">
        <v>3643</v>
      </c>
      <c r="G1751" s="132" t="s">
        <v>5103</v>
      </c>
    </row>
    <row r="1752" spans="2:7">
      <c r="B1752" s="132" t="s">
        <v>6300</v>
      </c>
      <c r="C1752" s="132" t="s">
        <v>6301</v>
      </c>
      <c r="D1752" s="132" t="s">
        <v>2498</v>
      </c>
      <c r="E1752" s="132" t="s">
        <v>2499</v>
      </c>
      <c r="F1752" s="132" t="s">
        <v>3168</v>
      </c>
      <c r="G1752" s="132" t="s">
        <v>5103</v>
      </c>
    </row>
    <row r="1753" spans="2:7">
      <c r="B1753" s="132" t="s">
        <v>6302</v>
      </c>
      <c r="C1753" s="132" t="s">
        <v>6303</v>
      </c>
      <c r="D1753" s="132" t="s">
        <v>2498</v>
      </c>
      <c r="E1753" s="132" t="s">
        <v>2499</v>
      </c>
      <c r="F1753" s="132" t="s">
        <v>2915</v>
      </c>
      <c r="G1753" s="132" t="s">
        <v>4211</v>
      </c>
    </row>
    <row r="1754" spans="2:7">
      <c r="B1754" s="132" t="s">
        <v>6304</v>
      </c>
      <c r="C1754" s="132" t="s">
        <v>6305</v>
      </c>
      <c r="D1754" s="132" t="s">
        <v>2498</v>
      </c>
      <c r="E1754" s="132" t="s">
        <v>2499</v>
      </c>
      <c r="F1754" s="132" t="s">
        <v>3342</v>
      </c>
      <c r="G1754" s="132" t="s">
        <v>5491</v>
      </c>
    </row>
    <row r="1755" spans="2:7">
      <c r="B1755" s="132" t="s">
        <v>6306</v>
      </c>
      <c r="C1755" s="132" t="s">
        <v>6307</v>
      </c>
      <c r="D1755" s="132" t="s">
        <v>2498</v>
      </c>
      <c r="E1755" s="132" t="s">
        <v>2499</v>
      </c>
      <c r="F1755" s="132" t="s">
        <v>3422</v>
      </c>
      <c r="G1755" s="132" t="s">
        <v>5103</v>
      </c>
    </row>
    <row r="1756" spans="2:7">
      <c r="B1756" s="132" t="s">
        <v>6308</v>
      </c>
      <c r="C1756" s="132" t="s">
        <v>6309</v>
      </c>
      <c r="D1756" s="132" t="s">
        <v>2498</v>
      </c>
      <c r="E1756" s="132" t="s">
        <v>2499</v>
      </c>
      <c r="F1756" s="132" t="s">
        <v>2974</v>
      </c>
      <c r="G1756" s="132" t="s">
        <v>5103</v>
      </c>
    </row>
    <row r="1757" spans="2:7">
      <c r="B1757" s="132" t="s">
        <v>6310</v>
      </c>
      <c r="C1757" s="132" t="s">
        <v>6311</v>
      </c>
      <c r="D1757" s="132" t="s">
        <v>2498</v>
      </c>
      <c r="E1757" s="132" t="s">
        <v>2499</v>
      </c>
      <c r="F1757" s="132" t="s">
        <v>2673</v>
      </c>
      <c r="G1757" s="132" t="s">
        <v>5103</v>
      </c>
    </row>
    <row r="1758" spans="2:7">
      <c r="B1758" s="132" t="s">
        <v>6312</v>
      </c>
      <c r="C1758" s="132" t="s">
        <v>6313</v>
      </c>
      <c r="D1758" s="132" t="s">
        <v>2498</v>
      </c>
      <c r="E1758" s="132" t="s">
        <v>2499</v>
      </c>
      <c r="F1758" s="132" t="s">
        <v>2562</v>
      </c>
      <c r="G1758" s="132" t="s">
        <v>5482</v>
      </c>
    </row>
    <row r="1759" spans="2:7">
      <c r="B1759" s="132" t="s">
        <v>6314</v>
      </c>
      <c r="C1759" s="132" t="s">
        <v>6315</v>
      </c>
      <c r="D1759" s="132" t="s">
        <v>2498</v>
      </c>
      <c r="E1759" s="132" t="s">
        <v>2499</v>
      </c>
      <c r="F1759" s="132" t="s">
        <v>2567</v>
      </c>
      <c r="G1759" s="132" t="s">
        <v>5103</v>
      </c>
    </row>
    <row r="1760" spans="2:7">
      <c r="B1760" s="132" t="s">
        <v>6316</v>
      </c>
      <c r="C1760" s="132" t="s">
        <v>6317</v>
      </c>
      <c r="D1760" s="132" t="s">
        <v>2498</v>
      </c>
      <c r="E1760" s="132" t="s">
        <v>2499</v>
      </c>
      <c r="F1760" s="132" t="s">
        <v>2617</v>
      </c>
      <c r="G1760" s="132" t="s">
        <v>5482</v>
      </c>
    </row>
    <row r="1761" spans="2:7">
      <c r="B1761" s="132" t="s">
        <v>6318</v>
      </c>
      <c r="C1761" s="132" t="s">
        <v>6319</v>
      </c>
      <c r="D1761" s="132" t="s">
        <v>2498</v>
      </c>
      <c r="E1761" s="132" t="s">
        <v>2499</v>
      </c>
      <c r="F1761" s="132" t="s">
        <v>2559</v>
      </c>
      <c r="G1761" s="132" t="s">
        <v>5482</v>
      </c>
    </row>
    <row r="1762" spans="2:7">
      <c r="B1762" s="132" t="s">
        <v>6320</v>
      </c>
      <c r="C1762" s="132" t="s">
        <v>6321</v>
      </c>
      <c r="D1762" s="132" t="s">
        <v>2498</v>
      </c>
      <c r="E1762" s="132" t="s">
        <v>2499</v>
      </c>
      <c r="F1762" s="132" t="s">
        <v>2606</v>
      </c>
      <c r="G1762" s="132" t="s">
        <v>5735</v>
      </c>
    </row>
    <row r="1763" spans="2:7">
      <c r="B1763" s="132" t="s">
        <v>6322</v>
      </c>
      <c r="C1763" s="132" t="s">
        <v>6323</v>
      </c>
      <c r="D1763" s="132" t="s">
        <v>2498</v>
      </c>
      <c r="E1763" s="132" t="s">
        <v>2499</v>
      </c>
      <c r="F1763" s="132" t="s">
        <v>2606</v>
      </c>
      <c r="G1763" s="132" t="s">
        <v>2536</v>
      </c>
    </row>
    <row r="1764" spans="2:7">
      <c r="B1764" s="132" t="s">
        <v>6324</v>
      </c>
      <c r="C1764" s="132" t="s">
        <v>6325</v>
      </c>
      <c r="D1764" s="132" t="s">
        <v>2498</v>
      </c>
      <c r="E1764" s="132" t="s">
        <v>2499</v>
      </c>
      <c r="F1764" s="132" t="s">
        <v>2617</v>
      </c>
      <c r="G1764" s="132" t="s">
        <v>5103</v>
      </c>
    </row>
    <row r="1765" spans="2:7">
      <c r="B1765" s="132" t="s">
        <v>6326</v>
      </c>
      <c r="C1765" s="132" t="s">
        <v>6327</v>
      </c>
      <c r="D1765" s="132" t="s">
        <v>2498</v>
      </c>
      <c r="E1765" s="132" t="s">
        <v>2499</v>
      </c>
      <c r="F1765" s="132" t="s">
        <v>2606</v>
      </c>
      <c r="G1765" s="132" t="s">
        <v>2536</v>
      </c>
    </row>
    <row r="1766" spans="2:7">
      <c r="B1766" s="132" t="s">
        <v>6328</v>
      </c>
      <c r="C1766" s="132" t="s">
        <v>6329</v>
      </c>
      <c r="D1766" s="132" t="s">
        <v>2498</v>
      </c>
      <c r="E1766" s="132" t="s">
        <v>2499</v>
      </c>
      <c r="F1766" s="132" t="s">
        <v>2519</v>
      </c>
      <c r="G1766" s="132" t="s">
        <v>2536</v>
      </c>
    </row>
    <row r="1767" spans="2:7">
      <c r="B1767" s="132" t="s">
        <v>6330</v>
      </c>
      <c r="C1767" s="132" t="s">
        <v>6331</v>
      </c>
      <c r="D1767" s="132" t="s">
        <v>2804</v>
      </c>
      <c r="E1767" s="132" t="s">
        <v>2805</v>
      </c>
      <c r="F1767" s="132" t="s">
        <v>3546</v>
      </c>
      <c r="G1767" s="132" t="s">
        <v>5491</v>
      </c>
    </row>
    <row r="1768" spans="2:7">
      <c r="B1768" s="132" t="s">
        <v>6332</v>
      </c>
      <c r="C1768" s="132" t="s">
        <v>6333</v>
      </c>
      <c r="D1768" s="132" t="s">
        <v>2804</v>
      </c>
      <c r="E1768" s="132" t="s">
        <v>2805</v>
      </c>
      <c r="F1768" s="132" t="s">
        <v>3546</v>
      </c>
      <c r="G1768" s="132" t="s">
        <v>5491</v>
      </c>
    </row>
    <row r="1769" spans="2:7">
      <c r="B1769" s="132" t="s">
        <v>6334</v>
      </c>
      <c r="C1769" s="132" t="s">
        <v>6335</v>
      </c>
      <c r="D1769" s="132" t="s">
        <v>2804</v>
      </c>
      <c r="E1769" s="132" t="s">
        <v>2805</v>
      </c>
      <c r="F1769" s="132" t="s">
        <v>2997</v>
      </c>
      <c r="G1769" s="132" t="s">
        <v>2536</v>
      </c>
    </row>
    <row r="1770" spans="2:7">
      <c r="B1770" s="132" t="s">
        <v>6336</v>
      </c>
      <c r="C1770" s="132" t="s">
        <v>6337</v>
      </c>
      <c r="D1770" s="132" t="s">
        <v>2498</v>
      </c>
      <c r="E1770" s="132" t="s">
        <v>2499</v>
      </c>
      <c r="F1770" s="132" t="s">
        <v>2519</v>
      </c>
      <c r="G1770" s="132" t="s">
        <v>3541</v>
      </c>
    </row>
    <row r="1771" spans="2:7">
      <c r="B1771" s="132" t="s">
        <v>6338</v>
      </c>
      <c r="C1771" s="132" t="s">
        <v>6339</v>
      </c>
      <c r="D1771" s="132" t="s">
        <v>2498</v>
      </c>
      <c r="E1771" s="132" t="s">
        <v>2499</v>
      </c>
      <c r="F1771" s="132" t="s">
        <v>2614</v>
      </c>
      <c r="G1771" s="132" t="s">
        <v>2744</v>
      </c>
    </row>
    <row r="1772" spans="2:7">
      <c r="B1772" s="132" t="s">
        <v>6340</v>
      </c>
      <c r="C1772" s="132" t="s">
        <v>6341</v>
      </c>
      <c r="D1772" s="132" t="s">
        <v>2530</v>
      </c>
      <c r="E1772" s="132" t="s">
        <v>2531</v>
      </c>
      <c r="F1772" s="132" t="s">
        <v>2532</v>
      </c>
      <c r="G1772" s="132" t="s">
        <v>2536</v>
      </c>
    </row>
    <row r="1773" spans="2:7">
      <c r="B1773" s="132" t="s">
        <v>6342</v>
      </c>
      <c r="C1773" s="132" t="s">
        <v>6343</v>
      </c>
      <c r="D1773" s="132" t="s">
        <v>2498</v>
      </c>
      <c r="E1773" s="132" t="s">
        <v>2499</v>
      </c>
      <c r="F1773" s="132" t="s">
        <v>3374</v>
      </c>
      <c r="G1773" s="132" t="s">
        <v>3541</v>
      </c>
    </row>
    <row r="1774" spans="2:7">
      <c r="B1774" s="132" t="s">
        <v>6344</v>
      </c>
      <c r="C1774" s="132" t="s">
        <v>6345</v>
      </c>
      <c r="D1774" s="132" t="s">
        <v>2530</v>
      </c>
      <c r="E1774" s="132" t="s">
        <v>2531</v>
      </c>
      <c r="F1774" s="132" t="s">
        <v>2532</v>
      </c>
      <c r="G1774" s="132" t="s">
        <v>2536</v>
      </c>
    </row>
    <row r="1775" spans="2:7">
      <c r="B1775" s="132" t="s">
        <v>6346</v>
      </c>
      <c r="C1775" s="132" t="s">
        <v>6347</v>
      </c>
      <c r="D1775" s="132" t="s">
        <v>2530</v>
      </c>
      <c r="E1775" s="132" t="s">
        <v>2531</v>
      </c>
      <c r="F1775" s="132" t="s">
        <v>2532</v>
      </c>
      <c r="G1775" s="132" t="s">
        <v>2536</v>
      </c>
    </row>
    <row r="1776" spans="2:7">
      <c r="B1776" s="132" t="s">
        <v>6348</v>
      </c>
      <c r="C1776" s="132" t="s">
        <v>6349</v>
      </c>
      <c r="D1776" s="132" t="s">
        <v>2498</v>
      </c>
      <c r="E1776" s="132" t="s">
        <v>2499</v>
      </c>
      <c r="F1776" s="132" t="s">
        <v>2836</v>
      </c>
      <c r="G1776" s="132" t="s">
        <v>2512</v>
      </c>
    </row>
    <row r="1777" spans="2:7">
      <c r="B1777" s="132" t="s">
        <v>6350</v>
      </c>
      <c r="C1777" s="132" t="s">
        <v>6351</v>
      </c>
      <c r="D1777" s="132" t="s">
        <v>2530</v>
      </c>
      <c r="E1777" s="132" t="s">
        <v>2531</v>
      </c>
      <c r="F1777" s="132" t="s">
        <v>2532</v>
      </c>
      <c r="G1777" s="132" t="s">
        <v>2536</v>
      </c>
    </row>
    <row r="1778" spans="2:7">
      <c r="B1778" s="132" t="s">
        <v>6352</v>
      </c>
      <c r="C1778" s="132" t="s">
        <v>6353</v>
      </c>
      <c r="D1778" s="132" t="s">
        <v>2498</v>
      </c>
      <c r="E1778" s="132" t="s">
        <v>2499</v>
      </c>
      <c r="F1778" s="132" t="s">
        <v>3750</v>
      </c>
      <c r="G1778" s="132" t="s">
        <v>5491</v>
      </c>
    </row>
    <row r="1779" spans="2:7">
      <c r="B1779" s="132" t="s">
        <v>6354</v>
      </c>
      <c r="C1779" s="132" t="s">
        <v>6355</v>
      </c>
      <c r="D1779" s="132" t="s">
        <v>2530</v>
      </c>
      <c r="E1779" s="132" t="s">
        <v>2531</v>
      </c>
      <c r="F1779" s="132" t="s">
        <v>2532</v>
      </c>
      <c r="G1779" s="132" t="s">
        <v>2536</v>
      </c>
    </row>
    <row r="1780" spans="2:7">
      <c r="B1780" s="132" t="s">
        <v>6356</v>
      </c>
      <c r="C1780" s="132" t="s">
        <v>6357</v>
      </c>
      <c r="D1780" s="132" t="s">
        <v>3128</v>
      </c>
      <c r="E1780" s="132" t="s">
        <v>3129</v>
      </c>
      <c r="F1780" s="132" t="s">
        <v>3130</v>
      </c>
      <c r="G1780" s="132" t="s">
        <v>2527</v>
      </c>
    </row>
    <row r="1781" spans="2:7">
      <c r="B1781" s="132" t="s">
        <v>6358</v>
      </c>
      <c r="C1781" s="132" t="s">
        <v>6359</v>
      </c>
      <c r="D1781" s="132" t="s">
        <v>2530</v>
      </c>
      <c r="E1781" s="132" t="s">
        <v>2531</v>
      </c>
      <c r="F1781" s="132" t="s">
        <v>2532</v>
      </c>
      <c r="G1781" s="132" t="s">
        <v>2536</v>
      </c>
    </row>
    <row r="1782" spans="2:7">
      <c r="B1782" s="132" t="s">
        <v>6360</v>
      </c>
      <c r="C1782" s="132" t="s">
        <v>6361</v>
      </c>
      <c r="D1782" s="132" t="s">
        <v>2530</v>
      </c>
      <c r="E1782" s="132" t="s">
        <v>2531</v>
      </c>
      <c r="F1782" s="132" t="s">
        <v>2532</v>
      </c>
      <c r="G1782" s="132" t="s">
        <v>2536</v>
      </c>
    </row>
    <row r="1783" spans="2:7">
      <c r="B1783" s="132" t="s">
        <v>6362</v>
      </c>
      <c r="C1783" s="132" t="s">
        <v>6363</v>
      </c>
      <c r="D1783" s="132" t="s">
        <v>2554</v>
      </c>
      <c r="E1783" s="132" t="s">
        <v>2555</v>
      </c>
      <c r="F1783" s="132" t="s">
        <v>2590</v>
      </c>
      <c r="G1783" s="132" t="s">
        <v>3541</v>
      </c>
    </row>
    <row r="1784" spans="2:7">
      <c r="B1784" s="132" t="s">
        <v>6364</v>
      </c>
      <c r="C1784" s="132" t="s">
        <v>6365</v>
      </c>
      <c r="D1784" s="132" t="s">
        <v>2554</v>
      </c>
      <c r="E1784" s="132" t="s">
        <v>2555</v>
      </c>
      <c r="F1784" s="132" t="s">
        <v>5269</v>
      </c>
      <c r="G1784" s="132" t="s">
        <v>5103</v>
      </c>
    </row>
    <row r="1785" spans="2:7">
      <c r="B1785" s="132" t="s">
        <v>6366</v>
      </c>
      <c r="C1785" s="132" t="s">
        <v>6367</v>
      </c>
      <c r="D1785" s="132" t="s">
        <v>2498</v>
      </c>
      <c r="E1785" s="132" t="s">
        <v>2499</v>
      </c>
      <c r="F1785" s="132" t="s">
        <v>2643</v>
      </c>
      <c r="G1785" s="132" t="s">
        <v>2570</v>
      </c>
    </row>
    <row r="1786" spans="2:7">
      <c r="B1786" s="132" t="s">
        <v>6368</v>
      </c>
      <c r="C1786" s="132" t="s">
        <v>6369</v>
      </c>
      <c r="D1786" s="132" t="s">
        <v>2498</v>
      </c>
      <c r="E1786" s="132" t="s">
        <v>2499</v>
      </c>
      <c r="F1786" s="132" t="s">
        <v>2567</v>
      </c>
      <c r="G1786" s="132" t="s">
        <v>4211</v>
      </c>
    </row>
    <row r="1787" spans="2:7">
      <c r="B1787" s="132" t="s">
        <v>6370</v>
      </c>
      <c r="C1787" s="132" t="s">
        <v>6371</v>
      </c>
      <c r="D1787" s="132" t="s">
        <v>2498</v>
      </c>
      <c r="E1787" s="132" t="s">
        <v>2499</v>
      </c>
      <c r="F1787" s="132" t="s">
        <v>3739</v>
      </c>
      <c r="G1787" s="132" t="s">
        <v>5812</v>
      </c>
    </row>
    <row r="1788" spans="2:7">
      <c r="B1788" s="132" t="s">
        <v>6372</v>
      </c>
      <c r="C1788" s="132" t="s">
        <v>6373</v>
      </c>
      <c r="D1788" s="132" t="s">
        <v>2554</v>
      </c>
      <c r="E1788" s="132" t="s">
        <v>2555</v>
      </c>
      <c r="F1788" s="132" t="s">
        <v>5269</v>
      </c>
      <c r="G1788" s="132" t="s">
        <v>3541</v>
      </c>
    </row>
    <row r="1789" spans="2:7">
      <c r="B1789" s="132" t="s">
        <v>6374</v>
      </c>
      <c r="C1789" s="132" t="s">
        <v>6375</v>
      </c>
      <c r="D1789" s="132" t="s">
        <v>2498</v>
      </c>
      <c r="E1789" s="132" t="s">
        <v>2499</v>
      </c>
      <c r="F1789" s="132" t="s">
        <v>3168</v>
      </c>
      <c r="G1789" s="132" t="s">
        <v>2869</v>
      </c>
    </row>
    <row r="1790" spans="2:7">
      <c r="B1790" s="132" t="s">
        <v>6376</v>
      </c>
      <c r="C1790" s="132" t="s">
        <v>6377</v>
      </c>
      <c r="D1790" s="132" t="s">
        <v>2530</v>
      </c>
      <c r="E1790" s="132" t="s">
        <v>2531</v>
      </c>
      <c r="F1790" s="132" t="s">
        <v>2532</v>
      </c>
      <c r="G1790" s="132" t="s">
        <v>2536</v>
      </c>
    </row>
    <row r="1791" spans="2:7">
      <c r="B1791" s="132" t="s">
        <v>6378</v>
      </c>
      <c r="C1791" s="132" t="s">
        <v>6379</v>
      </c>
      <c r="D1791" s="132" t="s">
        <v>2498</v>
      </c>
      <c r="E1791" s="132" t="s">
        <v>2499</v>
      </c>
      <c r="F1791" s="132" t="s">
        <v>3160</v>
      </c>
      <c r="G1791" s="132" t="s">
        <v>2570</v>
      </c>
    </row>
    <row r="1792" spans="2:7">
      <c r="B1792" s="132" t="s">
        <v>6380</v>
      </c>
      <c r="C1792" s="132" t="s">
        <v>6381</v>
      </c>
      <c r="D1792" s="132" t="s">
        <v>2498</v>
      </c>
      <c r="E1792" s="132" t="s">
        <v>2499</v>
      </c>
      <c r="F1792" s="132" t="s">
        <v>3074</v>
      </c>
      <c r="G1792" s="132" t="s">
        <v>5103</v>
      </c>
    </row>
    <row r="1793" spans="2:7">
      <c r="B1793" s="132" t="s">
        <v>6382</v>
      </c>
      <c r="C1793" s="132" t="s">
        <v>6383</v>
      </c>
      <c r="D1793" s="132" t="s">
        <v>2498</v>
      </c>
      <c r="E1793" s="132" t="s">
        <v>2499</v>
      </c>
      <c r="F1793" s="132" t="s">
        <v>2547</v>
      </c>
      <c r="G1793" s="132" t="s">
        <v>2512</v>
      </c>
    </row>
    <row r="1794" spans="2:7">
      <c r="B1794" s="132" t="s">
        <v>6384</v>
      </c>
      <c r="C1794" s="132" t="s">
        <v>6385</v>
      </c>
      <c r="D1794" s="132" t="s">
        <v>2498</v>
      </c>
      <c r="E1794" s="132" t="s">
        <v>2499</v>
      </c>
      <c r="F1794" s="132" t="s">
        <v>2643</v>
      </c>
      <c r="G1794" s="132" t="s">
        <v>2570</v>
      </c>
    </row>
    <row r="1795" spans="2:7">
      <c r="B1795" s="132" t="s">
        <v>6386</v>
      </c>
      <c r="C1795" s="132" t="s">
        <v>6387</v>
      </c>
      <c r="D1795" s="132" t="s">
        <v>2498</v>
      </c>
      <c r="E1795" s="132" t="s">
        <v>2499</v>
      </c>
      <c r="F1795" s="132" t="s">
        <v>2643</v>
      </c>
      <c r="G1795" s="132" t="s">
        <v>2869</v>
      </c>
    </row>
    <row r="1796" spans="2:7">
      <c r="B1796" s="132" t="s">
        <v>6388</v>
      </c>
      <c r="C1796" s="132" t="s">
        <v>6389</v>
      </c>
      <c r="D1796" s="132" t="s">
        <v>2498</v>
      </c>
      <c r="E1796" s="132" t="s">
        <v>2499</v>
      </c>
      <c r="F1796" s="132" t="s">
        <v>3096</v>
      </c>
      <c r="G1796" s="132" t="s">
        <v>2527</v>
      </c>
    </row>
    <row r="1797" spans="2:7">
      <c r="B1797" s="132" t="s">
        <v>6390</v>
      </c>
      <c r="C1797" s="132" t="s">
        <v>6391</v>
      </c>
      <c r="D1797" s="132" t="s">
        <v>2498</v>
      </c>
      <c r="E1797" s="132" t="s">
        <v>2499</v>
      </c>
      <c r="F1797" s="132" t="s">
        <v>2547</v>
      </c>
      <c r="G1797" s="132" t="s">
        <v>2601</v>
      </c>
    </row>
    <row r="1798" spans="2:7">
      <c r="B1798" s="132" t="s">
        <v>6392</v>
      </c>
      <c r="C1798" s="132" t="s">
        <v>6393</v>
      </c>
      <c r="D1798" s="132" t="s">
        <v>2530</v>
      </c>
      <c r="E1798" s="132" t="s">
        <v>2531</v>
      </c>
      <c r="F1798" s="132" t="s">
        <v>2532</v>
      </c>
      <c r="G1798" s="132" t="s">
        <v>2536</v>
      </c>
    </row>
    <row r="1799" spans="2:7">
      <c r="B1799" s="132" t="s">
        <v>6394</v>
      </c>
      <c r="C1799" s="132" t="s">
        <v>6395</v>
      </c>
      <c r="D1799" s="132" t="s">
        <v>2498</v>
      </c>
      <c r="E1799" s="132" t="s">
        <v>2499</v>
      </c>
      <c r="F1799" s="132" t="s">
        <v>2609</v>
      </c>
      <c r="G1799" s="132" t="s">
        <v>2869</v>
      </c>
    </row>
    <row r="1800" spans="2:7">
      <c r="B1800" s="132" t="s">
        <v>6396</v>
      </c>
      <c r="C1800" s="132" t="s">
        <v>6397</v>
      </c>
      <c r="D1800" s="132" t="s">
        <v>2498</v>
      </c>
      <c r="E1800" s="132" t="s">
        <v>2499</v>
      </c>
      <c r="F1800" s="132" t="s">
        <v>3168</v>
      </c>
      <c r="G1800" s="132" t="s">
        <v>5100</v>
      </c>
    </row>
    <row r="1801" spans="2:7">
      <c r="B1801" s="132" t="s">
        <v>6398</v>
      </c>
      <c r="C1801" s="132" t="s">
        <v>6399</v>
      </c>
      <c r="D1801" s="132" t="s">
        <v>2554</v>
      </c>
      <c r="E1801" s="132" t="s">
        <v>2555</v>
      </c>
      <c r="F1801" s="132" t="s">
        <v>2590</v>
      </c>
      <c r="G1801" s="132" t="s">
        <v>5100</v>
      </c>
    </row>
    <row r="1802" spans="2:7">
      <c r="B1802" s="132" t="s">
        <v>6400</v>
      </c>
      <c r="C1802" s="132" t="s">
        <v>6401</v>
      </c>
      <c r="D1802" s="132" t="s">
        <v>2498</v>
      </c>
      <c r="E1802" s="132" t="s">
        <v>2499</v>
      </c>
      <c r="F1802" s="132" t="s">
        <v>3259</v>
      </c>
      <c r="G1802" s="132" t="s">
        <v>3541</v>
      </c>
    </row>
    <row r="1803" spans="2:7">
      <c r="B1803" s="132" t="s">
        <v>6402</v>
      </c>
      <c r="C1803" s="132" t="s">
        <v>6403</v>
      </c>
      <c r="D1803" s="132" t="s">
        <v>2530</v>
      </c>
      <c r="E1803" s="132" t="s">
        <v>2531</v>
      </c>
      <c r="F1803" s="132" t="s">
        <v>2532</v>
      </c>
      <c r="G1803" s="132" t="s">
        <v>2536</v>
      </c>
    </row>
    <row r="1804" spans="2:7">
      <c r="B1804" s="132" t="s">
        <v>6404</v>
      </c>
      <c r="C1804" s="132" t="s">
        <v>6405</v>
      </c>
      <c r="D1804" s="132" t="s">
        <v>2498</v>
      </c>
      <c r="E1804" s="132" t="s">
        <v>2499</v>
      </c>
      <c r="F1804" s="132" t="s">
        <v>4581</v>
      </c>
      <c r="G1804" s="132" t="s">
        <v>2744</v>
      </c>
    </row>
    <row r="1805" spans="2:7">
      <c r="B1805" s="132" t="s">
        <v>6406</v>
      </c>
      <c r="C1805" s="132" t="s">
        <v>6407</v>
      </c>
      <c r="D1805" s="132" t="s">
        <v>2498</v>
      </c>
      <c r="E1805" s="132" t="s">
        <v>2499</v>
      </c>
      <c r="F1805" s="132" t="s">
        <v>2905</v>
      </c>
      <c r="G1805" s="132" t="s">
        <v>5103</v>
      </c>
    </row>
    <row r="1806" spans="2:7">
      <c r="B1806" s="132" t="s">
        <v>6408</v>
      </c>
      <c r="C1806" s="132" t="s">
        <v>6409</v>
      </c>
      <c r="D1806" s="132" t="s">
        <v>2498</v>
      </c>
      <c r="E1806" s="132" t="s">
        <v>2499</v>
      </c>
      <c r="F1806" s="132" t="s">
        <v>2905</v>
      </c>
      <c r="G1806" s="132" t="s">
        <v>3541</v>
      </c>
    </row>
    <row r="1807" spans="2:7">
      <c r="B1807" s="132" t="s">
        <v>6410</v>
      </c>
      <c r="C1807" s="132" t="s">
        <v>6411</v>
      </c>
      <c r="D1807" s="132" t="s">
        <v>2530</v>
      </c>
      <c r="E1807" s="132" t="s">
        <v>2531</v>
      </c>
      <c r="F1807" s="132" t="s">
        <v>2532</v>
      </c>
      <c r="G1807" s="132" t="s">
        <v>2536</v>
      </c>
    </row>
    <row r="1808" spans="2:7">
      <c r="B1808" s="132" t="s">
        <v>6412</v>
      </c>
      <c r="C1808" s="132" t="s">
        <v>6413</v>
      </c>
      <c r="D1808" s="132" t="s">
        <v>2554</v>
      </c>
      <c r="E1808" s="132" t="s">
        <v>2555</v>
      </c>
      <c r="F1808" s="132" t="s">
        <v>4208</v>
      </c>
      <c r="G1808" s="132" t="s">
        <v>3541</v>
      </c>
    </row>
    <row r="1809" spans="2:7">
      <c r="B1809" s="132" t="s">
        <v>6414</v>
      </c>
      <c r="C1809" s="132" t="s">
        <v>6415</v>
      </c>
      <c r="D1809" s="132" t="s">
        <v>2554</v>
      </c>
      <c r="E1809" s="132" t="s">
        <v>2555</v>
      </c>
      <c r="F1809" s="132" t="s">
        <v>3948</v>
      </c>
      <c r="G1809" s="132" t="s">
        <v>6416</v>
      </c>
    </row>
    <row r="1810" spans="2:7">
      <c r="B1810" s="132" t="s">
        <v>6417</v>
      </c>
      <c r="C1810" s="132" t="s">
        <v>6418</v>
      </c>
      <c r="D1810" s="132" t="s">
        <v>2498</v>
      </c>
      <c r="E1810" s="132" t="s">
        <v>2499</v>
      </c>
      <c r="F1810" s="132" t="s">
        <v>3146</v>
      </c>
      <c r="G1810" s="132" t="s">
        <v>3541</v>
      </c>
    </row>
    <row r="1811" spans="2:7">
      <c r="B1811" s="132" t="s">
        <v>6419</v>
      </c>
      <c r="C1811" s="132" t="s">
        <v>6420</v>
      </c>
      <c r="D1811" s="132" t="s">
        <v>2498</v>
      </c>
      <c r="E1811" s="132" t="s">
        <v>2499</v>
      </c>
      <c r="F1811" s="132" t="s">
        <v>3185</v>
      </c>
      <c r="G1811" s="132" t="s">
        <v>2570</v>
      </c>
    </row>
    <row r="1812" spans="2:7">
      <c r="B1812" s="132" t="s">
        <v>6421</v>
      </c>
      <c r="C1812" s="132" t="s">
        <v>6422</v>
      </c>
      <c r="D1812" s="132" t="s">
        <v>2498</v>
      </c>
      <c r="E1812" s="132" t="s">
        <v>2499</v>
      </c>
      <c r="F1812" s="132" t="s">
        <v>2519</v>
      </c>
      <c r="G1812" s="132" t="s">
        <v>5482</v>
      </c>
    </row>
    <row r="1813" spans="2:7">
      <c r="B1813" s="132" t="s">
        <v>6423</v>
      </c>
      <c r="C1813" s="132" t="s">
        <v>6424</v>
      </c>
      <c r="D1813" s="132" t="s">
        <v>2498</v>
      </c>
      <c r="E1813" s="132" t="s">
        <v>2499</v>
      </c>
      <c r="F1813" s="132" t="s">
        <v>3259</v>
      </c>
      <c r="G1813" s="132" t="s">
        <v>2527</v>
      </c>
    </row>
    <row r="1814" spans="2:7">
      <c r="B1814" s="132" t="s">
        <v>6425</v>
      </c>
      <c r="C1814" s="132" t="s">
        <v>6426</v>
      </c>
      <c r="D1814" s="132" t="s">
        <v>2498</v>
      </c>
      <c r="E1814" s="132" t="s">
        <v>2499</v>
      </c>
      <c r="F1814" s="132" t="s">
        <v>2957</v>
      </c>
      <c r="G1814" s="132" t="s">
        <v>3734</v>
      </c>
    </row>
    <row r="1815" spans="2:7">
      <c r="B1815" s="132" t="s">
        <v>6427</v>
      </c>
      <c r="C1815" s="132" t="s">
        <v>6428</v>
      </c>
      <c r="D1815" s="132" t="s">
        <v>2498</v>
      </c>
      <c r="E1815" s="132" t="s">
        <v>2499</v>
      </c>
      <c r="F1815" s="132" t="s">
        <v>3096</v>
      </c>
      <c r="G1815" s="132" t="s">
        <v>2664</v>
      </c>
    </row>
    <row r="1816" spans="2:7">
      <c r="B1816" s="132" t="s">
        <v>6429</v>
      </c>
      <c r="C1816" s="132" t="s">
        <v>6430</v>
      </c>
      <c r="D1816" s="132" t="s">
        <v>2498</v>
      </c>
      <c r="E1816" s="132" t="s">
        <v>2499</v>
      </c>
      <c r="F1816" s="132" t="s">
        <v>2752</v>
      </c>
      <c r="G1816" s="132" t="s">
        <v>5491</v>
      </c>
    </row>
    <row r="1817" spans="2:7">
      <c r="B1817" s="132" t="s">
        <v>6431</v>
      </c>
      <c r="C1817" s="132" t="s">
        <v>6432</v>
      </c>
      <c r="D1817" s="132" t="s">
        <v>2498</v>
      </c>
      <c r="E1817" s="132" t="s">
        <v>2499</v>
      </c>
      <c r="F1817" s="132" t="s">
        <v>3228</v>
      </c>
      <c r="G1817" s="132" t="s">
        <v>5482</v>
      </c>
    </row>
    <row r="1818" spans="2:7">
      <c r="B1818" s="132" t="s">
        <v>6433</v>
      </c>
      <c r="C1818" s="132" t="s">
        <v>6434</v>
      </c>
      <c r="D1818" s="132" t="s">
        <v>2498</v>
      </c>
      <c r="E1818" s="132" t="s">
        <v>2499</v>
      </c>
      <c r="F1818" s="132" t="s">
        <v>3228</v>
      </c>
      <c r="G1818" s="132" t="s">
        <v>5482</v>
      </c>
    </row>
    <row r="1819" spans="2:7">
      <c r="B1819" s="132" t="s">
        <v>6435</v>
      </c>
      <c r="C1819" s="132" t="s">
        <v>6436</v>
      </c>
      <c r="D1819" s="132" t="s">
        <v>2498</v>
      </c>
      <c r="E1819" s="132" t="s">
        <v>2499</v>
      </c>
      <c r="F1819" s="132" t="s">
        <v>3314</v>
      </c>
      <c r="G1819" s="132" t="s">
        <v>5482</v>
      </c>
    </row>
    <row r="1820" spans="2:7">
      <c r="B1820" s="132" t="s">
        <v>6437</v>
      </c>
      <c r="C1820" s="132" t="s">
        <v>6438</v>
      </c>
      <c r="D1820" s="132" t="s">
        <v>2498</v>
      </c>
      <c r="E1820" s="132" t="s">
        <v>2499</v>
      </c>
      <c r="F1820" s="132" t="s">
        <v>2500</v>
      </c>
      <c r="G1820" s="132" t="s">
        <v>5482</v>
      </c>
    </row>
    <row r="1821" spans="2:7">
      <c r="B1821" s="132" t="s">
        <v>6439</v>
      </c>
      <c r="C1821" s="132" t="s">
        <v>6440</v>
      </c>
      <c r="D1821" s="132" t="s">
        <v>2498</v>
      </c>
      <c r="E1821" s="132" t="s">
        <v>2499</v>
      </c>
      <c r="F1821" s="132" t="s">
        <v>3168</v>
      </c>
      <c r="G1821" s="132" t="s">
        <v>5482</v>
      </c>
    </row>
    <row r="1822" spans="2:7">
      <c r="B1822" s="132" t="s">
        <v>6441</v>
      </c>
      <c r="C1822" s="132" t="s">
        <v>6442</v>
      </c>
      <c r="D1822" s="132" t="s">
        <v>2498</v>
      </c>
      <c r="E1822" s="132" t="s">
        <v>2499</v>
      </c>
      <c r="F1822" s="132" t="s">
        <v>3643</v>
      </c>
      <c r="G1822" s="132" t="s">
        <v>5482</v>
      </c>
    </row>
    <row r="1823" spans="2:7">
      <c r="B1823" s="132" t="s">
        <v>6443</v>
      </c>
      <c r="C1823" s="132" t="s">
        <v>6444</v>
      </c>
      <c r="D1823" s="132" t="s">
        <v>2498</v>
      </c>
      <c r="E1823" s="132" t="s">
        <v>2499</v>
      </c>
      <c r="F1823" s="132" t="s">
        <v>3267</v>
      </c>
      <c r="G1823" s="132" t="s">
        <v>5482</v>
      </c>
    </row>
    <row r="1824" spans="2:7">
      <c r="B1824" s="132" t="s">
        <v>6445</v>
      </c>
      <c r="C1824" s="132" t="s">
        <v>6446</v>
      </c>
      <c r="D1824" s="132" t="s">
        <v>2498</v>
      </c>
      <c r="E1824" s="132" t="s">
        <v>2499</v>
      </c>
      <c r="F1824" s="132" t="s">
        <v>3683</v>
      </c>
      <c r="G1824" s="132" t="s">
        <v>5482</v>
      </c>
    </row>
    <row r="1825" spans="2:7">
      <c r="B1825" s="132" t="s">
        <v>6447</v>
      </c>
      <c r="C1825" s="132" t="s">
        <v>6448</v>
      </c>
      <c r="D1825" s="132" t="s">
        <v>2498</v>
      </c>
      <c r="E1825" s="132" t="s">
        <v>2499</v>
      </c>
      <c r="F1825" s="132" t="s">
        <v>3326</v>
      </c>
      <c r="G1825" s="132" t="s">
        <v>5482</v>
      </c>
    </row>
    <row r="1826" spans="2:7">
      <c r="B1826" s="132" t="s">
        <v>6449</v>
      </c>
      <c r="C1826" s="132" t="s">
        <v>6450</v>
      </c>
      <c r="D1826" s="132" t="s">
        <v>2498</v>
      </c>
      <c r="E1826" s="132" t="s">
        <v>2499</v>
      </c>
      <c r="F1826" s="132" t="s">
        <v>3026</v>
      </c>
      <c r="G1826" s="132" t="s">
        <v>5482</v>
      </c>
    </row>
    <row r="1827" spans="2:7">
      <c r="B1827" s="132" t="s">
        <v>6451</v>
      </c>
      <c r="C1827" s="132" t="s">
        <v>6452</v>
      </c>
      <c r="D1827" s="132" t="s">
        <v>2498</v>
      </c>
      <c r="E1827" s="132" t="s">
        <v>2499</v>
      </c>
      <c r="F1827" s="132" t="s">
        <v>3146</v>
      </c>
      <c r="G1827" s="132" t="s">
        <v>5482</v>
      </c>
    </row>
    <row r="1828" spans="2:7">
      <c r="B1828" s="132" t="s">
        <v>6453</v>
      </c>
      <c r="C1828" s="132" t="s">
        <v>6454</v>
      </c>
      <c r="D1828" s="132" t="s">
        <v>2498</v>
      </c>
      <c r="E1828" s="132" t="s">
        <v>2499</v>
      </c>
      <c r="F1828" s="132" t="s">
        <v>3160</v>
      </c>
      <c r="G1828" s="132" t="s">
        <v>5482</v>
      </c>
    </row>
    <row r="1829" spans="2:7">
      <c r="B1829" s="132" t="s">
        <v>6455</v>
      </c>
      <c r="C1829" s="132" t="s">
        <v>6456</v>
      </c>
      <c r="D1829" s="132" t="s">
        <v>2498</v>
      </c>
      <c r="E1829" s="132" t="s">
        <v>2499</v>
      </c>
      <c r="F1829" s="132" t="s">
        <v>2743</v>
      </c>
      <c r="G1829" s="132" t="s">
        <v>5482</v>
      </c>
    </row>
    <row r="1830" spans="2:7">
      <c r="B1830" s="132" t="s">
        <v>6457</v>
      </c>
      <c r="C1830" s="132" t="s">
        <v>6458</v>
      </c>
      <c r="D1830" s="132" t="s">
        <v>2498</v>
      </c>
      <c r="E1830" s="132" t="s">
        <v>2499</v>
      </c>
      <c r="F1830" s="132" t="s">
        <v>3445</v>
      </c>
      <c r="G1830" s="132" t="s">
        <v>5482</v>
      </c>
    </row>
    <row r="1831" spans="2:7">
      <c r="B1831" s="132" t="s">
        <v>6459</v>
      </c>
      <c r="C1831" s="132" t="s">
        <v>6460</v>
      </c>
      <c r="D1831" s="132" t="s">
        <v>2498</v>
      </c>
      <c r="E1831" s="132" t="s">
        <v>2499</v>
      </c>
      <c r="F1831" s="132" t="s">
        <v>3228</v>
      </c>
      <c r="G1831" s="132" t="s">
        <v>5482</v>
      </c>
    </row>
    <row r="1832" spans="2:7">
      <c r="B1832" s="132" t="s">
        <v>6461</v>
      </c>
      <c r="C1832" s="132" t="s">
        <v>6462</v>
      </c>
      <c r="D1832" s="132" t="s">
        <v>2498</v>
      </c>
      <c r="E1832" s="132" t="s">
        <v>2499</v>
      </c>
      <c r="F1832" s="132" t="s">
        <v>2733</v>
      </c>
      <c r="G1832" s="132" t="s">
        <v>5482</v>
      </c>
    </row>
    <row r="1833" spans="2:7">
      <c r="B1833" s="132" t="s">
        <v>6463</v>
      </c>
      <c r="C1833" s="132" t="s">
        <v>6464</v>
      </c>
      <c r="D1833" s="132" t="s">
        <v>2498</v>
      </c>
      <c r="E1833" s="132" t="s">
        <v>2499</v>
      </c>
      <c r="F1833" s="132" t="s">
        <v>3267</v>
      </c>
      <c r="G1833" s="132" t="s">
        <v>5482</v>
      </c>
    </row>
    <row r="1834" spans="2:7">
      <c r="B1834" s="132" t="s">
        <v>6465</v>
      </c>
      <c r="C1834" s="132" t="s">
        <v>6466</v>
      </c>
      <c r="D1834" s="132" t="s">
        <v>2498</v>
      </c>
      <c r="E1834" s="132" t="s">
        <v>2499</v>
      </c>
      <c r="F1834" s="132" t="s">
        <v>3500</v>
      </c>
      <c r="G1834" s="132" t="s">
        <v>5482</v>
      </c>
    </row>
    <row r="1835" spans="2:7">
      <c r="B1835" s="132" t="s">
        <v>6467</v>
      </c>
      <c r="C1835" s="132" t="s">
        <v>6468</v>
      </c>
      <c r="D1835" s="132" t="s">
        <v>2498</v>
      </c>
      <c r="E1835" s="132" t="s">
        <v>2499</v>
      </c>
      <c r="F1835" s="132" t="s">
        <v>2968</v>
      </c>
      <c r="G1835" s="132" t="s">
        <v>5482</v>
      </c>
    </row>
    <row r="1836" spans="2:7">
      <c r="B1836" s="132" t="s">
        <v>6469</v>
      </c>
      <c r="C1836" s="132" t="s">
        <v>6470</v>
      </c>
      <c r="D1836" s="132" t="s">
        <v>2498</v>
      </c>
      <c r="E1836" s="132" t="s">
        <v>2499</v>
      </c>
      <c r="F1836" s="132" t="s">
        <v>3326</v>
      </c>
      <c r="G1836" s="132" t="s">
        <v>5482</v>
      </c>
    </row>
    <row r="1837" spans="2:7">
      <c r="B1837" s="132" t="s">
        <v>6471</v>
      </c>
      <c r="C1837" s="132" t="s">
        <v>6472</v>
      </c>
      <c r="D1837" s="132" t="s">
        <v>2498</v>
      </c>
      <c r="E1837" s="132" t="s">
        <v>2499</v>
      </c>
      <c r="F1837" s="132" t="s">
        <v>3267</v>
      </c>
      <c r="G1837" s="132" t="s">
        <v>5482</v>
      </c>
    </row>
    <row r="1838" spans="2:7">
      <c r="B1838" s="132" t="s">
        <v>6473</v>
      </c>
      <c r="C1838" s="132" t="s">
        <v>6474</v>
      </c>
      <c r="D1838" s="132" t="s">
        <v>2498</v>
      </c>
      <c r="E1838" s="132" t="s">
        <v>2499</v>
      </c>
      <c r="F1838" s="132" t="s">
        <v>3160</v>
      </c>
      <c r="G1838" s="132" t="s">
        <v>5482</v>
      </c>
    </row>
    <row r="1839" spans="2:7">
      <c r="B1839" s="132" t="s">
        <v>6475</v>
      </c>
      <c r="C1839" s="132" t="s">
        <v>6476</v>
      </c>
      <c r="D1839" s="132" t="s">
        <v>2498</v>
      </c>
      <c r="E1839" s="132" t="s">
        <v>2499</v>
      </c>
      <c r="F1839" s="132" t="s">
        <v>3259</v>
      </c>
      <c r="G1839" s="132" t="s">
        <v>5482</v>
      </c>
    </row>
    <row r="1840" spans="2:7">
      <c r="B1840" s="132" t="s">
        <v>6477</v>
      </c>
      <c r="C1840" s="132" t="s">
        <v>6478</v>
      </c>
      <c r="D1840" s="132" t="s">
        <v>2498</v>
      </c>
      <c r="E1840" s="132" t="s">
        <v>2499</v>
      </c>
      <c r="F1840" s="132" t="s">
        <v>2968</v>
      </c>
      <c r="G1840" s="132" t="s">
        <v>5482</v>
      </c>
    </row>
    <row r="1841" spans="2:7">
      <c r="B1841" s="132" t="s">
        <v>6479</v>
      </c>
      <c r="C1841" s="132" t="s">
        <v>6480</v>
      </c>
      <c r="D1841" s="132" t="s">
        <v>2498</v>
      </c>
      <c r="E1841" s="132" t="s">
        <v>2499</v>
      </c>
      <c r="F1841" s="132" t="s">
        <v>2643</v>
      </c>
      <c r="G1841" s="132" t="s">
        <v>5482</v>
      </c>
    </row>
    <row r="1842" spans="2:7">
      <c r="B1842" s="132" t="s">
        <v>6481</v>
      </c>
      <c r="C1842" s="132" t="s">
        <v>6482</v>
      </c>
      <c r="D1842" s="132" t="s">
        <v>2498</v>
      </c>
      <c r="E1842" s="132" t="s">
        <v>2499</v>
      </c>
      <c r="F1842" s="132" t="s">
        <v>3349</v>
      </c>
      <c r="G1842" s="132" t="s">
        <v>5482</v>
      </c>
    </row>
    <row r="1843" spans="2:7">
      <c r="B1843" s="132" t="s">
        <v>6483</v>
      </c>
      <c r="C1843" s="132" t="s">
        <v>6484</v>
      </c>
      <c r="D1843" s="132" t="s">
        <v>2498</v>
      </c>
      <c r="E1843" s="132" t="s">
        <v>2499</v>
      </c>
      <c r="F1843" s="132" t="s">
        <v>2957</v>
      </c>
      <c r="G1843" s="132" t="s">
        <v>5103</v>
      </c>
    </row>
    <row r="1844" spans="2:7">
      <c r="B1844" s="132" t="s">
        <v>6485</v>
      </c>
      <c r="C1844" s="132" t="s">
        <v>6486</v>
      </c>
      <c r="D1844" s="132" t="s">
        <v>2498</v>
      </c>
      <c r="E1844" s="132" t="s">
        <v>2499</v>
      </c>
      <c r="F1844" s="132" t="s">
        <v>2562</v>
      </c>
      <c r="G1844" s="132" t="s">
        <v>5482</v>
      </c>
    </row>
    <row r="1845" spans="2:7">
      <c r="B1845" s="132" t="s">
        <v>6487</v>
      </c>
      <c r="C1845" s="132" t="s">
        <v>6488</v>
      </c>
      <c r="D1845" s="132" t="s">
        <v>2498</v>
      </c>
      <c r="E1845" s="132" t="s">
        <v>2499</v>
      </c>
      <c r="F1845" s="132" t="s">
        <v>2567</v>
      </c>
      <c r="G1845" s="132" t="s">
        <v>5482</v>
      </c>
    </row>
    <row r="1846" spans="2:7">
      <c r="B1846" s="132" t="s">
        <v>6489</v>
      </c>
      <c r="C1846" s="132" t="s">
        <v>6490</v>
      </c>
      <c r="D1846" s="132" t="s">
        <v>2498</v>
      </c>
      <c r="E1846" s="132" t="s">
        <v>2499</v>
      </c>
      <c r="F1846" s="132" t="s">
        <v>2861</v>
      </c>
      <c r="G1846" s="132" t="s">
        <v>5482</v>
      </c>
    </row>
    <row r="1847" spans="2:7">
      <c r="B1847" s="132" t="s">
        <v>6491</v>
      </c>
      <c r="C1847" s="132" t="s">
        <v>6492</v>
      </c>
      <c r="D1847" s="132" t="s">
        <v>2498</v>
      </c>
      <c r="E1847" s="132" t="s">
        <v>2499</v>
      </c>
      <c r="F1847" s="132" t="s">
        <v>2861</v>
      </c>
      <c r="G1847" s="132" t="s">
        <v>5482</v>
      </c>
    </row>
    <row r="1848" spans="2:7">
      <c r="B1848" s="132" t="s">
        <v>6493</v>
      </c>
      <c r="C1848" s="132" t="s">
        <v>6494</v>
      </c>
      <c r="D1848" s="132" t="s">
        <v>2498</v>
      </c>
      <c r="E1848" s="132" t="s">
        <v>2499</v>
      </c>
      <c r="F1848" s="132" t="s">
        <v>3400</v>
      </c>
      <c r="G1848" s="132" t="s">
        <v>5482</v>
      </c>
    </row>
    <row r="1849" spans="2:7">
      <c r="B1849" s="132" t="s">
        <v>6495</v>
      </c>
      <c r="C1849" s="132" t="s">
        <v>6496</v>
      </c>
      <c r="D1849" s="132" t="s">
        <v>2498</v>
      </c>
      <c r="E1849" s="132" t="s">
        <v>2499</v>
      </c>
      <c r="F1849" s="132" t="s">
        <v>2606</v>
      </c>
      <c r="G1849" s="132" t="s">
        <v>2536</v>
      </c>
    </row>
    <row r="1850" spans="2:7">
      <c r="B1850" s="132" t="s">
        <v>6497</v>
      </c>
      <c r="C1850" s="132" t="s">
        <v>6498</v>
      </c>
      <c r="D1850" s="132" t="s">
        <v>2498</v>
      </c>
      <c r="E1850" s="132" t="s">
        <v>2499</v>
      </c>
      <c r="F1850" s="132" t="s">
        <v>2559</v>
      </c>
      <c r="G1850" s="132" t="s">
        <v>2536</v>
      </c>
    </row>
    <row r="1851" spans="2:7">
      <c r="B1851" s="132" t="s">
        <v>6499</v>
      </c>
      <c r="C1851" s="132" t="s">
        <v>6500</v>
      </c>
      <c r="D1851" s="132" t="s">
        <v>2498</v>
      </c>
      <c r="E1851" s="132" t="s">
        <v>2499</v>
      </c>
      <c r="F1851" s="132" t="s">
        <v>2938</v>
      </c>
      <c r="G1851" s="132" t="s">
        <v>5482</v>
      </c>
    </row>
    <row r="1852" spans="2:7">
      <c r="B1852" s="132" t="s">
        <v>6501</v>
      </c>
      <c r="C1852" s="132" t="s">
        <v>6502</v>
      </c>
      <c r="D1852" s="132" t="s">
        <v>2498</v>
      </c>
      <c r="E1852" s="132" t="s">
        <v>2499</v>
      </c>
      <c r="F1852" s="132" t="s">
        <v>2938</v>
      </c>
      <c r="G1852" s="132" t="s">
        <v>5482</v>
      </c>
    </row>
    <row r="1853" spans="2:7">
      <c r="B1853" s="132" t="s">
        <v>6503</v>
      </c>
      <c r="C1853" s="132" t="s">
        <v>6504</v>
      </c>
      <c r="D1853" s="132" t="s">
        <v>2498</v>
      </c>
      <c r="E1853" s="132" t="s">
        <v>2499</v>
      </c>
      <c r="F1853" s="132" t="s">
        <v>3043</v>
      </c>
      <c r="G1853" s="132" t="s">
        <v>5482</v>
      </c>
    </row>
    <row r="1854" spans="2:7">
      <c r="B1854" s="132" t="s">
        <v>6505</v>
      </c>
      <c r="C1854" s="132" t="s">
        <v>6506</v>
      </c>
      <c r="D1854" s="132" t="s">
        <v>2498</v>
      </c>
      <c r="E1854" s="132" t="s">
        <v>2499</v>
      </c>
      <c r="F1854" s="132" t="s">
        <v>2519</v>
      </c>
      <c r="G1854" s="132" t="s">
        <v>5482</v>
      </c>
    </row>
    <row r="1855" spans="2:7">
      <c r="B1855" s="132" t="s">
        <v>6507</v>
      </c>
      <c r="C1855" s="132" t="s">
        <v>6508</v>
      </c>
      <c r="D1855" s="132" t="s">
        <v>2498</v>
      </c>
      <c r="E1855" s="132" t="s">
        <v>2499</v>
      </c>
      <c r="F1855" s="132" t="s">
        <v>2515</v>
      </c>
      <c r="G1855" s="132" t="s">
        <v>5482</v>
      </c>
    </row>
    <row r="1856" spans="2:7">
      <c r="B1856" s="132" t="s">
        <v>6509</v>
      </c>
      <c r="C1856" s="132" t="s">
        <v>6510</v>
      </c>
      <c r="D1856" s="132" t="s">
        <v>2554</v>
      </c>
      <c r="E1856" s="132" t="s">
        <v>2555</v>
      </c>
      <c r="F1856" s="132" t="s">
        <v>3948</v>
      </c>
      <c r="G1856" s="132" t="s">
        <v>5491</v>
      </c>
    </row>
    <row r="1857" spans="2:7">
      <c r="B1857" s="132" t="s">
        <v>6511</v>
      </c>
      <c r="C1857" s="132" t="s">
        <v>6512</v>
      </c>
      <c r="D1857" s="132" t="s">
        <v>2804</v>
      </c>
      <c r="E1857" s="132" t="s">
        <v>2805</v>
      </c>
      <c r="F1857" s="132" t="s">
        <v>2997</v>
      </c>
      <c r="G1857" s="132" t="s">
        <v>5491</v>
      </c>
    </row>
    <row r="1858" spans="2:7">
      <c r="B1858" s="132" t="s">
        <v>6513</v>
      </c>
      <c r="C1858" s="132" t="s">
        <v>6514</v>
      </c>
      <c r="D1858" s="132" t="s">
        <v>2804</v>
      </c>
      <c r="E1858" s="132" t="s">
        <v>2805</v>
      </c>
      <c r="F1858" s="132" t="s">
        <v>3546</v>
      </c>
      <c r="G1858" s="132" t="s">
        <v>5746</v>
      </c>
    </row>
    <row r="1859" spans="2:7">
      <c r="B1859" s="132" t="s">
        <v>6515</v>
      </c>
      <c r="C1859" s="132" t="s">
        <v>6516</v>
      </c>
      <c r="D1859" s="132" t="s">
        <v>2804</v>
      </c>
      <c r="E1859" s="132" t="s">
        <v>2805</v>
      </c>
      <c r="F1859" s="132" t="s">
        <v>3546</v>
      </c>
      <c r="G1859" s="132" t="s">
        <v>5746</v>
      </c>
    </row>
    <row r="1860" spans="2:7">
      <c r="B1860" s="132" t="s">
        <v>6517</v>
      </c>
      <c r="C1860" s="132" t="s">
        <v>6518</v>
      </c>
      <c r="D1860" s="132" t="s">
        <v>2498</v>
      </c>
      <c r="E1860" s="132" t="s">
        <v>2499</v>
      </c>
      <c r="F1860" s="132" t="s">
        <v>3138</v>
      </c>
      <c r="G1860" s="132" t="s">
        <v>2536</v>
      </c>
    </row>
    <row r="1861" spans="2:7">
      <c r="B1861" s="132" t="s">
        <v>6519</v>
      </c>
      <c r="C1861" s="132" t="s">
        <v>6520</v>
      </c>
      <c r="D1861" s="132" t="s">
        <v>2530</v>
      </c>
      <c r="E1861" s="132" t="s">
        <v>2531</v>
      </c>
      <c r="F1861" s="132" t="s">
        <v>2532</v>
      </c>
      <c r="G1861" s="132" t="s">
        <v>2536</v>
      </c>
    </row>
    <row r="1862" spans="2:7">
      <c r="B1862" s="132" t="s">
        <v>6521</v>
      </c>
      <c r="C1862" s="132" t="s">
        <v>6522</v>
      </c>
      <c r="D1862" s="132" t="s">
        <v>2498</v>
      </c>
      <c r="E1862" s="132" t="s">
        <v>2499</v>
      </c>
      <c r="F1862" s="132" t="s">
        <v>2957</v>
      </c>
      <c r="G1862" s="132" t="s">
        <v>2601</v>
      </c>
    </row>
    <row r="1863" spans="2:7">
      <c r="B1863" s="132" t="s">
        <v>6523</v>
      </c>
      <c r="C1863" s="132" t="s">
        <v>6524</v>
      </c>
      <c r="D1863" s="132" t="s">
        <v>6525</v>
      </c>
      <c r="E1863" s="132" t="s">
        <v>6526</v>
      </c>
      <c r="F1863" s="132" t="s">
        <v>6527</v>
      </c>
      <c r="G1863" s="132" t="s">
        <v>3541</v>
      </c>
    </row>
    <row r="1864" spans="2:7">
      <c r="B1864" s="132" t="s">
        <v>6528</v>
      </c>
      <c r="C1864" s="132" t="s">
        <v>6529</v>
      </c>
      <c r="D1864" s="132" t="s">
        <v>2498</v>
      </c>
      <c r="E1864" s="132" t="s">
        <v>2499</v>
      </c>
      <c r="F1864" s="132" t="s">
        <v>2543</v>
      </c>
      <c r="G1864" s="132" t="s">
        <v>2512</v>
      </c>
    </row>
    <row r="1865" spans="2:7">
      <c r="B1865" s="132" t="s">
        <v>6530</v>
      </c>
      <c r="C1865" s="132" t="s">
        <v>6531</v>
      </c>
      <c r="D1865" s="132" t="s">
        <v>2498</v>
      </c>
      <c r="E1865" s="132" t="s">
        <v>2499</v>
      </c>
      <c r="F1865" s="132" t="s">
        <v>2643</v>
      </c>
      <c r="G1865" s="132" t="s">
        <v>5100</v>
      </c>
    </row>
    <row r="1866" spans="2:7">
      <c r="B1866" s="132" t="s">
        <v>6532</v>
      </c>
      <c r="C1866" s="132" t="s">
        <v>6533</v>
      </c>
      <c r="D1866" s="132" t="s">
        <v>2498</v>
      </c>
      <c r="E1866" s="132" t="s">
        <v>2499</v>
      </c>
      <c r="F1866" s="132" t="s">
        <v>2989</v>
      </c>
      <c r="G1866" s="132" t="s">
        <v>2869</v>
      </c>
    </row>
    <row r="1867" spans="2:7">
      <c r="B1867" s="132" t="s">
        <v>6534</v>
      </c>
      <c r="C1867" s="132" t="s">
        <v>6535</v>
      </c>
      <c r="D1867" s="132" t="s">
        <v>2498</v>
      </c>
      <c r="E1867" s="132" t="s">
        <v>2499</v>
      </c>
      <c r="F1867" s="132" t="s">
        <v>2688</v>
      </c>
      <c r="G1867" s="132" t="s">
        <v>2536</v>
      </c>
    </row>
    <row r="1868" spans="2:7">
      <c r="B1868" s="132" t="s">
        <v>6536</v>
      </c>
      <c r="C1868" s="132" t="s">
        <v>6537</v>
      </c>
      <c r="D1868" s="132" t="s">
        <v>2498</v>
      </c>
      <c r="E1868" s="132" t="s">
        <v>2499</v>
      </c>
      <c r="F1868" s="132" t="s">
        <v>2606</v>
      </c>
      <c r="G1868" s="132" t="s">
        <v>5100</v>
      </c>
    </row>
    <row r="1869" spans="2:7">
      <c r="B1869" s="132" t="s">
        <v>6538</v>
      </c>
      <c r="C1869" s="132" t="s">
        <v>6539</v>
      </c>
      <c r="D1869" s="132" t="s">
        <v>2498</v>
      </c>
      <c r="E1869" s="132" t="s">
        <v>2499</v>
      </c>
      <c r="F1869" s="132" t="s">
        <v>2519</v>
      </c>
      <c r="G1869" s="132" t="s">
        <v>5100</v>
      </c>
    </row>
    <row r="1870" spans="2:7">
      <c r="B1870" s="132" t="s">
        <v>6540</v>
      </c>
      <c r="C1870" s="132" t="s">
        <v>6541</v>
      </c>
      <c r="D1870" s="132" t="s">
        <v>2498</v>
      </c>
      <c r="E1870" s="132" t="s">
        <v>2499</v>
      </c>
      <c r="F1870" s="132" t="s">
        <v>2752</v>
      </c>
      <c r="G1870" s="132" t="s">
        <v>2527</v>
      </c>
    </row>
    <row r="1871" spans="2:7">
      <c r="B1871" s="132" t="s">
        <v>6542</v>
      </c>
      <c r="C1871" s="132" t="s">
        <v>6543</v>
      </c>
      <c r="D1871" s="132" t="s">
        <v>2498</v>
      </c>
      <c r="E1871" s="132" t="s">
        <v>2499</v>
      </c>
      <c r="F1871" s="132" t="s">
        <v>3200</v>
      </c>
      <c r="G1871" s="132" t="s">
        <v>3734</v>
      </c>
    </row>
    <row r="1872" spans="2:7">
      <c r="B1872" s="132" t="s">
        <v>6544</v>
      </c>
      <c r="C1872" s="132" t="s">
        <v>6545</v>
      </c>
      <c r="D1872" s="132" t="s">
        <v>2498</v>
      </c>
      <c r="E1872" s="132" t="s">
        <v>2499</v>
      </c>
      <c r="F1872" s="132" t="s">
        <v>3643</v>
      </c>
      <c r="G1872" s="132" t="s">
        <v>2869</v>
      </c>
    </row>
    <row r="1873" spans="2:7">
      <c r="B1873" s="132" t="s">
        <v>6546</v>
      </c>
      <c r="C1873" s="132" t="s">
        <v>6547</v>
      </c>
      <c r="D1873" s="132" t="s">
        <v>2498</v>
      </c>
      <c r="E1873" s="132" t="s">
        <v>2499</v>
      </c>
      <c r="F1873" s="132" t="s">
        <v>3591</v>
      </c>
      <c r="G1873" s="132" t="s">
        <v>2869</v>
      </c>
    </row>
    <row r="1874" spans="2:7">
      <c r="B1874" s="132" t="s">
        <v>6548</v>
      </c>
      <c r="C1874" s="132" t="s">
        <v>6549</v>
      </c>
      <c r="D1874" s="132" t="s">
        <v>2498</v>
      </c>
      <c r="E1874" s="132" t="s">
        <v>2499</v>
      </c>
      <c r="F1874" s="132" t="s">
        <v>5999</v>
      </c>
      <c r="G1874" s="132" t="s">
        <v>2512</v>
      </c>
    </row>
    <row r="1875" spans="2:7">
      <c r="B1875" s="132" t="s">
        <v>6550</v>
      </c>
      <c r="C1875" s="132" t="s">
        <v>6551</v>
      </c>
      <c r="D1875" s="132" t="s">
        <v>2498</v>
      </c>
      <c r="E1875" s="132" t="s">
        <v>2499</v>
      </c>
      <c r="F1875" s="132" t="s">
        <v>5374</v>
      </c>
      <c r="G1875" s="132" t="s">
        <v>2869</v>
      </c>
    </row>
    <row r="1876" spans="2:7">
      <c r="B1876" s="132" t="s">
        <v>6552</v>
      </c>
      <c r="C1876" s="132" t="s">
        <v>6553</v>
      </c>
      <c r="D1876" s="132" t="s">
        <v>2498</v>
      </c>
      <c r="E1876" s="132" t="s">
        <v>2499</v>
      </c>
      <c r="F1876" s="132" t="s">
        <v>3168</v>
      </c>
      <c r="G1876" s="132" t="s">
        <v>2527</v>
      </c>
    </row>
    <row r="1877" spans="2:7">
      <c r="B1877" s="132" t="s">
        <v>6554</v>
      </c>
      <c r="C1877" s="132" t="s">
        <v>6555</v>
      </c>
      <c r="D1877" s="132" t="s">
        <v>2530</v>
      </c>
      <c r="E1877" s="132" t="s">
        <v>2531</v>
      </c>
      <c r="F1877" s="132" t="s">
        <v>2532</v>
      </c>
      <c r="G1877" s="132" t="s">
        <v>2536</v>
      </c>
    </row>
    <row r="1878" spans="2:7">
      <c r="B1878" s="132" t="s">
        <v>6556</v>
      </c>
      <c r="C1878" s="132" t="s">
        <v>6557</v>
      </c>
      <c r="D1878" s="132" t="s">
        <v>2554</v>
      </c>
      <c r="E1878" s="132" t="s">
        <v>2555</v>
      </c>
      <c r="F1878" s="132" t="s">
        <v>2590</v>
      </c>
      <c r="G1878" s="132" t="s">
        <v>2601</v>
      </c>
    </row>
    <row r="1879" spans="2:7">
      <c r="B1879" s="132" t="s">
        <v>6558</v>
      </c>
      <c r="C1879" s="132" t="s">
        <v>6559</v>
      </c>
      <c r="D1879" s="132" t="s">
        <v>2498</v>
      </c>
      <c r="E1879" s="132" t="s">
        <v>2499</v>
      </c>
      <c r="F1879" s="132" t="s">
        <v>3643</v>
      </c>
      <c r="G1879" s="132" t="s">
        <v>3734</v>
      </c>
    </row>
    <row r="1880" spans="2:7">
      <c r="B1880" s="132" t="s">
        <v>6560</v>
      </c>
      <c r="C1880" s="132" t="s">
        <v>6561</v>
      </c>
      <c r="D1880" s="132" t="s">
        <v>2530</v>
      </c>
      <c r="E1880" s="132" t="s">
        <v>2531</v>
      </c>
      <c r="F1880" s="132" t="s">
        <v>2532</v>
      </c>
      <c r="G1880" s="132" t="s">
        <v>2536</v>
      </c>
    </row>
    <row r="1881" spans="2:7">
      <c r="B1881" s="132" t="s">
        <v>6562</v>
      </c>
      <c r="C1881" s="132" t="s">
        <v>6563</v>
      </c>
      <c r="D1881" s="132" t="s">
        <v>2530</v>
      </c>
      <c r="E1881" s="132" t="s">
        <v>2531</v>
      </c>
      <c r="F1881" s="132" t="s">
        <v>2532</v>
      </c>
      <c r="G1881" s="132" t="s">
        <v>2536</v>
      </c>
    </row>
    <row r="1882" spans="2:7">
      <c r="B1882" s="132" t="s">
        <v>6564</v>
      </c>
      <c r="C1882" s="132" t="s">
        <v>6565</v>
      </c>
      <c r="D1882" s="132" t="s">
        <v>2498</v>
      </c>
      <c r="E1882" s="132" t="s">
        <v>2499</v>
      </c>
      <c r="F1882" s="132" t="s">
        <v>2504</v>
      </c>
      <c r="G1882" s="132" t="s">
        <v>2516</v>
      </c>
    </row>
    <row r="1883" spans="2:7">
      <c r="B1883" s="132" t="s">
        <v>6566</v>
      </c>
      <c r="C1883" s="132" t="s">
        <v>6567</v>
      </c>
      <c r="D1883" s="132" t="s">
        <v>2498</v>
      </c>
      <c r="E1883" s="132" t="s">
        <v>2499</v>
      </c>
      <c r="F1883" s="132" t="s">
        <v>3415</v>
      </c>
      <c r="G1883" s="132" t="s">
        <v>3541</v>
      </c>
    </row>
    <row r="1884" spans="2:7">
      <c r="B1884" s="132" t="s">
        <v>6568</v>
      </c>
      <c r="C1884" s="132" t="s">
        <v>6569</v>
      </c>
      <c r="D1884" s="132" t="s">
        <v>2530</v>
      </c>
      <c r="E1884" s="132" t="s">
        <v>2531</v>
      </c>
      <c r="F1884" s="132" t="s">
        <v>2532</v>
      </c>
      <c r="G1884" s="132" t="s">
        <v>2536</v>
      </c>
    </row>
    <row r="1885" spans="2:7">
      <c r="B1885" s="132" t="s">
        <v>6570</v>
      </c>
      <c r="C1885" s="132" t="s">
        <v>6571</v>
      </c>
      <c r="D1885" s="132" t="s">
        <v>2530</v>
      </c>
      <c r="E1885" s="132" t="s">
        <v>2531</v>
      </c>
      <c r="F1885" s="132" t="s">
        <v>2532</v>
      </c>
      <c r="G1885" s="132" t="s">
        <v>2536</v>
      </c>
    </row>
    <row r="1886" spans="2:7">
      <c r="B1886" s="132" t="s">
        <v>6572</v>
      </c>
      <c r="C1886" s="132" t="s">
        <v>6573</v>
      </c>
      <c r="D1886" s="132" t="s">
        <v>2530</v>
      </c>
      <c r="E1886" s="132" t="s">
        <v>2531</v>
      </c>
      <c r="F1886" s="132" t="s">
        <v>2532</v>
      </c>
      <c r="G1886" s="132" t="s">
        <v>2536</v>
      </c>
    </row>
    <row r="1887" spans="2:7">
      <c r="B1887" s="132" t="s">
        <v>6574</v>
      </c>
      <c r="C1887" s="132" t="s">
        <v>6575</v>
      </c>
      <c r="D1887" s="132" t="s">
        <v>2530</v>
      </c>
      <c r="E1887" s="132" t="s">
        <v>2531</v>
      </c>
      <c r="F1887" s="132" t="s">
        <v>2532</v>
      </c>
      <c r="G1887" s="132" t="s">
        <v>2536</v>
      </c>
    </row>
    <row r="1888" spans="2:7">
      <c r="B1888" s="132" t="s">
        <v>6576</v>
      </c>
      <c r="C1888" s="132" t="s">
        <v>6577</v>
      </c>
      <c r="D1888" s="132" t="s">
        <v>2498</v>
      </c>
      <c r="E1888" s="132" t="s">
        <v>2499</v>
      </c>
      <c r="F1888" s="132" t="s">
        <v>3349</v>
      </c>
      <c r="G1888" s="132" t="s">
        <v>2570</v>
      </c>
    </row>
    <row r="1889" spans="2:7">
      <c r="B1889" s="132" t="s">
        <v>6578</v>
      </c>
      <c r="C1889" s="132" t="s">
        <v>6579</v>
      </c>
      <c r="D1889" s="132" t="s">
        <v>2498</v>
      </c>
      <c r="E1889" s="132" t="s">
        <v>2499</v>
      </c>
      <c r="F1889" s="132" t="s">
        <v>2504</v>
      </c>
      <c r="G1889" s="132" t="s">
        <v>2501</v>
      </c>
    </row>
    <row r="1890" spans="2:7">
      <c r="B1890" s="132" t="s">
        <v>6580</v>
      </c>
      <c r="C1890" s="132" t="s">
        <v>6581</v>
      </c>
      <c r="D1890" s="132" t="s">
        <v>2498</v>
      </c>
      <c r="E1890" s="132" t="s">
        <v>2499</v>
      </c>
      <c r="F1890" s="132" t="s">
        <v>2523</v>
      </c>
      <c r="G1890" s="132" t="s">
        <v>2757</v>
      </c>
    </row>
    <row r="1891" spans="2:7">
      <c r="B1891" s="132" t="s">
        <v>6582</v>
      </c>
      <c r="C1891" s="132" t="s">
        <v>6583</v>
      </c>
      <c r="D1891" s="132" t="s">
        <v>2498</v>
      </c>
      <c r="E1891" s="132" t="s">
        <v>2499</v>
      </c>
      <c r="F1891" s="132" t="s">
        <v>2673</v>
      </c>
      <c r="G1891" s="132" t="s">
        <v>2570</v>
      </c>
    </row>
    <row r="1892" spans="2:7">
      <c r="B1892" s="132" t="s">
        <v>6584</v>
      </c>
      <c r="C1892" s="132" t="s">
        <v>6585</v>
      </c>
      <c r="D1892" s="132" t="s">
        <v>2498</v>
      </c>
      <c r="E1892" s="132" t="s">
        <v>2499</v>
      </c>
      <c r="F1892" s="132" t="s">
        <v>2960</v>
      </c>
      <c r="G1892" s="132" t="s">
        <v>2501</v>
      </c>
    </row>
    <row r="1893" spans="2:7">
      <c r="B1893" s="132" t="s">
        <v>6586</v>
      </c>
      <c r="C1893" s="132" t="s">
        <v>6587</v>
      </c>
      <c r="D1893" s="132" t="s">
        <v>2498</v>
      </c>
      <c r="E1893" s="132" t="s">
        <v>2499</v>
      </c>
      <c r="F1893" s="132" t="s">
        <v>2960</v>
      </c>
      <c r="G1893" s="132" t="s">
        <v>2512</v>
      </c>
    </row>
    <row r="1894" spans="2:7">
      <c r="B1894" s="132" t="s">
        <v>6588</v>
      </c>
      <c r="C1894" s="132" t="s">
        <v>5811</v>
      </c>
      <c r="D1894" s="132" t="s">
        <v>2498</v>
      </c>
      <c r="E1894" s="132" t="s">
        <v>2499</v>
      </c>
      <c r="F1894" s="132" t="s">
        <v>2638</v>
      </c>
      <c r="G1894" s="132" t="s">
        <v>2570</v>
      </c>
    </row>
    <row r="1895" spans="2:7">
      <c r="B1895" s="132" t="s">
        <v>6589</v>
      </c>
      <c r="C1895" s="132" t="s">
        <v>6590</v>
      </c>
      <c r="D1895" s="132" t="s">
        <v>2498</v>
      </c>
      <c r="E1895" s="132" t="s">
        <v>2499</v>
      </c>
      <c r="F1895" s="132" t="s">
        <v>2638</v>
      </c>
      <c r="G1895" s="132" t="s">
        <v>2570</v>
      </c>
    </row>
    <row r="1896" spans="2:7">
      <c r="B1896" s="132" t="s">
        <v>6591</v>
      </c>
      <c r="C1896" s="132" t="s">
        <v>6592</v>
      </c>
      <c r="D1896" s="132" t="s">
        <v>2498</v>
      </c>
      <c r="E1896" s="132" t="s">
        <v>2499</v>
      </c>
      <c r="F1896" s="132" t="s">
        <v>2638</v>
      </c>
      <c r="G1896" s="132" t="s">
        <v>2527</v>
      </c>
    </row>
    <row r="1897" spans="2:7">
      <c r="B1897" s="132" t="s">
        <v>6593</v>
      </c>
      <c r="C1897" s="132" t="s">
        <v>6594</v>
      </c>
      <c r="D1897" s="132" t="s">
        <v>2498</v>
      </c>
      <c r="E1897" s="132" t="s">
        <v>2499</v>
      </c>
      <c r="F1897" s="132" t="s">
        <v>2638</v>
      </c>
      <c r="G1897" s="132" t="s">
        <v>2869</v>
      </c>
    </row>
    <row r="1898" spans="2:7">
      <c r="B1898" s="132" t="s">
        <v>6595</v>
      </c>
      <c r="C1898" s="132" t="s">
        <v>6596</v>
      </c>
      <c r="D1898" s="132" t="s">
        <v>2498</v>
      </c>
      <c r="E1898" s="132" t="s">
        <v>2499</v>
      </c>
      <c r="F1898" s="132" t="s">
        <v>2638</v>
      </c>
      <c r="G1898" s="132" t="s">
        <v>2869</v>
      </c>
    </row>
    <row r="1899" spans="2:7">
      <c r="B1899" s="132" t="s">
        <v>6597</v>
      </c>
      <c r="C1899" s="132" t="s">
        <v>6598</v>
      </c>
      <c r="D1899" s="132" t="s">
        <v>2498</v>
      </c>
      <c r="E1899" s="132" t="s">
        <v>2499</v>
      </c>
      <c r="F1899" s="132" t="s">
        <v>2638</v>
      </c>
      <c r="G1899" s="132" t="s">
        <v>2869</v>
      </c>
    </row>
    <row r="1900" spans="2:7">
      <c r="B1900" s="132" t="s">
        <v>6599</v>
      </c>
      <c r="C1900" s="132" t="s">
        <v>6600</v>
      </c>
      <c r="D1900" s="132" t="s">
        <v>2498</v>
      </c>
      <c r="E1900" s="132" t="s">
        <v>2499</v>
      </c>
      <c r="F1900" s="132" t="s">
        <v>2638</v>
      </c>
      <c r="G1900" s="132" t="s">
        <v>3541</v>
      </c>
    </row>
    <row r="1901" spans="2:7">
      <c r="B1901" s="132" t="s">
        <v>6601</v>
      </c>
      <c r="C1901" s="132" t="s">
        <v>6602</v>
      </c>
      <c r="D1901" s="132" t="s">
        <v>2498</v>
      </c>
      <c r="E1901" s="132" t="s">
        <v>2499</v>
      </c>
      <c r="F1901" s="132" t="s">
        <v>2638</v>
      </c>
      <c r="G1901" s="132" t="s">
        <v>5103</v>
      </c>
    </row>
    <row r="1902" spans="2:7">
      <c r="B1902" s="132" t="s">
        <v>6603</v>
      </c>
      <c r="C1902" s="132" t="s">
        <v>6604</v>
      </c>
      <c r="D1902" s="132" t="s">
        <v>2498</v>
      </c>
      <c r="E1902" s="132" t="s">
        <v>2499</v>
      </c>
      <c r="F1902" s="132" t="s">
        <v>2960</v>
      </c>
      <c r="G1902" s="132" t="s">
        <v>2533</v>
      </c>
    </row>
    <row r="1903" spans="2:7">
      <c r="B1903" s="132" t="s">
        <v>6605</v>
      </c>
      <c r="C1903" s="132" t="s">
        <v>6606</v>
      </c>
      <c r="D1903" s="132" t="s">
        <v>2498</v>
      </c>
      <c r="E1903" s="132" t="s">
        <v>2499</v>
      </c>
      <c r="F1903" s="132" t="s">
        <v>3683</v>
      </c>
      <c r="G1903" s="132" t="s">
        <v>2570</v>
      </c>
    </row>
    <row r="1904" spans="2:7">
      <c r="B1904" s="132" t="s">
        <v>6607</v>
      </c>
      <c r="C1904" s="132" t="s">
        <v>6608</v>
      </c>
      <c r="D1904" s="132" t="s">
        <v>2498</v>
      </c>
      <c r="E1904" s="132" t="s">
        <v>2499</v>
      </c>
      <c r="F1904" s="132" t="s">
        <v>3683</v>
      </c>
      <c r="G1904" s="132" t="s">
        <v>2570</v>
      </c>
    </row>
    <row r="1905" spans="2:7">
      <c r="B1905" s="132" t="s">
        <v>6609</v>
      </c>
      <c r="C1905" s="132" t="s">
        <v>6610</v>
      </c>
      <c r="D1905" s="132" t="s">
        <v>2498</v>
      </c>
      <c r="E1905" s="132" t="s">
        <v>2499</v>
      </c>
      <c r="F1905" s="132" t="s">
        <v>3683</v>
      </c>
      <c r="G1905" s="132" t="s">
        <v>2601</v>
      </c>
    </row>
    <row r="1906" spans="2:7">
      <c r="B1906" s="132" t="s">
        <v>6611</v>
      </c>
      <c r="C1906" s="132" t="s">
        <v>6612</v>
      </c>
      <c r="D1906" s="132" t="s">
        <v>2498</v>
      </c>
      <c r="E1906" s="132" t="s">
        <v>2499</v>
      </c>
      <c r="F1906" s="132" t="s">
        <v>3683</v>
      </c>
      <c r="G1906" s="132" t="s">
        <v>2527</v>
      </c>
    </row>
    <row r="1907" spans="2:7">
      <c r="B1907" s="132" t="s">
        <v>6613</v>
      </c>
      <c r="C1907" s="132" t="s">
        <v>6614</v>
      </c>
      <c r="D1907" s="132" t="s">
        <v>2498</v>
      </c>
      <c r="E1907" s="132" t="s">
        <v>2499</v>
      </c>
      <c r="F1907" s="132" t="s">
        <v>3683</v>
      </c>
      <c r="G1907" s="132" t="s">
        <v>2601</v>
      </c>
    </row>
    <row r="1908" spans="2:7">
      <c r="B1908" s="132" t="s">
        <v>6615</v>
      </c>
      <c r="C1908" s="132" t="s">
        <v>6616</v>
      </c>
      <c r="D1908" s="132" t="s">
        <v>2498</v>
      </c>
      <c r="E1908" s="132" t="s">
        <v>2499</v>
      </c>
      <c r="F1908" s="132" t="s">
        <v>3683</v>
      </c>
      <c r="G1908" s="132" t="s">
        <v>2869</v>
      </c>
    </row>
    <row r="1909" spans="2:7">
      <c r="B1909" s="132" t="s">
        <v>6617</v>
      </c>
      <c r="C1909" s="132" t="s">
        <v>6618</v>
      </c>
      <c r="D1909" s="132" t="s">
        <v>2498</v>
      </c>
      <c r="E1909" s="132" t="s">
        <v>2499</v>
      </c>
      <c r="F1909" s="132" t="s">
        <v>3683</v>
      </c>
      <c r="G1909" s="132" t="s">
        <v>3541</v>
      </c>
    </row>
    <row r="1910" spans="2:7">
      <c r="B1910" s="132" t="s">
        <v>6619</v>
      </c>
      <c r="C1910" s="132" t="s">
        <v>6620</v>
      </c>
      <c r="D1910" s="132" t="s">
        <v>2498</v>
      </c>
      <c r="E1910" s="132" t="s">
        <v>2499</v>
      </c>
      <c r="F1910" s="132" t="s">
        <v>2667</v>
      </c>
      <c r="G1910" s="132" t="s">
        <v>2601</v>
      </c>
    </row>
    <row r="1911" spans="2:7">
      <c r="B1911" s="132" t="s">
        <v>6621</v>
      </c>
      <c r="C1911" s="132" t="s">
        <v>6622</v>
      </c>
      <c r="D1911" s="132" t="s">
        <v>2530</v>
      </c>
      <c r="E1911" s="132" t="s">
        <v>2531</v>
      </c>
      <c r="F1911" s="132" t="s">
        <v>2532</v>
      </c>
      <c r="G1911" s="132" t="s">
        <v>2536</v>
      </c>
    </row>
    <row r="1912" spans="2:7">
      <c r="B1912" s="132" t="s">
        <v>6623</v>
      </c>
      <c r="C1912" s="132" t="s">
        <v>6624</v>
      </c>
      <c r="D1912" s="132" t="s">
        <v>2530</v>
      </c>
      <c r="E1912" s="132" t="s">
        <v>2531</v>
      </c>
      <c r="F1912" s="132" t="s">
        <v>2532</v>
      </c>
      <c r="G1912" s="132" t="s">
        <v>2536</v>
      </c>
    </row>
    <row r="1913" spans="2:7">
      <c r="B1913" s="132" t="s">
        <v>6625</v>
      </c>
      <c r="C1913" s="132" t="s">
        <v>6626</v>
      </c>
      <c r="D1913" s="132" t="s">
        <v>2530</v>
      </c>
      <c r="E1913" s="132" t="s">
        <v>2531</v>
      </c>
      <c r="F1913" s="132" t="s">
        <v>2532</v>
      </c>
      <c r="G1913" s="132" t="s">
        <v>2536</v>
      </c>
    </row>
    <row r="1914" spans="2:7">
      <c r="B1914" s="132" t="s">
        <v>6627</v>
      </c>
      <c r="C1914" s="132" t="s">
        <v>6628</v>
      </c>
      <c r="D1914" s="132" t="s">
        <v>2498</v>
      </c>
      <c r="E1914" s="132" t="s">
        <v>2499</v>
      </c>
      <c r="F1914" s="132" t="s">
        <v>3228</v>
      </c>
      <c r="G1914" s="132" t="s">
        <v>6629</v>
      </c>
    </row>
    <row r="1915" spans="2:7">
      <c r="B1915" s="132" t="s">
        <v>6630</v>
      </c>
      <c r="C1915" s="132" t="s">
        <v>6631</v>
      </c>
      <c r="D1915" s="132" t="s">
        <v>2498</v>
      </c>
      <c r="E1915" s="132" t="s">
        <v>2499</v>
      </c>
      <c r="F1915" s="132" t="s">
        <v>2752</v>
      </c>
      <c r="G1915" s="132" t="s">
        <v>4211</v>
      </c>
    </row>
    <row r="1916" spans="2:7">
      <c r="B1916" s="132" t="s">
        <v>6632</v>
      </c>
      <c r="C1916" s="132" t="s">
        <v>6633</v>
      </c>
      <c r="D1916" s="132" t="s">
        <v>5379</v>
      </c>
      <c r="E1916" s="132" t="s">
        <v>5380</v>
      </c>
      <c r="F1916" s="132" t="s">
        <v>5381</v>
      </c>
      <c r="G1916" s="132" t="s">
        <v>2536</v>
      </c>
    </row>
    <row r="1917" spans="2:7">
      <c r="B1917" s="132" t="s">
        <v>6634</v>
      </c>
      <c r="C1917" s="132" t="s">
        <v>6635</v>
      </c>
      <c r="D1917" s="132" t="s">
        <v>2554</v>
      </c>
      <c r="E1917" s="132" t="s">
        <v>2555</v>
      </c>
      <c r="F1917" s="132" t="s">
        <v>3948</v>
      </c>
      <c r="G1917" s="132" t="s">
        <v>6636</v>
      </c>
    </row>
    <row r="1918" spans="2:7">
      <c r="B1918" s="132" t="s">
        <v>6637</v>
      </c>
      <c r="C1918" s="132" t="s">
        <v>6638</v>
      </c>
      <c r="D1918" s="132" t="s">
        <v>2498</v>
      </c>
      <c r="E1918" s="132" t="s">
        <v>2499</v>
      </c>
      <c r="F1918" s="132" t="s">
        <v>3314</v>
      </c>
      <c r="G1918" s="132" t="s">
        <v>5100</v>
      </c>
    </row>
    <row r="1919" spans="2:7">
      <c r="B1919" s="132" t="s">
        <v>6639</v>
      </c>
      <c r="C1919" s="132" t="s">
        <v>6640</v>
      </c>
      <c r="D1919" s="132" t="s">
        <v>6525</v>
      </c>
      <c r="E1919" s="132" t="s">
        <v>6526</v>
      </c>
      <c r="F1919" s="132" t="s">
        <v>6641</v>
      </c>
      <c r="G1919" s="132" t="s">
        <v>5491</v>
      </c>
    </row>
    <row r="1920" spans="2:7">
      <c r="B1920" s="132" t="s">
        <v>6642</v>
      </c>
      <c r="C1920" s="132" t="s">
        <v>6643</v>
      </c>
      <c r="D1920" s="132" t="s">
        <v>2498</v>
      </c>
      <c r="E1920" s="132" t="s">
        <v>2499</v>
      </c>
      <c r="F1920" s="132" t="s">
        <v>3805</v>
      </c>
      <c r="G1920" s="132" t="s">
        <v>2527</v>
      </c>
    </row>
    <row r="1921" spans="2:7">
      <c r="B1921" s="132" t="s">
        <v>6644</v>
      </c>
      <c r="C1921" s="132" t="s">
        <v>6645</v>
      </c>
      <c r="D1921" s="132" t="s">
        <v>2530</v>
      </c>
      <c r="E1921" s="132" t="s">
        <v>2531</v>
      </c>
      <c r="F1921" s="132" t="s">
        <v>2532</v>
      </c>
      <c r="G1921" s="132" t="s">
        <v>2536</v>
      </c>
    </row>
    <row r="1922" spans="2:7">
      <c r="B1922" s="132" t="s">
        <v>6646</v>
      </c>
      <c r="C1922" s="132" t="s">
        <v>6647</v>
      </c>
      <c r="D1922" s="132" t="s">
        <v>2498</v>
      </c>
      <c r="E1922" s="132" t="s">
        <v>2499</v>
      </c>
      <c r="F1922" s="132" t="s">
        <v>3228</v>
      </c>
      <c r="G1922" s="132" t="s">
        <v>6629</v>
      </c>
    </row>
    <row r="1923" spans="2:7">
      <c r="B1923" s="132" t="s">
        <v>6648</v>
      </c>
      <c r="C1923" s="132" t="s">
        <v>6649</v>
      </c>
      <c r="D1923" s="132" t="s">
        <v>2498</v>
      </c>
      <c r="E1923" s="132" t="s">
        <v>2499</v>
      </c>
      <c r="F1923" s="132" t="s">
        <v>2507</v>
      </c>
      <c r="G1923" s="132" t="s">
        <v>2527</v>
      </c>
    </row>
    <row r="1924" spans="2:7">
      <c r="B1924" s="132" t="s">
        <v>6650</v>
      </c>
      <c r="C1924" s="132" t="s">
        <v>6651</v>
      </c>
      <c r="D1924" s="132" t="s">
        <v>2498</v>
      </c>
      <c r="E1924" s="132" t="s">
        <v>2499</v>
      </c>
      <c r="F1924" s="132" t="s">
        <v>2562</v>
      </c>
      <c r="G1924" s="132" t="s">
        <v>2512</v>
      </c>
    </row>
    <row r="1925" spans="2:7">
      <c r="B1925" s="132" t="s">
        <v>6652</v>
      </c>
      <c r="C1925" s="132" t="s">
        <v>6653</v>
      </c>
      <c r="D1925" s="132" t="s">
        <v>2498</v>
      </c>
      <c r="E1925" s="132" t="s">
        <v>2499</v>
      </c>
      <c r="F1925" s="132" t="s">
        <v>5138</v>
      </c>
      <c r="G1925" s="132" t="s">
        <v>3734</v>
      </c>
    </row>
    <row r="1926" spans="2:7">
      <c r="B1926" s="132" t="s">
        <v>6654</v>
      </c>
      <c r="C1926" s="132" t="s">
        <v>6655</v>
      </c>
      <c r="D1926" s="132" t="s">
        <v>2554</v>
      </c>
      <c r="E1926" s="132" t="s">
        <v>2555</v>
      </c>
      <c r="F1926" s="132" t="s">
        <v>2590</v>
      </c>
      <c r="G1926" s="132" t="s">
        <v>2601</v>
      </c>
    </row>
    <row r="1927" spans="2:7">
      <c r="B1927" s="132" t="s">
        <v>6656</v>
      </c>
      <c r="C1927" s="132" t="s">
        <v>6657</v>
      </c>
      <c r="D1927" s="132" t="s">
        <v>2498</v>
      </c>
      <c r="E1927" s="132" t="s">
        <v>2499</v>
      </c>
      <c r="F1927" s="132" t="s">
        <v>2828</v>
      </c>
      <c r="G1927" s="132" t="s">
        <v>6658</v>
      </c>
    </row>
    <row r="1928" spans="2:7">
      <c r="B1928" s="132" t="s">
        <v>6659</v>
      </c>
      <c r="C1928" s="132" t="s">
        <v>6660</v>
      </c>
      <c r="D1928" s="132" t="s">
        <v>2554</v>
      </c>
      <c r="E1928" s="132" t="s">
        <v>2555</v>
      </c>
      <c r="F1928" s="132" t="s">
        <v>2590</v>
      </c>
      <c r="G1928" s="132" t="s">
        <v>2869</v>
      </c>
    </row>
    <row r="1929" spans="2:7">
      <c r="B1929" s="132" t="s">
        <v>6661</v>
      </c>
      <c r="C1929" s="132" t="s">
        <v>6662</v>
      </c>
      <c r="D1929" s="132" t="s">
        <v>2498</v>
      </c>
      <c r="E1929" s="132" t="s">
        <v>2499</v>
      </c>
      <c r="F1929" s="132" t="s">
        <v>2733</v>
      </c>
      <c r="G1929" s="132" t="s">
        <v>2869</v>
      </c>
    </row>
    <row r="1930" spans="2:7">
      <c r="B1930" s="132" t="s">
        <v>6663</v>
      </c>
      <c r="C1930" s="132" t="s">
        <v>6664</v>
      </c>
      <c r="D1930" s="132" t="s">
        <v>2498</v>
      </c>
      <c r="E1930" s="132" t="s">
        <v>2499</v>
      </c>
      <c r="F1930" s="132" t="s">
        <v>2673</v>
      </c>
      <c r="G1930" s="132" t="s">
        <v>2570</v>
      </c>
    </row>
    <row r="1931" spans="2:7">
      <c r="B1931" s="132" t="s">
        <v>6665</v>
      </c>
      <c r="C1931" s="132" t="s">
        <v>6666</v>
      </c>
      <c r="D1931" s="132" t="s">
        <v>2498</v>
      </c>
      <c r="E1931" s="132" t="s">
        <v>2499</v>
      </c>
      <c r="F1931" s="132" t="s">
        <v>2638</v>
      </c>
      <c r="G1931" s="132" t="s">
        <v>2570</v>
      </c>
    </row>
    <row r="1932" spans="2:7">
      <c r="B1932" s="132" t="s">
        <v>6667</v>
      </c>
      <c r="C1932" s="132" t="s">
        <v>6668</v>
      </c>
      <c r="D1932" s="132" t="s">
        <v>2498</v>
      </c>
      <c r="E1932" s="132" t="s">
        <v>2499</v>
      </c>
      <c r="F1932" s="132" t="s">
        <v>2673</v>
      </c>
      <c r="G1932" s="132" t="s">
        <v>2570</v>
      </c>
    </row>
    <row r="1933" spans="2:7">
      <c r="B1933" s="132" t="s">
        <v>6669</v>
      </c>
      <c r="C1933" s="132" t="s">
        <v>6670</v>
      </c>
      <c r="D1933" s="132" t="s">
        <v>2498</v>
      </c>
      <c r="E1933" s="132" t="s">
        <v>2499</v>
      </c>
      <c r="F1933" s="132" t="s">
        <v>2547</v>
      </c>
      <c r="G1933" s="132" t="s">
        <v>2570</v>
      </c>
    </row>
    <row r="1934" spans="2:7">
      <c r="B1934" s="132" t="s">
        <v>6671</v>
      </c>
      <c r="C1934" s="132" t="s">
        <v>6672</v>
      </c>
      <c r="D1934" s="132" t="s">
        <v>2498</v>
      </c>
      <c r="E1934" s="132" t="s">
        <v>2499</v>
      </c>
      <c r="F1934" s="132" t="s">
        <v>3445</v>
      </c>
      <c r="G1934" s="132" t="s">
        <v>5100</v>
      </c>
    </row>
    <row r="1935" spans="2:7">
      <c r="B1935" s="132" t="s">
        <v>6673</v>
      </c>
      <c r="C1935" s="132" t="s">
        <v>6674</v>
      </c>
      <c r="D1935" s="132" t="s">
        <v>2498</v>
      </c>
      <c r="E1935" s="132" t="s">
        <v>2499</v>
      </c>
      <c r="F1935" s="132" t="s">
        <v>3074</v>
      </c>
      <c r="G1935" s="132" t="s">
        <v>2527</v>
      </c>
    </row>
    <row r="1936" spans="2:7">
      <c r="B1936" s="132" t="s">
        <v>6675</v>
      </c>
      <c r="C1936" s="132" t="s">
        <v>6676</v>
      </c>
      <c r="D1936" s="132" t="s">
        <v>2498</v>
      </c>
      <c r="E1936" s="132" t="s">
        <v>2499</v>
      </c>
      <c r="F1936" s="132" t="s">
        <v>3259</v>
      </c>
      <c r="G1936" s="132" t="s">
        <v>2527</v>
      </c>
    </row>
    <row r="1937" spans="2:7">
      <c r="B1937" s="132" t="s">
        <v>6677</v>
      </c>
      <c r="C1937" s="132" t="s">
        <v>6678</v>
      </c>
      <c r="D1937" s="132" t="s">
        <v>2554</v>
      </c>
      <c r="E1937" s="132" t="s">
        <v>2555</v>
      </c>
      <c r="F1937" s="132" t="s">
        <v>2590</v>
      </c>
      <c r="G1937" s="132" t="s">
        <v>2520</v>
      </c>
    </row>
    <row r="1938" spans="2:7">
      <c r="B1938" s="132" t="s">
        <v>6679</v>
      </c>
      <c r="C1938" s="132" t="s">
        <v>6680</v>
      </c>
      <c r="D1938" s="132" t="s">
        <v>2498</v>
      </c>
      <c r="E1938" s="132" t="s">
        <v>2499</v>
      </c>
      <c r="F1938" s="132" t="s">
        <v>3223</v>
      </c>
      <c r="G1938" s="132" t="s">
        <v>2527</v>
      </c>
    </row>
    <row r="1939" spans="2:7">
      <c r="B1939" s="132" t="s">
        <v>6681</v>
      </c>
      <c r="C1939" s="132" t="s">
        <v>6682</v>
      </c>
      <c r="D1939" s="132" t="s">
        <v>2530</v>
      </c>
      <c r="E1939" s="132" t="s">
        <v>2531</v>
      </c>
      <c r="F1939" s="132" t="s">
        <v>2532</v>
      </c>
      <c r="G1939" s="132" t="s">
        <v>2536</v>
      </c>
    </row>
    <row r="1940" spans="2:7">
      <c r="B1940" s="132" t="s">
        <v>6683</v>
      </c>
      <c r="C1940" s="132" t="s">
        <v>6684</v>
      </c>
      <c r="D1940" s="132" t="s">
        <v>2498</v>
      </c>
      <c r="E1940" s="132" t="s">
        <v>2499</v>
      </c>
      <c r="F1940" s="132" t="s">
        <v>2733</v>
      </c>
      <c r="G1940" s="132" t="s">
        <v>3541</v>
      </c>
    </row>
    <row r="1941" spans="2:7">
      <c r="B1941" s="132" t="s">
        <v>6685</v>
      </c>
      <c r="C1941" s="132" t="s">
        <v>6686</v>
      </c>
      <c r="D1941" s="132" t="s">
        <v>2498</v>
      </c>
      <c r="E1941" s="132" t="s">
        <v>2499</v>
      </c>
      <c r="F1941" s="132" t="s">
        <v>2500</v>
      </c>
      <c r="G1941" s="132" t="s">
        <v>5482</v>
      </c>
    </row>
    <row r="1942" spans="2:7">
      <c r="B1942" s="132" t="s">
        <v>6687</v>
      </c>
      <c r="C1942" s="132" t="s">
        <v>6688</v>
      </c>
      <c r="D1942" s="132" t="s">
        <v>2498</v>
      </c>
      <c r="E1942" s="132" t="s">
        <v>2499</v>
      </c>
      <c r="F1942" s="132" t="s">
        <v>5568</v>
      </c>
      <c r="G1942" s="132" t="s">
        <v>6249</v>
      </c>
    </row>
    <row r="1943" spans="2:7">
      <c r="B1943" s="132" t="s">
        <v>6689</v>
      </c>
      <c r="C1943" s="132" t="s">
        <v>6690</v>
      </c>
      <c r="D1943" s="132" t="s">
        <v>2498</v>
      </c>
      <c r="E1943" s="132" t="s">
        <v>2499</v>
      </c>
      <c r="F1943" s="132" t="s">
        <v>3089</v>
      </c>
      <c r="G1943" s="132" t="s">
        <v>6249</v>
      </c>
    </row>
    <row r="1944" spans="2:7">
      <c r="B1944" s="132" t="s">
        <v>6691</v>
      </c>
      <c r="C1944" s="132" t="s">
        <v>6692</v>
      </c>
      <c r="D1944" s="132" t="s">
        <v>2498</v>
      </c>
      <c r="E1944" s="132" t="s">
        <v>2499</v>
      </c>
      <c r="F1944" s="132" t="s">
        <v>3146</v>
      </c>
      <c r="G1944" s="132" t="s">
        <v>5103</v>
      </c>
    </row>
    <row r="1945" spans="2:7">
      <c r="B1945" s="132" t="s">
        <v>6693</v>
      </c>
      <c r="C1945" s="132" t="s">
        <v>6694</v>
      </c>
      <c r="D1945" s="132" t="s">
        <v>2498</v>
      </c>
      <c r="E1945" s="132" t="s">
        <v>2499</v>
      </c>
      <c r="F1945" s="132" t="s">
        <v>3223</v>
      </c>
      <c r="G1945" s="132" t="s">
        <v>5482</v>
      </c>
    </row>
    <row r="1946" spans="2:7">
      <c r="B1946" s="132" t="s">
        <v>6695</v>
      </c>
      <c r="C1946" s="132" t="s">
        <v>6696</v>
      </c>
      <c r="D1946" s="132" t="s">
        <v>2498</v>
      </c>
      <c r="E1946" s="132" t="s">
        <v>2499</v>
      </c>
      <c r="F1946" s="132" t="s">
        <v>3059</v>
      </c>
      <c r="G1946" s="132" t="s">
        <v>6249</v>
      </c>
    </row>
    <row r="1947" spans="2:7">
      <c r="B1947" s="132" t="s">
        <v>6697</v>
      </c>
      <c r="C1947" s="132" t="s">
        <v>6698</v>
      </c>
      <c r="D1947" s="132" t="s">
        <v>2498</v>
      </c>
      <c r="E1947" s="132" t="s">
        <v>2499</v>
      </c>
      <c r="F1947" s="132" t="s">
        <v>2638</v>
      </c>
      <c r="G1947" s="132" t="s">
        <v>5482</v>
      </c>
    </row>
    <row r="1948" spans="2:7">
      <c r="B1948" s="132" t="s">
        <v>6699</v>
      </c>
      <c r="C1948" s="132" t="s">
        <v>6700</v>
      </c>
      <c r="D1948" s="132" t="s">
        <v>2498</v>
      </c>
      <c r="E1948" s="132" t="s">
        <v>2499</v>
      </c>
      <c r="F1948" s="132" t="s">
        <v>2500</v>
      </c>
      <c r="G1948" s="132" t="s">
        <v>5482</v>
      </c>
    </row>
    <row r="1949" spans="2:7">
      <c r="B1949" s="132" t="s">
        <v>6701</v>
      </c>
      <c r="C1949" s="132" t="s">
        <v>6702</v>
      </c>
      <c r="D1949" s="132" t="s">
        <v>2498</v>
      </c>
      <c r="E1949" s="132" t="s">
        <v>2499</v>
      </c>
      <c r="F1949" s="132" t="s">
        <v>3074</v>
      </c>
      <c r="G1949" s="132" t="s">
        <v>5482</v>
      </c>
    </row>
    <row r="1950" spans="2:7">
      <c r="B1950" s="132" t="s">
        <v>6703</v>
      </c>
      <c r="C1950" s="132" t="s">
        <v>6704</v>
      </c>
      <c r="D1950" s="132" t="s">
        <v>2498</v>
      </c>
      <c r="E1950" s="132" t="s">
        <v>2499</v>
      </c>
      <c r="F1950" s="132" t="s">
        <v>3160</v>
      </c>
      <c r="G1950" s="132" t="s">
        <v>5482</v>
      </c>
    </row>
    <row r="1951" spans="2:7">
      <c r="B1951" s="132" t="s">
        <v>6705</v>
      </c>
      <c r="C1951" s="132" t="s">
        <v>6706</v>
      </c>
      <c r="D1951" s="132" t="s">
        <v>2498</v>
      </c>
      <c r="E1951" s="132" t="s">
        <v>2499</v>
      </c>
      <c r="F1951" s="132" t="s">
        <v>3680</v>
      </c>
      <c r="G1951" s="132" t="s">
        <v>5482</v>
      </c>
    </row>
    <row r="1952" spans="2:7">
      <c r="B1952" s="132" t="s">
        <v>6707</v>
      </c>
      <c r="C1952" s="132" t="s">
        <v>6708</v>
      </c>
      <c r="D1952" s="132" t="s">
        <v>2498</v>
      </c>
      <c r="E1952" s="132" t="s">
        <v>2499</v>
      </c>
      <c r="F1952" s="132" t="s">
        <v>3259</v>
      </c>
      <c r="G1952" s="132" t="s">
        <v>5482</v>
      </c>
    </row>
    <row r="1953" spans="2:7">
      <c r="B1953" s="132" t="s">
        <v>6709</v>
      </c>
      <c r="C1953" s="132" t="s">
        <v>6710</v>
      </c>
      <c r="D1953" s="132" t="s">
        <v>2498</v>
      </c>
      <c r="E1953" s="132" t="s">
        <v>2499</v>
      </c>
      <c r="F1953" s="132" t="s">
        <v>2812</v>
      </c>
      <c r="G1953" s="132" t="s">
        <v>5482</v>
      </c>
    </row>
    <row r="1954" spans="2:7">
      <c r="B1954" s="132" t="s">
        <v>6711</v>
      </c>
      <c r="C1954" s="132" t="s">
        <v>6712</v>
      </c>
      <c r="D1954" s="132" t="s">
        <v>2498</v>
      </c>
      <c r="E1954" s="132" t="s">
        <v>2499</v>
      </c>
      <c r="F1954" s="132" t="s">
        <v>3228</v>
      </c>
      <c r="G1954" s="132" t="s">
        <v>5482</v>
      </c>
    </row>
    <row r="1955" spans="2:7">
      <c r="B1955" s="132" t="s">
        <v>6713</v>
      </c>
      <c r="C1955" s="132" t="s">
        <v>6714</v>
      </c>
      <c r="D1955" s="132" t="s">
        <v>2498</v>
      </c>
      <c r="E1955" s="132" t="s">
        <v>2499</v>
      </c>
      <c r="F1955" s="132" t="s">
        <v>3146</v>
      </c>
      <c r="G1955" s="132" t="s">
        <v>5482</v>
      </c>
    </row>
    <row r="1956" spans="2:7">
      <c r="B1956" s="132" t="s">
        <v>6715</v>
      </c>
      <c r="C1956" s="132" t="s">
        <v>6716</v>
      </c>
      <c r="D1956" s="132" t="s">
        <v>2498</v>
      </c>
      <c r="E1956" s="132" t="s">
        <v>2499</v>
      </c>
      <c r="F1956" s="132" t="s">
        <v>3643</v>
      </c>
      <c r="G1956" s="132" t="s">
        <v>5482</v>
      </c>
    </row>
    <row r="1957" spans="2:7">
      <c r="B1957" s="132" t="s">
        <v>6717</v>
      </c>
      <c r="C1957" s="132" t="s">
        <v>6718</v>
      </c>
      <c r="D1957" s="132" t="s">
        <v>2498</v>
      </c>
      <c r="E1957" s="132" t="s">
        <v>2499</v>
      </c>
      <c r="F1957" s="132" t="s">
        <v>2743</v>
      </c>
      <c r="G1957" s="132" t="s">
        <v>5482</v>
      </c>
    </row>
    <row r="1958" spans="2:7">
      <c r="B1958" s="132" t="s">
        <v>6719</v>
      </c>
      <c r="C1958" s="132" t="s">
        <v>6720</v>
      </c>
      <c r="D1958" s="132" t="s">
        <v>2498</v>
      </c>
      <c r="E1958" s="132" t="s">
        <v>2499</v>
      </c>
      <c r="F1958" s="132" t="s">
        <v>3168</v>
      </c>
      <c r="G1958" s="132" t="s">
        <v>5482</v>
      </c>
    </row>
    <row r="1959" spans="2:7">
      <c r="B1959" s="132" t="s">
        <v>6721</v>
      </c>
      <c r="C1959" s="132" t="s">
        <v>6722</v>
      </c>
      <c r="D1959" s="132" t="s">
        <v>2498</v>
      </c>
      <c r="E1959" s="132" t="s">
        <v>2499</v>
      </c>
      <c r="F1959" s="132" t="s">
        <v>3926</v>
      </c>
      <c r="G1959" s="132" t="s">
        <v>5735</v>
      </c>
    </row>
    <row r="1960" spans="2:7">
      <c r="B1960" s="132" t="s">
        <v>6723</v>
      </c>
      <c r="C1960" s="132" t="s">
        <v>6724</v>
      </c>
      <c r="D1960" s="132" t="s">
        <v>2498</v>
      </c>
      <c r="E1960" s="132" t="s">
        <v>2499</v>
      </c>
      <c r="F1960" s="132" t="s">
        <v>3259</v>
      </c>
      <c r="G1960" s="132" t="s">
        <v>5482</v>
      </c>
    </row>
    <row r="1961" spans="2:7">
      <c r="B1961" s="132" t="s">
        <v>6725</v>
      </c>
      <c r="C1961" s="132" t="s">
        <v>6726</v>
      </c>
      <c r="D1961" s="132" t="s">
        <v>2498</v>
      </c>
      <c r="E1961" s="132" t="s">
        <v>2499</v>
      </c>
      <c r="F1961" s="132" t="s">
        <v>2968</v>
      </c>
      <c r="G1961" s="132" t="s">
        <v>5482</v>
      </c>
    </row>
    <row r="1962" spans="2:7">
      <c r="B1962" s="132" t="s">
        <v>6727</v>
      </c>
      <c r="C1962" s="132" t="s">
        <v>6728</v>
      </c>
      <c r="D1962" s="132" t="s">
        <v>2498</v>
      </c>
      <c r="E1962" s="132" t="s">
        <v>2499</v>
      </c>
      <c r="F1962" s="132" t="s">
        <v>2968</v>
      </c>
      <c r="G1962" s="132" t="s">
        <v>5482</v>
      </c>
    </row>
    <row r="1963" spans="2:7">
      <c r="B1963" s="132" t="s">
        <v>6729</v>
      </c>
      <c r="C1963" s="132" t="s">
        <v>6730</v>
      </c>
      <c r="D1963" s="132" t="s">
        <v>2498</v>
      </c>
      <c r="E1963" s="132" t="s">
        <v>2499</v>
      </c>
      <c r="F1963" s="132" t="s">
        <v>3168</v>
      </c>
      <c r="G1963" s="132" t="s">
        <v>5735</v>
      </c>
    </row>
    <row r="1964" spans="2:7">
      <c r="B1964" s="132" t="s">
        <v>6731</v>
      </c>
      <c r="C1964" s="132" t="s">
        <v>6732</v>
      </c>
      <c r="D1964" s="132" t="s">
        <v>2498</v>
      </c>
      <c r="E1964" s="132" t="s">
        <v>2499</v>
      </c>
      <c r="F1964" s="132" t="s">
        <v>3633</v>
      </c>
      <c r="G1964" s="132" t="s">
        <v>5482</v>
      </c>
    </row>
    <row r="1965" spans="2:7">
      <c r="B1965" s="132" t="s">
        <v>6733</v>
      </c>
      <c r="C1965" s="132" t="s">
        <v>6734</v>
      </c>
      <c r="D1965" s="132" t="s">
        <v>2498</v>
      </c>
      <c r="E1965" s="132" t="s">
        <v>2499</v>
      </c>
      <c r="F1965" s="132" t="s">
        <v>2673</v>
      </c>
      <c r="G1965" s="132" t="s">
        <v>5482</v>
      </c>
    </row>
    <row r="1966" spans="2:7">
      <c r="B1966" s="132" t="s">
        <v>6735</v>
      </c>
      <c r="C1966" s="132" t="s">
        <v>6736</v>
      </c>
      <c r="D1966" s="132" t="s">
        <v>2498</v>
      </c>
      <c r="E1966" s="132" t="s">
        <v>2499</v>
      </c>
      <c r="F1966" s="132" t="s">
        <v>3074</v>
      </c>
      <c r="G1966" s="132" t="s">
        <v>5482</v>
      </c>
    </row>
    <row r="1967" spans="2:7">
      <c r="B1967" s="132" t="s">
        <v>6737</v>
      </c>
      <c r="C1967" s="132" t="s">
        <v>6738</v>
      </c>
      <c r="D1967" s="132" t="s">
        <v>2498</v>
      </c>
      <c r="E1967" s="132" t="s">
        <v>2499</v>
      </c>
      <c r="F1967" s="132" t="s">
        <v>2974</v>
      </c>
      <c r="G1967" s="132" t="s">
        <v>5491</v>
      </c>
    </row>
    <row r="1968" spans="2:7">
      <c r="B1968" s="132" t="s">
        <v>6739</v>
      </c>
      <c r="C1968" s="132" t="s">
        <v>6740</v>
      </c>
      <c r="D1968" s="132" t="s">
        <v>2498</v>
      </c>
      <c r="E1968" s="132" t="s">
        <v>2499</v>
      </c>
      <c r="F1968" s="132" t="s">
        <v>3259</v>
      </c>
      <c r="G1968" s="132" t="s">
        <v>5482</v>
      </c>
    </row>
    <row r="1969" spans="2:7">
      <c r="B1969" s="132" t="s">
        <v>6741</v>
      </c>
      <c r="C1969" s="132" t="s">
        <v>6742</v>
      </c>
      <c r="D1969" s="132" t="s">
        <v>2498</v>
      </c>
      <c r="E1969" s="132" t="s">
        <v>2499</v>
      </c>
      <c r="F1969" s="132" t="s">
        <v>3314</v>
      </c>
      <c r="G1969" s="132" t="s">
        <v>5482</v>
      </c>
    </row>
    <row r="1970" spans="2:7">
      <c r="B1970" s="132" t="s">
        <v>6743</v>
      </c>
      <c r="C1970" s="132" t="s">
        <v>6744</v>
      </c>
      <c r="D1970" s="132" t="s">
        <v>2498</v>
      </c>
      <c r="E1970" s="132" t="s">
        <v>2499</v>
      </c>
      <c r="F1970" s="132" t="s">
        <v>3188</v>
      </c>
      <c r="G1970" s="132" t="s">
        <v>5482</v>
      </c>
    </row>
    <row r="1971" spans="2:7">
      <c r="B1971" s="132" t="s">
        <v>6745</v>
      </c>
      <c r="C1971" s="132" t="s">
        <v>6746</v>
      </c>
      <c r="D1971" s="132" t="s">
        <v>2498</v>
      </c>
      <c r="E1971" s="132" t="s">
        <v>2499</v>
      </c>
      <c r="F1971" s="132" t="s">
        <v>2957</v>
      </c>
      <c r="G1971" s="132" t="s">
        <v>5482</v>
      </c>
    </row>
    <row r="1972" spans="2:7">
      <c r="B1972" s="132" t="s">
        <v>6747</v>
      </c>
      <c r="C1972" s="132" t="s">
        <v>6748</v>
      </c>
      <c r="D1972" s="132" t="s">
        <v>2498</v>
      </c>
      <c r="E1972" s="132" t="s">
        <v>2499</v>
      </c>
      <c r="F1972" s="132" t="s">
        <v>3168</v>
      </c>
      <c r="G1972" s="132" t="s">
        <v>5482</v>
      </c>
    </row>
    <row r="1973" spans="2:7">
      <c r="B1973" s="132" t="s">
        <v>6749</v>
      </c>
      <c r="C1973" s="132" t="s">
        <v>6750</v>
      </c>
      <c r="D1973" s="132" t="s">
        <v>2498</v>
      </c>
      <c r="E1973" s="132" t="s">
        <v>2499</v>
      </c>
      <c r="F1973" s="132" t="s">
        <v>2957</v>
      </c>
      <c r="G1973" s="132" t="s">
        <v>5482</v>
      </c>
    </row>
    <row r="1974" spans="2:7">
      <c r="B1974" s="132" t="s">
        <v>6751</v>
      </c>
      <c r="C1974" s="132" t="s">
        <v>6752</v>
      </c>
      <c r="D1974" s="132" t="s">
        <v>2498</v>
      </c>
      <c r="E1974" s="132" t="s">
        <v>2499</v>
      </c>
      <c r="F1974" s="132" t="s">
        <v>3349</v>
      </c>
      <c r="G1974" s="132" t="s">
        <v>5482</v>
      </c>
    </row>
    <row r="1975" spans="2:7">
      <c r="B1975" s="132" t="s">
        <v>6753</v>
      </c>
      <c r="C1975" s="132" t="s">
        <v>6754</v>
      </c>
      <c r="D1975" s="132" t="s">
        <v>2498</v>
      </c>
      <c r="E1975" s="132" t="s">
        <v>2499</v>
      </c>
      <c r="F1975" s="132" t="s">
        <v>3096</v>
      </c>
      <c r="G1975" s="132" t="s">
        <v>5482</v>
      </c>
    </row>
    <row r="1976" spans="2:7">
      <c r="B1976" s="132" t="s">
        <v>6755</v>
      </c>
      <c r="C1976" s="132" t="s">
        <v>6756</v>
      </c>
      <c r="D1976" s="132" t="s">
        <v>2498</v>
      </c>
      <c r="E1976" s="132" t="s">
        <v>2499</v>
      </c>
      <c r="F1976" s="132" t="s">
        <v>2567</v>
      </c>
      <c r="G1976" s="132" t="s">
        <v>5482</v>
      </c>
    </row>
    <row r="1977" spans="2:7">
      <c r="B1977" s="132" t="s">
        <v>6757</v>
      </c>
      <c r="C1977" s="132" t="s">
        <v>6758</v>
      </c>
      <c r="D1977" s="132" t="s">
        <v>2498</v>
      </c>
      <c r="E1977" s="132" t="s">
        <v>2499</v>
      </c>
      <c r="F1977" s="132" t="s">
        <v>2609</v>
      </c>
      <c r="G1977" s="132" t="s">
        <v>5482</v>
      </c>
    </row>
    <row r="1978" spans="2:7">
      <c r="B1978" s="132" t="s">
        <v>6759</v>
      </c>
      <c r="C1978" s="132" t="s">
        <v>6760</v>
      </c>
      <c r="D1978" s="132" t="s">
        <v>2498</v>
      </c>
      <c r="E1978" s="132" t="s">
        <v>2499</v>
      </c>
      <c r="F1978" s="132" t="s">
        <v>2989</v>
      </c>
      <c r="G1978" s="132" t="s">
        <v>5482</v>
      </c>
    </row>
    <row r="1979" spans="2:7">
      <c r="B1979" s="132" t="s">
        <v>6761</v>
      </c>
      <c r="C1979" s="132" t="s">
        <v>6762</v>
      </c>
      <c r="D1979" s="132" t="s">
        <v>2498</v>
      </c>
      <c r="E1979" s="132" t="s">
        <v>2499</v>
      </c>
      <c r="F1979" s="132" t="s">
        <v>2617</v>
      </c>
      <c r="G1979" s="132" t="s">
        <v>5482</v>
      </c>
    </row>
    <row r="1980" spans="2:7">
      <c r="B1980" s="132" t="s">
        <v>6763</v>
      </c>
      <c r="C1980" s="132" t="s">
        <v>6764</v>
      </c>
      <c r="D1980" s="132" t="s">
        <v>2498</v>
      </c>
      <c r="E1980" s="132" t="s">
        <v>2499</v>
      </c>
      <c r="F1980" s="132" t="s">
        <v>2943</v>
      </c>
      <c r="G1980" s="132" t="s">
        <v>5482</v>
      </c>
    </row>
    <row r="1981" spans="2:7">
      <c r="B1981" s="132" t="s">
        <v>6765</v>
      </c>
      <c r="C1981" s="132" t="s">
        <v>6766</v>
      </c>
      <c r="D1981" s="132" t="s">
        <v>2498</v>
      </c>
      <c r="E1981" s="132" t="s">
        <v>2499</v>
      </c>
      <c r="F1981" s="132" t="s">
        <v>2559</v>
      </c>
      <c r="G1981" s="132" t="s">
        <v>5735</v>
      </c>
    </row>
    <row r="1982" spans="2:7">
      <c r="B1982" s="132" t="s">
        <v>6767</v>
      </c>
      <c r="C1982" s="132" t="s">
        <v>6768</v>
      </c>
      <c r="D1982" s="132" t="s">
        <v>2498</v>
      </c>
      <c r="E1982" s="132" t="s">
        <v>2499</v>
      </c>
      <c r="F1982" s="132" t="s">
        <v>2606</v>
      </c>
      <c r="G1982" s="132" t="s">
        <v>5735</v>
      </c>
    </row>
    <row r="1983" spans="2:7">
      <c r="B1983" s="132" t="s">
        <v>6769</v>
      </c>
      <c r="C1983" s="132" t="s">
        <v>6770</v>
      </c>
      <c r="D1983" s="132" t="s">
        <v>2498</v>
      </c>
      <c r="E1983" s="132" t="s">
        <v>2499</v>
      </c>
      <c r="F1983" s="132" t="s">
        <v>2938</v>
      </c>
      <c r="G1983" s="132" t="s">
        <v>5735</v>
      </c>
    </row>
    <row r="1984" spans="2:7">
      <c r="B1984" s="132" t="s">
        <v>6771</v>
      </c>
      <c r="C1984" s="132" t="s">
        <v>6772</v>
      </c>
      <c r="D1984" s="132" t="s">
        <v>2498</v>
      </c>
      <c r="E1984" s="132" t="s">
        <v>2499</v>
      </c>
      <c r="F1984" s="132" t="s">
        <v>2617</v>
      </c>
      <c r="G1984" s="132" t="s">
        <v>5482</v>
      </c>
    </row>
    <row r="1985" spans="2:7">
      <c r="B1985" s="132" t="s">
        <v>6773</v>
      </c>
      <c r="C1985" s="132" t="s">
        <v>6774</v>
      </c>
      <c r="D1985" s="132" t="s">
        <v>2498</v>
      </c>
      <c r="E1985" s="132" t="s">
        <v>2499</v>
      </c>
      <c r="F1985" s="132" t="s">
        <v>2519</v>
      </c>
      <c r="G1985" s="132" t="s">
        <v>5735</v>
      </c>
    </row>
    <row r="1986" spans="2:7">
      <c r="B1986" s="132" t="s">
        <v>6775</v>
      </c>
      <c r="C1986" s="132" t="s">
        <v>6776</v>
      </c>
      <c r="D1986" s="132" t="s">
        <v>2498</v>
      </c>
      <c r="E1986" s="132" t="s">
        <v>2499</v>
      </c>
      <c r="F1986" s="132" t="s">
        <v>2519</v>
      </c>
      <c r="G1986" s="132" t="s">
        <v>2536</v>
      </c>
    </row>
    <row r="1987" spans="2:7">
      <c r="B1987" s="132" t="s">
        <v>6777</v>
      </c>
      <c r="C1987" s="132" t="s">
        <v>6778</v>
      </c>
      <c r="D1987" s="132" t="s">
        <v>2498</v>
      </c>
      <c r="E1987" s="132" t="s">
        <v>2499</v>
      </c>
      <c r="F1987" s="132" t="s">
        <v>2606</v>
      </c>
      <c r="G1987" s="132" t="s">
        <v>5735</v>
      </c>
    </row>
    <row r="1988" spans="2:7">
      <c r="B1988" s="132" t="s">
        <v>6779</v>
      </c>
      <c r="C1988" s="132" t="s">
        <v>6780</v>
      </c>
      <c r="D1988" s="132" t="s">
        <v>2498</v>
      </c>
      <c r="E1988" s="132" t="s">
        <v>2499</v>
      </c>
      <c r="F1988" s="132" t="s">
        <v>2515</v>
      </c>
      <c r="G1988" s="132" t="s">
        <v>2536</v>
      </c>
    </row>
    <row r="1989" spans="2:7">
      <c r="B1989" s="132" t="s">
        <v>6781</v>
      </c>
      <c r="C1989" s="132" t="s">
        <v>6782</v>
      </c>
      <c r="D1989" s="132" t="s">
        <v>2804</v>
      </c>
      <c r="E1989" s="132" t="s">
        <v>2805</v>
      </c>
      <c r="F1989" s="132" t="s">
        <v>3546</v>
      </c>
      <c r="G1989" s="132" t="s">
        <v>5746</v>
      </c>
    </row>
    <row r="1990" spans="2:7">
      <c r="B1990" s="132" t="s">
        <v>6783</v>
      </c>
      <c r="C1990" s="132" t="s">
        <v>6784</v>
      </c>
      <c r="D1990" s="132" t="s">
        <v>2804</v>
      </c>
      <c r="E1990" s="132" t="s">
        <v>2805</v>
      </c>
      <c r="F1990" s="132" t="s">
        <v>2997</v>
      </c>
      <c r="G1990" s="132" t="s">
        <v>5746</v>
      </c>
    </row>
    <row r="1991" spans="2:7">
      <c r="B1991" s="132" t="s">
        <v>6785</v>
      </c>
      <c r="C1991" s="132" t="s">
        <v>6786</v>
      </c>
      <c r="D1991" s="132" t="s">
        <v>2498</v>
      </c>
      <c r="E1991" s="132" t="s">
        <v>2499</v>
      </c>
      <c r="F1991" s="132" t="s">
        <v>2733</v>
      </c>
      <c r="G1991" s="132" t="s">
        <v>2869</v>
      </c>
    </row>
    <row r="1992" spans="2:7">
      <c r="B1992" s="132" t="s">
        <v>6787</v>
      </c>
      <c r="C1992" s="132" t="s">
        <v>6788</v>
      </c>
      <c r="D1992" s="132" t="s">
        <v>2498</v>
      </c>
      <c r="E1992" s="132" t="s">
        <v>2499</v>
      </c>
      <c r="F1992" s="132" t="s">
        <v>5999</v>
      </c>
      <c r="G1992" s="132" t="s">
        <v>3541</v>
      </c>
    </row>
    <row r="1993" spans="2:7">
      <c r="B1993" s="132" t="s">
        <v>6789</v>
      </c>
      <c r="C1993" s="132" t="s">
        <v>6790</v>
      </c>
      <c r="D1993" s="132" t="s">
        <v>2554</v>
      </c>
      <c r="E1993" s="132" t="s">
        <v>2555</v>
      </c>
      <c r="F1993" s="132" t="s">
        <v>2590</v>
      </c>
      <c r="G1993" s="132" t="s">
        <v>5100</v>
      </c>
    </row>
    <row r="1994" spans="2:7">
      <c r="B1994" s="132" t="s">
        <v>6791</v>
      </c>
      <c r="C1994" s="132" t="s">
        <v>6792</v>
      </c>
      <c r="D1994" s="132" t="s">
        <v>2498</v>
      </c>
      <c r="E1994" s="132" t="s">
        <v>2499</v>
      </c>
      <c r="F1994" s="132" t="s">
        <v>2587</v>
      </c>
      <c r="G1994" s="132" t="s">
        <v>2501</v>
      </c>
    </row>
    <row r="1995" spans="2:7">
      <c r="B1995" s="132" t="s">
        <v>6793</v>
      </c>
      <c r="C1995" s="132" t="s">
        <v>6794</v>
      </c>
      <c r="D1995" s="132" t="s">
        <v>5379</v>
      </c>
      <c r="E1995" s="132" t="s">
        <v>5380</v>
      </c>
      <c r="F1995" s="132" t="s">
        <v>5381</v>
      </c>
      <c r="G1995" s="132" t="s">
        <v>2536</v>
      </c>
    </row>
    <row r="1996" spans="2:7">
      <c r="B1996" s="132" t="s">
        <v>6795</v>
      </c>
      <c r="C1996" s="132" t="s">
        <v>6796</v>
      </c>
      <c r="D1996" s="132" t="s">
        <v>2498</v>
      </c>
      <c r="E1996" s="132" t="s">
        <v>2499</v>
      </c>
      <c r="F1996" s="132" t="s">
        <v>3314</v>
      </c>
      <c r="G1996" s="132" t="s">
        <v>3734</v>
      </c>
    </row>
    <row r="1997" spans="2:7">
      <c r="B1997" s="132" t="s">
        <v>6797</v>
      </c>
      <c r="C1997" s="132" t="s">
        <v>6798</v>
      </c>
      <c r="D1997" s="132" t="s">
        <v>2498</v>
      </c>
      <c r="E1997" s="132" t="s">
        <v>2499</v>
      </c>
      <c r="F1997" s="132" t="s">
        <v>3505</v>
      </c>
      <c r="G1997" s="132" t="s">
        <v>2527</v>
      </c>
    </row>
    <row r="1998" spans="2:7">
      <c r="B1998" s="132" t="s">
        <v>6799</v>
      </c>
      <c r="C1998" s="132" t="s">
        <v>6800</v>
      </c>
      <c r="D1998" s="132" t="s">
        <v>2498</v>
      </c>
      <c r="E1998" s="132" t="s">
        <v>2499</v>
      </c>
      <c r="F1998" s="132" t="s">
        <v>3228</v>
      </c>
      <c r="G1998" s="132" t="s">
        <v>3541</v>
      </c>
    </row>
    <row r="1999" spans="2:7">
      <c r="B1999" s="132" t="s">
        <v>6801</v>
      </c>
      <c r="C1999" s="132" t="s">
        <v>6802</v>
      </c>
      <c r="D1999" s="132" t="s">
        <v>2498</v>
      </c>
      <c r="E1999" s="132" t="s">
        <v>2499</v>
      </c>
      <c r="F1999" s="132" t="s">
        <v>2685</v>
      </c>
      <c r="G1999" s="132" t="s">
        <v>2664</v>
      </c>
    </row>
    <row r="2000" spans="2:7">
      <c r="B2000" s="132" t="s">
        <v>6803</v>
      </c>
      <c r="C2000" s="132" t="s">
        <v>6804</v>
      </c>
      <c r="D2000" s="132" t="s">
        <v>2498</v>
      </c>
      <c r="E2000" s="132" t="s">
        <v>2499</v>
      </c>
      <c r="F2000" s="132" t="s">
        <v>2653</v>
      </c>
      <c r="G2000" s="132" t="s">
        <v>2664</v>
      </c>
    </row>
    <row r="2001" spans="2:7">
      <c r="B2001" s="132" t="s">
        <v>6805</v>
      </c>
      <c r="C2001" s="132" t="s">
        <v>6806</v>
      </c>
      <c r="D2001" s="132" t="s">
        <v>2498</v>
      </c>
      <c r="E2001" s="132" t="s">
        <v>2499</v>
      </c>
      <c r="F2001" s="132" t="s">
        <v>2653</v>
      </c>
      <c r="G2001" s="132" t="s">
        <v>2664</v>
      </c>
    </row>
    <row r="2002" spans="2:7">
      <c r="B2002" s="132" t="s">
        <v>6807</v>
      </c>
      <c r="C2002" s="132" t="s">
        <v>6808</v>
      </c>
      <c r="D2002" s="132" t="s">
        <v>2530</v>
      </c>
      <c r="E2002" s="132" t="s">
        <v>2531</v>
      </c>
      <c r="F2002" s="132" t="s">
        <v>2532</v>
      </c>
      <c r="G2002" s="132" t="s">
        <v>2536</v>
      </c>
    </row>
    <row r="2003" spans="2:7">
      <c r="B2003" s="132" t="s">
        <v>6809</v>
      </c>
      <c r="C2003" s="132" t="s">
        <v>6810</v>
      </c>
      <c r="D2003" s="132" t="s">
        <v>2498</v>
      </c>
      <c r="E2003" s="132" t="s">
        <v>2499</v>
      </c>
      <c r="F2003" s="132" t="s">
        <v>3812</v>
      </c>
      <c r="G2003" s="132" t="s">
        <v>5482</v>
      </c>
    </row>
    <row r="2004" spans="2:7">
      <c r="B2004" s="132" t="s">
        <v>6811</v>
      </c>
      <c r="C2004" s="132" t="s">
        <v>6812</v>
      </c>
      <c r="D2004" s="132" t="s">
        <v>2530</v>
      </c>
      <c r="E2004" s="132" t="s">
        <v>2531</v>
      </c>
      <c r="F2004" s="132" t="s">
        <v>2532</v>
      </c>
      <c r="G2004" s="132" t="s">
        <v>2536</v>
      </c>
    </row>
    <row r="2005" spans="2:7">
      <c r="B2005" s="132" t="s">
        <v>6813</v>
      </c>
      <c r="C2005" s="132" t="s">
        <v>6814</v>
      </c>
      <c r="D2005" s="132" t="s">
        <v>2498</v>
      </c>
      <c r="E2005" s="132" t="s">
        <v>2499</v>
      </c>
      <c r="F2005" s="132" t="s">
        <v>2989</v>
      </c>
      <c r="G2005" s="132" t="s">
        <v>2527</v>
      </c>
    </row>
    <row r="2006" spans="2:7">
      <c r="B2006" s="132" t="s">
        <v>6815</v>
      </c>
      <c r="C2006" s="132" t="s">
        <v>6816</v>
      </c>
      <c r="D2006" s="132" t="s">
        <v>2498</v>
      </c>
      <c r="E2006" s="132" t="s">
        <v>2499</v>
      </c>
      <c r="F2006" s="132" t="s">
        <v>3349</v>
      </c>
      <c r="G2006" s="132" t="s">
        <v>2570</v>
      </c>
    </row>
    <row r="2007" spans="2:7">
      <c r="B2007" s="132" t="s">
        <v>6817</v>
      </c>
      <c r="C2007" s="132" t="s">
        <v>6818</v>
      </c>
      <c r="D2007" s="132" t="s">
        <v>2498</v>
      </c>
      <c r="E2007" s="132" t="s">
        <v>2499</v>
      </c>
      <c r="F2007" s="132" t="s">
        <v>2957</v>
      </c>
      <c r="G2007" s="132" t="s">
        <v>2570</v>
      </c>
    </row>
    <row r="2008" spans="2:7">
      <c r="B2008" s="132" t="s">
        <v>6819</v>
      </c>
      <c r="C2008" s="132" t="s">
        <v>6820</v>
      </c>
      <c r="D2008" s="132" t="s">
        <v>2498</v>
      </c>
      <c r="E2008" s="132" t="s">
        <v>2499</v>
      </c>
      <c r="F2008" s="132" t="s">
        <v>2673</v>
      </c>
      <c r="G2008" s="132" t="s">
        <v>2501</v>
      </c>
    </row>
    <row r="2009" spans="2:7">
      <c r="B2009" s="132" t="s">
        <v>6821</v>
      </c>
      <c r="C2009" s="132" t="s">
        <v>6822</v>
      </c>
      <c r="D2009" s="132" t="s">
        <v>2498</v>
      </c>
      <c r="E2009" s="132" t="s">
        <v>2499</v>
      </c>
      <c r="F2009" s="132" t="s">
        <v>2543</v>
      </c>
      <c r="G2009" s="132" t="s">
        <v>2512</v>
      </c>
    </row>
    <row r="2010" spans="2:7">
      <c r="B2010" s="132" t="s">
        <v>6823</v>
      </c>
      <c r="C2010" s="132" t="s">
        <v>6824</v>
      </c>
      <c r="D2010" s="132" t="s">
        <v>2498</v>
      </c>
      <c r="E2010" s="132" t="s">
        <v>2499</v>
      </c>
      <c r="F2010" s="132" t="s">
        <v>6825</v>
      </c>
      <c r="G2010" s="132" t="s">
        <v>2664</v>
      </c>
    </row>
    <row r="2011" spans="2:7">
      <c r="B2011" s="132" t="s">
        <v>6826</v>
      </c>
      <c r="C2011" s="132" t="s">
        <v>6827</v>
      </c>
      <c r="D2011" s="132" t="s">
        <v>2498</v>
      </c>
      <c r="E2011" s="132" t="s">
        <v>2499</v>
      </c>
      <c r="F2011" s="132" t="s">
        <v>3133</v>
      </c>
      <c r="G2011" s="132" t="s">
        <v>3541</v>
      </c>
    </row>
    <row r="2012" spans="2:7">
      <c r="B2012" s="132" t="s">
        <v>6828</v>
      </c>
      <c r="C2012" s="132" t="s">
        <v>6829</v>
      </c>
      <c r="D2012" s="132" t="s">
        <v>2498</v>
      </c>
      <c r="E2012" s="132" t="s">
        <v>2499</v>
      </c>
      <c r="F2012" s="132" t="s">
        <v>2733</v>
      </c>
      <c r="G2012" s="132" t="s">
        <v>2869</v>
      </c>
    </row>
    <row r="2013" spans="2:7">
      <c r="B2013" s="132" t="s">
        <v>6830</v>
      </c>
      <c r="C2013" s="132" t="s">
        <v>6831</v>
      </c>
      <c r="D2013" s="132" t="s">
        <v>2498</v>
      </c>
      <c r="E2013" s="132" t="s">
        <v>2499</v>
      </c>
      <c r="F2013" s="132" t="s">
        <v>2822</v>
      </c>
      <c r="G2013" s="132" t="s">
        <v>2823</v>
      </c>
    </row>
    <row r="2014" spans="2:7">
      <c r="B2014" s="132" t="s">
        <v>6832</v>
      </c>
      <c r="C2014" s="132" t="s">
        <v>6833</v>
      </c>
      <c r="D2014" s="132" t="s">
        <v>2498</v>
      </c>
      <c r="E2014" s="132" t="s">
        <v>2499</v>
      </c>
      <c r="F2014" s="132" t="s">
        <v>2543</v>
      </c>
      <c r="G2014" s="132" t="s">
        <v>2664</v>
      </c>
    </row>
    <row r="2015" spans="2:7">
      <c r="B2015" s="132" t="s">
        <v>6834</v>
      </c>
      <c r="C2015" s="132" t="s">
        <v>6835</v>
      </c>
      <c r="D2015" s="132" t="s">
        <v>2498</v>
      </c>
      <c r="E2015" s="132" t="s">
        <v>2499</v>
      </c>
      <c r="F2015" s="132" t="s">
        <v>3342</v>
      </c>
      <c r="G2015" s="132" t="s">
        <v>5103</v>
      </c>
    </row>
    <row r="2016" spans="2:7">
      <c r="B2016" s="132" t="s">
        <v>6836</v>
      </c>
      <c r="C2016" s="132" t="s">
        <v>6837</v>
      </c>
      <c r="D2016" s="132" t="s">
        <v>2498</v>
      </c>
      <c r="E2016" s="132" t="s">
        <v>2499</v>
      </c>
      <c r="F2016" s="132" t="s">
        <v>3812</v>
      </c>
      <c r="G2016" s="132" t="s">
        <v>2869</v>
      </c>
    </row>
    <row r="2017" spans="2:7">
      <c r="B2017" s="132" t="s">
        <v>6838</v>
      </c>
      <c r="C2017" s="132" t="s">
        <v>6839</v>
      </c>
      <c r="D2017" s="132" t="s">
        <v>2554</v>
      </c>
      <c r="E2017" s="132" t="s">
        <v>2555</v>
      </c>
      <c r="F2017" s="132" t="s">
        <v>3948</v>
      </c>
      <c r="G2017" s="132" t="s">
        <v>5100</v>
      </c>
    </row>
    <row r="2018" spans="2:7">
      <c r="B2018" s="132" t="s">
        <v>6840</v>
      </c>
      <c r="C2018" s="132" t="s">
        <v>6841</v>
      </c>
      <c r="D2018" s="132" t="s">
        <v>2498</v>
      </c>
      <c r="E2018" s="132" t="s">
        <v>2499</v>
      </c>
      <c r="F2018" s="132" t="s">
        <v>2504</v>
      </c>
      <c r="G2018" s="132" t="s">
        <v>2501</v>
      </c>
    </row>
    <row r="2019" spans="2:7">
      <c r="B2019" s="132" t="s">
        <v>6842</v>
      </c>
      <c r="C2019" s="132" t="s">
        <v>6843</v>
      </c>
      <c r="D2019" s="132" t="s">
        <v>2530</v>
      </c>
      <c r="E2019" s="132" t="s">
        <v>2531</v>
      </c>
      <c r="F2019" s="132" t="s">
        <v>2532</v>
      </c>
      <c r="G2019" s="132" t="s">
        <v>2536</v>
      </c>
    </row>
    <row r="2020" spans="2:7">
      <c r="B2020" s="132" t="s">
        <v>6844</v>
      </c>
      <c r="C2020" s="132" t="s">
        <v>6845</v>
      </c>
      <c r="D2020" s="132" t="s">
        <v>2498</v>
      </c>
      <c r="E2020" s="132" t="s">
        <v>2499</v>
      </c>
      <c r="F2020" s="132" t="s">
        <v>2915</v>
      </c>
      <c r="G2020" s="132" t="s">
        <v>2533</v>
      </c>
    </row>
    <row r="2021" spans="2:7">
      <c r="B2021" s="132" t="s">
        <v>6846</v>
      </c>
      <c r="C2021" s="132" t="s">
        <v>6847</v>
      </c>
      <c r="D2021" s="132" t="s">
        <v>2498</v>
      </c>
      <c r="E2021" s="132" t="s">
        <v>2499</v>
      </c>
      <c r="F2021" s="132" t="s">
        <v>3683</v>
      </c>
      <c r="G2021" s="132" t="s">
        <v>2527</v>
      </c>
    </row>
    <row r="2022" spans="2:7">
      <c r="B2022" s="132" t="s">
        <v>6848</v>
      </c>
      <c r="C2022" s="132" t="s">
        <v>6849</v>
      </c>
      <c r="D2022" s="132" t="s">
        <v>2498</v>
      </c>
      <c r="E2022" s="132" t="s">
        <v>2499</v>
      </c>
      <c r="F2022" s="132" t="s">
        <v>2519</v>
      </c>
      <c r="G2022" s="132" t="s">
        <v>5482</v>
      </c>
    </row>
    <row r="2023" spans="2:7">
      <c r="B2023" s="132" t="s">
        <v>6850</v>
      </c>
      <c r="C2023" s="132" t="s">
        <v>6851</v>
      </c>
      <c r="D2023" s="132" t="s">
        <v>2530</v>
      </c>
      <c r="E2023" s="132" t="s">
        <v>2531</v>
      </c>
      <c r="F2023" s="132" t="s">
        <v>2532</v>
      </c>
      <c r="G2023" s="132" t="s">
        <v>2536</v>
      </c>
    </row>
    <row r="2024" spans="2:7">
      <c r="B2024" s="132" t="s">
        <v>6852</v>
      </c>
      <c r="C2024" s="132" t="s">
        <v>6853</v>
      </c>
      <c r="D2024" s="132" t="s">
        <v>2498</v>
      </c>
      <c r="E2024" s="132" t="s">
        <v>2499</v>
      </c>
      <c r="F2024" s="132" t="s">
        <v>2575</v>
      </c>
      <c r="G2024" s="132" t="s">
        <v>2831</v>
      </c>
    </row>
    <row r="2025" spans="2:7">
      <c r="B2025" s="132" t="s">
        <v>6854</v>
      </c>
      <c r="C2025" s="132" t="s">
        <v>6855</v>
      </c>
      <c r="D2025" s="132" t="s">
        <v>2498</v>
      </c>
      <c r="E2025" s="132" t="s">
        <v>2499</v>
      </c>
      <c r="F2025" s="132" t="s">
        <v>2968</v>
      </c>
      <c r="G2025" s="132" t="s">
        <v>3734</v>
      </c>
    </row>
    <row r="2026" spans="2:7">
      <c r="B2026" s="132" t="s">
        <v>6856</v>
      </c>
      <c r="C2026" s="132" t="s">
        <v>6857</v>
      </c>
      <c r="D2026" s="132" t="s">
        <v>2498</v>
      </c>
      <c r="E2026" s="132" t="s">
        <v>2499</v>
      </c>
      <c r="F2026" s="132" t="s">
        <v>2567</v>
      </c>
      <c r="G2026" s="132" t="s">
        <v>2570</v>
      </c>
    </row>
    <row r="2027" spans="2:7">
      <c r="B2027" s="132" t="s">
        <v>6858</v>
      </c>
      <c r="C2027" s="132" t="s">
        <v>6859</v>
      </c>
      <c r="D2027" s="132" t="s">
        <v>2498</v>
      </c>
      <c r="E2027" s="132" t="s">
        <v>2499</v>
      </c>
      <c r="F2027" s="132" t="s">
        <v>3160</v>
      </c>
      <c r="G2027" s="132" t="s">
        <v>5100</v>
      </c>
    </row>
    <row r="2028" spans="2:7">
      <c r="B2028" s="132" t="s">
        <v>6860</v>
      </c>
      <c r="C2028" s="132" t="s">
        <v>6861</v>
      </c>
      <c r="D2028" s="132" t="s">
        <v>2498</v>
      </c>
      <c r="E2028" s="132" t="s">
        <v>2499</v>
      </c>
      <c r="F2028" s="132" t="s">
        <v>2547</v>
      </c>
      <c r="G2028" s="132" t="s">
        <v>5100</v>
      </c>
    </row>
    <row r="2029" spans="2:7">
      <c r="B2029" s="132" t="s">
        <v>6862</v>
      </c>
      <c r="C2029" s="132" t="s">
        <v>6863</v>
      </c>
      <c r="D2029" s="132" t="s">
        <v>2498</v>
      </c>
      <c r="E2029" s="132" t="s">
        <v>2499</v>
      </c>
      <c r="F2029" s="132" t="s">
        <v>2915</v>
      </c>
      <c r="G2029" s="132" t="s">
        <v>3541</v>
      </c>
    </row>
    <row r="2030" spans="2:7">
      <c r="B2030" s="132" t="s">
        <v>6864</v>
      </c>
      <c r="C2030" s="132" t="s">
        <v>6865</v>
      </c>
      <c r="D2030" s="132" t="s">
        <v>2498</v>
      </c>
      <c r="E2030" s="132" t="s">
        <v>2499</v>
      </c>
      <c r="F2030" s="132" t="s">
        <v>3096</v>
      </c>
      <c r="G2030" s="132" t="s">
        <v>3734</v>
      </c>
    </row>
    <row r="2031" spans="2:7">
      <c r="B2031" s="132" t="s">
        <v>6866</v>
      </c>
      <c r="C2031" s="132" t="s">
        <v>6867</v>
      </c>
      <c r="D2031" s="132" t="s">
        <v>2498</v>
      </c>
      <c r="E2031" s="132" t="s">
        <v>2499</v>
      </c>
      <c r="F2031" s="132" t="s">
        <v>3259</v>
      </c>
      <c r="G2031" s="132" t="s">
        <v>2527</v>
      </c>
    </row>
    <row r="2032" spans="2:7">
      <c r="B2032" s="132" t="s">
        <v>6868</v>
      </c>
      <c r="C2032" s="132" t="s">
        <v>6869</v>
      </c>
      <c r="D2032" s="132" t="s">
        <v>2530</v>
      </c>
      <c r="E2032" s="132" t="s">
        <v>2531</v>
      </c>
      <c r="F2032" s="132" t="s">
        <v>2532</v>
      </c>
      <c r="G2032" s="132" t="s">
        <v>2536</v>
      </c>
    </row>
    <row r="2033" spans="2:7">
      <c r="B2033" s="132" t="s">
        <v>6870</v>
      </c>
      <c r="C2033" s="132" t="s">
        <v>6871</v>
      </c>
      <c r="D2033" s="132" t="s">
        <v>2498</v>
      </c>
      <c r="E2033" s="132" t="s">
        <v>2499</v>
      </c>
      <c r="F2033" s="132" t="s">
        <v>2957</v>
      </c>
      <c r="G2033" s="132" t="s">
        <v>5100</v>
      </c>
    </row>
    <row r="2034" spans="2:7">
      <c r="B2034" s="132" t="s">
        <v>6872</v>
      </c>
      <c r="C2034" s="132" t="s">
        <v>6873</v>
      </c>
      <c r="D2034" s="132" t="s">
        <v>2498</v>
      </c>
      <c r="E2034" s="132" t="s">
        <v>2499</v>
      </c>
      <c r="F2034" s="132" t="s">
        <v>2905</v>
      </c>
      <c r="G2034" s="132" t="s">
        <v>5100</v>
      </c>
    </row>
    <row r="2035" spans="2:7">
      <c r="B2035" s="132" t="s">
        <v>6874</v>
      </c>
      <c r="C2035" s="132" t="s">
        <v>6875</v>
      </c>
      <c r="D2035" s="132" t="s">
        <v>2530</v>
      </c>
      <c r="E2035" s="132" t="s">
        <v>2531</v>
      </c>
      <c r="F2035" s="132" t="s">
        <v>2532</v>
      </c>
      <c r="G2035" s="132" t="s">
        <v>2536</v>
      </c>
    </row>
    <row r="2036" spans="2:7">
      <c r="B2036" s="132" t="s">
        <v>6876</v>
      </c>
      <c r="C2036" s="132" t="s">
        <v>6877</v>
      </c>
      <c r="D2036" s="132" t="s">
        <v>2498</v>
      </c>
      <c r="E2036" s="132" t="s">
        <v>2499</v>
      </c>
      <c r="F2036" s="132" t="s">
        <v>2507</v>
      </c>
      <c r="G2036" s="132" t="s">
        <v>3541</v>
      </c>
    </row>
    <row r="2037" spans="2:7">
      <c r="B2037" s="132" t="s">
        <v>6878</v>
      </c>
      <c r="C2037" s="132" t="s">
        <v>6879</v>
      </c>
      <c r="D2037" s="132" t="s">
        <v>2498</v>
      </c>
      <c r="E2037" s="132" t="s">
        <v>2499</v>
      </c>
      <c r="F2037" s="132" t="s">
        <v>4234</v>
      </c>
      <c r="G2037" s="132" t="s">
        <v>3734</v>
      </c>
    </row>
    <row r="2038" spans="2:7">
      <c r="B2038" s="132" t="s">
        <v>6880</v>
      </c>
      <c r="C2038" s="132" t="s">
        <v>6881</v>
      </c>
      <c r="D2038" s="132" t="s">
        <v>2530</v>
      </c>
      <c r="E2038" s="132" t="s">
        <v>2531</v>
      </c>
      <c r="F2038" s="132" t="s">
        <v>2532</v>
      </c>
      <c r="G2038" s="132" t="s">
        <v>2536</v>
      </c>
    </row>
    <row r="2039" spans="2:7">
      <c r="B2039" s="132" t="s">
        <v>6882</v>
      </c>
      <c r="C2039" s="132" t="s">
        <v>6883</v>
      </c>
      <c r="D2039" s="132" t="s">
        <v>2530</v>
      </c>
      <c r="E2039" s="132" t="s">
        <v>2531</v>
      </c>
      <c r="F2039" s="132" t="s">
        <v>2532</v>
      </c>
      <c r="G2039" s="132" t="s">
        <v>2536</v>
      </c>
    </row>
    <row r="2040" spans="2:7">
      <c r="B2040" s="132" t="s">
        <v>6884</v>
      </c>
      <c r="C2040" s="132" t="s">
        <v>6885</v>
      </c>
      <c r="D2040" s="132" t="s">
        <v>2530</v>
      </c>
      <c r="E2040" s="132" t="s">
        <v>2531</v>
      </c>
      <c r="F2040" s="132" t="s">
        <v>2532</v>
      </c>
      <c r="G2040" s="132" t="s">
        <v>2536</v>
      </c>
    </row>
    <row r="2041" spans="2:7">
      <c r="B2041" s="132" t="s">
        <v>6886</v>
      </c>
      <c r="C2041" s="132" t="s">
        <v>6887</v>
      </c>
      <c r="D2041" s="132" t="s">
        <v>2530</v>
      </c>
      <c r="E2041" s="132" t="s">
        <v>2531</v>
      </c>
      <c r="F2041" s="132" t="s">
        <v>2532</v>
      </c>
      <c r="G2041" s="132" t="s">
        <v>2536</v>
      </c>
    </row>
    <row r="2042" spans="2:7">
      <c r="B2042" s="132" t="s">
        <v>6888</v>
      </c>
      <c r="C2042" s="132" t="s">
        <v>6889</v>
      </c>
      <c r="D2042" s="132" t="s">
        <v>2530</v>
      </c>
      <c r="E2042" s="132" t="s">
        <v>2531</v>
      </c>
      <c r="F2042" s="132" t="s">
        <v>2532</v>
      </c>
      <c r="G2042" s="132" t="s">
        <v>2536</v>
      </c>
    </row>
    <row r="2043" spans="2:7">
      <c r="B2043" s="132" t="s">
        <v>6890</v>
      </c>
      <c r="C2043" s="132" t="s">
        <v>6891</v>
      </c>
      <c r="D2043" s="132" t="s">
        <v>2530</v>
      </c>
      <c r="E2043" s="132" t="s">
        <v>2531</v>
      </c>
      <c r="F2043" s="132" t="s">
        <v>2532</v>
      </c>
      <c r="G2043" s="132" t="s">
        <v>2536</v>
      </c>
    </row>
    <row r="2044" spans="2:7">
      <c r="B2044" s="132" t="s">
        <v>6892</v>
      </c>
      <c r="C2044" s="132" t="s">
        <v>6893</v>
      </c>
      <c r="D2044" s="132" t="s">
        <v>2530</v>
      </c>
      <c r="E2044" s="132" t="s">
        <v>2531</v>
      </c>
      <c r="F2044" s="132" t="s">
        <v>2532</v>
      </c>
      <c r="G2044" s="132" t="s">
        <v>2536</v>
      </c>
    </row>
    <row r="2045" spans="2:7">
      <c r="B2045" s="132" t="s">
        <v>6894</v>
      </c>
      <c r="C2045" s="132" t="s">
        <v>6895</v>
      </c>
      <c r="D2045" s="132" t="s">
        <v>2530</v>
      </c>
      <c r="E2045" s="132" t="s">
        <v>2531</v>
      </c>
      <c r="F2045" s="132" t="s">
        <v>2532</v>
      </c>
      <c r="G2045" s="132" t="s">
        <v>2536</v>
      </c>
    </row>
    <row r="2046" spans="2:7">
      <c r="B2046" s="132" t="s">
        <v>6896</v>
      </c>
      <c r="C2046" s="132" t="s">
        <v>6897</v>
      </c>
      <c r="D2046" s="132" t="s">
        <v>2530</v>
      </c>
      <c r="E2046" s="132" t="s">
        <v>2531</v>
      </c>
      <c r="F2046" s="132" t="s">
        <v>2532</v>
      </c>
      <c r="G2046" s="132" t="s">
        <v>2536</v>
      </c>
    </row>
    <row r="2047" spans="2:7">
      <c r="B2047" s="132" t="s">
        <v>6898</v>
      </c>
      <c r="C2047" s="132" t="s">
        <v>6899</v>
      </c>
      <c r="D2047" s="132" t="s">
        <v>2530</v>
      </c>
      <c r="E2047" s="132" t="s">
        <v>2531</v>
      </c>
      <c r="F2047" s="132" t="s">
        <v>2532</v>
      </c>
      <c r="G2047" s="132" t="s">
        <v>2536</v>
      </c>
    </row>
    <row r="2048" spans="2:7">
      <c r="B2048" s="132" t="s">
        <v>6900</v>
      </c>
      <c r="C2048" s="132" t="s">
        <v>6901</v>
      </c>
      <c r="D2048" s="132" t="s">
        <v>2498</v>
      </c>
      <c r="E2048" s="132" t="s">
        <v>2499</v>
      </c>
      <c r="F2048" s="132" t="s">
        <v>2559</v>
      </c>
      <c r="G2048" s="132" t="s">
        <v>5100</v>
      </c>
    </row>
    <row r="2049" spans="2:7">
      <c r="B2049" s="132" t="s">
        <v>6902</v>
      </c>
      <c r="C2049" s="132" t="s">
        <v>6903</v>
      </c>
      <c r="D2049" s="132" t="s">
        <v>2498</v>
      </c>
      <c r="E2049" s="132" t="s">
        <v>2499</v>
      </c>
      <c r="F2049" s="132" t="s">
        <v>3115</v>
      </c>
      <c r="G2049" s="132" t="s">
        <v>2664</v>
      </c>
    </row>
    <row r="2050" spans="2:7">
      <c r="B2050" s="132" t="s">
        <v>6904</v>
      </c>
      <c r="C2050" s="132" t="s">
        <v>6905</v>
      </c>
      <c r="D2050" s="132" t="s">
        <v>2498</v>
      </c>
      <c r="E2050" s="132" t="s">
        <v>2499</v>
      </c>
      <c r="F2050" s="132" t="s">
        <v>2711</v>
      </c>
      <c r="G2050" s="132" t="s">
        <v>2664</v>
      </c>
    </row>
    <row r="2051" spans="2:7">
      <c r="B2051" s="132" t="s">
        <v>6906</v>
      </c>
      <c r="C2051" s="132" t="s">
        <v>6907</v>
      </c>
      <c r="D2051" s="132" t="s">
        <v>2498</v>
      </c>
      <c r="E2051" s="132" t="s">
        <v>2499</v>
      </c>
      <c r="F2051" s="132" t="s">
        <v>2643</v>
      </c>
      <c r="G2051" s="132" t="s">
        <v>5103</v>
      </c>
    </row>
    <row r="2052" spans="2:7">
      <c r="B2052" s="132" t="s">
        <v>6908</v>
      </c>
      <c r="C2052" s="132" t="s">
        <v>6909</v>
      </c>
      <c r="D2052" s="132" t="s">
        <v>6525</v>
      </c>
      <c r="E2052" s="132" t="s">
        <v>6526</v>
      </c>
      <c r="F2052" s="132" t="s">
        <v>6910</v>
      </c>
      <c r="G2052" s="132" t="s">
        <v>2536</v>
      </c>
    </row>
    <row r="2053" spans="2:7">
      <c r="B2053" s="132" t="s">
        <v>6911</v>
      </c>
      <c r="C2053" s="132" t="s">
        <v>6912</v>
      </c>
      <c r="D2053" s="132" t="s">
        <v>2498</v>
      </c>
      <c r="E2053" s="132" t="s">
        <v>2499</v>
      </c>
      <c r="F2053" s="132" t="s">
        <v>3643</v>
      </c>
      <c r="G2053" s="132" t="s">
        <v>5103</v>
      </c>
    </row>
    <row r="2054" spans="2:7">
      <c r="B2054" s="132" t="s">
        <v>6913</v>
      </c>
      <c r="C2054" s="132" t="s">
        <v>6914</v>
      </c>
      <c r="D2054" s="132" t="s">
        <v>2498</v>
      </c>
      <c r="E2054" s="132" t="s">
        <v>2499</v>
      </c>
      <c r="F2054" s="132" t="s">
        <v>3146</v>
      </c>
      <c r="G2054" s="132" t="s">
        <v>5735</v>
      </c>
    </row>
    <row r="2055" spans="2:7">
      <c r="B2055" s="132" t="s">
        <v>6915</v>
      </c>
      <c r="C2055" s="132" t="s">
        <v>6916</v>
      </c>
      <c r="D2055" s="132" t="s">
        <v>2498</v>
      </c>
      <c r="E2055" s="132" t="s">
        <v>2499</v>
      </c>
      <c r="F2055" s="132" t="s">
        <v>3146</v>
      </c>
      <c r="G2055" s="132" t="s">
        <v>2527</v>
      </c>
    </row>
    <row r="2056" spans="2:7">
      <c r="B2056" s="132" t="s">
        <v>6917</v>
      </c>
      <c r="C2056" s="132" t="s">
        <v>6918</v>
      </c>
      <c r="D2056" s="132" t="s">
        <v>2554</v>
      </c>
      <c r="E2056" s="132" t="s">
        <v>2555</v>
      </c>
      <c r="F2056" s="132" t="s">
        <v>2590</v>
      </c>
      <c r="G2056" s="132" t="s">
        <v>5100</v>
      </c>
    </row>
    <row r="2057" spans="2:7">
      <c r="B2057" s="132" t="s">
        <v>6919</v>
      </c>
      <c r="C2057" s="132" t="s">
        <v>6920</v>
      </c>
      <c r="D2057" s="132" t="s">
        <v>2498</v>
      </c>
      <c r="E2057" s="132" t="s">
        <v>2499</v>
      </c>
      <c r="F2057" s="132" t="s">
        <v>3445</v>
      </c>
      <c r="G2057" s="132" t="s">
        <v>2527</v>
      </c>
    </row>
    <row r="2058" spans="2:7">
      <c r="B2058" s="132" t="s">
        <v>6921</v>
      </c>
      <c r="C2058" s="132" t="s">
        <v>6922</v>
      </c>
      <c r="D2058" s="132" t="s">
        <v>2498</v>
      </c>
      <c r="E2058" s="132" t="s">
        <v>2499</v>
      </c>
      <c r="F2058" s="132" t="s">
        <v>3200</v>
      </c>
      <c r="G2058" s="132" t="s">
        <v>3734</v>
      </c>
    </row>
    <row r="2059" spans="2:7">
      <c r="B2059" s="132" t="s">
        <v>6923</v>
      </c>
      <c r="C2059" s="132" t="s">
        <v>6924</v>
      </c>
      <c r="D2059" s="132" t="s">
        <v>2498</v>
      </c>
      <c r="E2059" s="132" t="s">
        <v>2499</v>
      </c>
      <c r="F2059" s="132" t="s">
        <v>2562</v>
      </c>
      <c r="G2059" s="132" t="s">
        <v>2570</v>
      </c>
    </row>
    <row r="2060" spans="2:7">
      <c r="B2060" s="132" t="s">
        <v>6925</v>
      </c>
      <c r="C2060" s="132" t="s">
        <v>6926</v>
      </c>
      <c r="D2060" s="132" t="s">
        <v>2498</v>
      </c>
      <c r="E2060" s="132" t="s">
        <v>2499</v>
      </c>
      <c r="F2060" s="132" t="s">
        <v>2733</v>
      </c>
      <c r="G2060" s="132" t="s">
        <v>2527</v>
      </c>
    </row>
    <row r="2061" spans="2:7">
      <c r="B2061" s="132" t="s">
        <v>6927</v>
      </c>
      <c r="C2061" s="132" t="s">
        <v>6928</v>
      </c>
      <c r="D2061" s="132" t="s">
        <v>2530</v>
      </c>
      <c r="E2061" s="132" t="s">
        <v>2531</v>
      </c>
      <c r="F2061" s="132" t="s">
        <v>2532</v>
      </c>
      <c r="G2061" s="132" t="s">
        <v>2536</v>
      </c>
    </row>
    <row r="2062" spans="2:7">
      <c r="B2062" s="132" t="s">
        <v>6929</v>
      </c>
      <c r="C2062" s="132" t="s">
        <v>6930</v>
      </c>
      <c r="D2062" s="132" t="s">
        <v>2554</v>
      </c>
      <c r="E2062" s="132" t="s">
        <v>2555</v>
      </c>
      <c r="F2062" s="132" t="s">
        <v>3948</v>
      </c>
      <c r="G2062" s="132" t="s">
        <v>5100</v>
      </c>
    </row>
    <row r="2063" spans="2:7">
      <c r="B2063" s="132" t="s">
        <v>6931</v>
      </c>
      <c r="C2063" s="132" t="s">
        <v>6932</v>
      </c>
      <c r="D2063" s="132" t="s">
        <v>2498</v>
      </c>
      <c r="E2063" s="132" t="s">
        <v>2499</v>
      </c>
      <c r="F2063" s="132" t="s">
        <v>2968</v>
      </c>
      <c r="G2063" s="132" t="s">
        <v>3541</v>
      </c>
    </row>
    <row r="2064" spans="2:7">
      <c r="B2064" s="132" t="s">
        <v>6933</v>
      </c>
      <c r="C2064" s="132" t="s">
        <v>6934</v>
      </c>
      <c r="D2064" s="132" t="s">
        <v>2498</v>
      </c>
      <c r="E2064" s="132" t="s">
        <v>2499</v>
      </c>
      <c r="F2064" s="132" t="s">
        <v>3146</v>
      </c>
      <c r="G2064" s="132" t="s">
        <v>3541</v>
      </c>
    </row>
    <row r="2065" spans="2:7">
      <c r="B2065" s="132" t="s">
        <v>6935</v>
      </c>
      <c r="C2065" s="132" t="s">
        <v>6936</v>
      </c>
      <c r="D2065" s="132" t="s">
        <v>2498</v>
      </c>
      <c r="E2065" s="132" t="s">
        <v>2499</v>
      </c>
      <c r="F2065" s="132" t="s">
        <v>2957</v>
      </c>
      <c r="G2065" s="132" t="s">
        <v>2570</v>
      </c>
    </row>
    <row r="2066" spans="2:7">
      <c r="B2066" s="132" t="s">
        <v>6937</v>
      </c>
      <c r="C2066" s="132" t="s">
        <v>6938</v>
      </c>
      <c r="D2066" s="132" t="s">
        <v>2498</v>
      </c>
      <c r="E2066" s="132" t="s">
        <v>2499</v>
      </c>
      <c r="F2066" s="132" t="s">
        <v>3374</v>
      </c>
      <c r="G2066" s="132" t="s">
        <v>2869</v>
      </c>
    </row>
    <row r="2067" spans="2:7">
      <c r="B2067" s="132" t="s">
        <v>6939</v>
      </c>
      <c r="C2067" s="132" t="s">
        <v>6940</v>
      </c>
      <c r="D2067" s="132" t="s">
        <v>2498</v>
      </c>
      <c r="E2067" s="132" t="s">
        <v>2499</v>
      </c>
      <c r="F2067" s="132" t="s">
        <v>3374</v>
      </c>
      <c r="G2067" s="132" t="s">
        <v>2869</v>
      </c>
    </row>
    <row r="2068" spans="2:7">
      <c r="B2068" s="132" t="s">
        <v>6941</v>
      </c>
      <c r="C2068" s="132" t="s">
        <v>6942</v>
      </c>
      <c r="D2068" s="132" t="s">
        <v>2498</v>
      </c>
      <c r="E2068" s="132" t="s">
        <v>2499</v>
      </c>
      <c r="F2068" s="132" t="s">
        <v>3643</v>
      </c>
      <c r="G2068" s="132" t="s">
        <v>3541</v>
      </c>
    </row>
    <row r="2069" spans="2:7">
      <c r="B2069" s="132" t="s">
        <v>6943</v>
      </c>
      <c r="C2069" s="132" t="s">
        <v>6944</v>
      </c>
      <c r="D2069" s="132" t="s">
        <v>2498</v>
      </c>
      <c r="E2069" s="132" t="s">
        <v>2499</v>
      </c>
      <c r="F2069" s="132" t="s">
        <v>2708</v>
      </c>
      <c r="G2069" s="132" t="s">
        <v>4211</v>
      </c>
    </row>
    <row r="2070" spans="2:7">
      <c r="B2070" s="132" t="s">
        <v>6945</v>
      </c>
      <c r="C2070" s="132" t="s">
        <v>6946</v>
      </c>
      <c r="D2070" s="132" t="s">
        <v>2498</v>
      </c>
      <c r="E2070" s="132" t="s">
        <v>2499</v>
      </c>
      <c r="F2070" s="132" t="s">
        <v>3200</v>
      </c>
      <c r="G2070" s="132" t="s">
        <v>5491</v>
      </c>
    </row>
    <row r="2071" spans="2:7">
      <c r="B2071" s="132" t="s">
        <v>6947</v>
      </c>
      <c r="C2071" s="132" t="s">
        <v>6948</v>
      </c>
      <c r="D2071" s="132" t="s">
        <v>2498</v>
      </c>
      <c r="E2071" s="132" t="s">
        <v>2499</v>
      </c>
      <c r="F2071" s="132" t="s">
        <v>2587</v>
      </c>
      <c r="G2071" s="132" t="s">
        <v>2501</v>
      </c>
    </row>
    <row r="2072" spans="2:7">
      <c r="B2072" s="132" t="s">
        <v>6949</v>
      </c>
      <c r="C2072" s="132" t="s">
        <v>6950</v>
      </c>
      <c r="D2072" s="132" t="s">
        <v>2498</v>
      </c>
      <c r="E2072" s="132" t="s">
        <v>2499</v>
      </c>
      <c r="F2072" s="132" t="s">
        <v>2500</v>
      </c>
      <c r="G2072" s="132" t="s">
        <v>2527</v>
      </c>
    </row>
    <row r="2073" spans="2:7">
      <c r="B2073" s="132" t="s">
        <v>6951</v>
      </c>
      <c r="C2073" s="132" t="s">
        <v>6952</v>
      </c>
      <c r="D2073" s="132" t="s">
        <v>2498</v>
      </c>
      <c r="E2073" s="132" t="s">
        <v>2499</v>
      </c>
      <c r="F2073" s="132" t="s">
        <v>2688</v>
      </c>
      <c r="G2073" s="132" t="s">
        <v>2744</v>
      </c>
    </row>
    <row r="2074" spans="2:7">
      <c r="B2074" s="132" t="s">
        <v>6953</v>
      </c>
      <c r="C2074" s="132" t="s">
        <v>6954</v>
      </c>
      <c r="D2074" s="132" t="s">
        <v>2498</v>
      </c>
      <c r="E2074" s="132" t="s">
        <v>2499</v>
      </c>
      <c r="F2074" s="132" t="s">
        <v>3415</v>
      </c>
      <c r="G2074" s="132" t="s">
        <v>6249</v>
      </c>
    </row>
    <row r="2075" spans="2:7">
      <c r="B2075" s="132" t="s">
        <v>6955</v>
      </c>
      <c r="C2075" s="132" t="s">
        <v>6956</v>
      </c>
      <c r="D2075" s="132" t="s">
        <v>2498</v>
      </c>
      <c r="E2075" s="132" t="s">
        <v>2499</v>
      </c>
      <c r="F2075" s="132" t="s">
        <v>2688</v>
      </c>
      <c r="G2075" s="132" t="s">
        <v>6249</v>
      </c>
    </row>
    <row r="2076" spans="2:7">
      <c r="B2076" s="132" t="s">
        <v>6957</v>
      </c>
      <c r="C2076" s="132" t="s">
        <v>6958</v>
      </c>
      <c r="D2076" s="132" t="s">
        <v>2498</v>
      </c>
      <c r="E2076" s="132" t="s">
        <v>2499</v>
      </c>
      <c r="F2076" s="132" t="s">
        <v>3074</v>
      </c>
      <c r="G2076" s="132" t="s">
        <v>5482</v>
      </c>
    </row>
    <row r="2077" spans="2:7">
      <c r="B2077" s="132" t="s">
        <v>6959</v>
      </c>
      <c r="C2077" s="132" t="s">
        <v>6960</v>
      </c>
      <c r="D2077" s="132" t="s">
        <v>2498</v>
      </c>
      <c r="E2077" s="132" t="s">
        <v>2499</v>
      </c>
      <c r="F2077" s="132" t="s">
        <v>2638</v>
      </c>
      <c r="G2077" s="132" t="s">
        <v>5482</v>
      </c>
    </row>
    <row r="2078" spans="2:7">
      <c r="B2078" s="132" t="s">
        <v>6961</v>
      </c>
      <c r="C2078" s="132" t="s">
        <v>6962</v>
      </c>
      <c r="D2078" s="132" t="s">
        <v>2498</v>
      </c>
      <c r="E2078" s="132" t="s">
        <v>2499</v>
      </c>
      <c r="F2078" s="132" t="s">
        <v>3267</v>
      </c>
      <c r="G2078" s="132" t="s">
        <v>5482</v>
      </c>
    </row>
    <row r="2079" spans="2:7">
      <c r="B2079" s="132" t="s">
        <v>6963</v>
      </c>
      <c r="C2079" s="132" t="s">
        <v>6964</v>
      </c>
      <c r="D2079" s="132" t="s">
        <v>2498</v>
      </c>
      <c r="E2079" s="132" t="s">
        <v>2499</v>
      </c>
      <c r="F2079" s="132" t="s">
        <v>3812</v>
      </c>
      <c r="G2079" s="132" t="s">
        <v>5482</v>
      </c>
    </row>
    <row r="2080" spans="2:7">
      <c r="B2080" s="132" t="s">
        <v>6965</v>
      </c>
      <c r="C2080" s="132" t="s">
        <v>6966</v>
      </c>
      <c r="D2080" s="132" t="s">
        <v>2498</v>
      </c>
      <c r="E2080" s="132" t="s">
        <v>2499</v>
      </c>
      <c r="F2080" s="132" t="s">
        <v>3422</v>
      </c>
      <c r="G2080" s="132" t="s">
        <v>5482</v>
      </c>
    </row>
    <row r="2081" spans="2:7">
      <c r="B2081" s="132" t="s">
        <v>6967</v>
      </c>
      <c r="C2081" s="132" t="s">
        <v>6968</v>
      </c>
      <c r="D2081" s="132" t="s">
        <v>2498</v>
      </c>
      <c r="E2081" s="132" t="s">
        <v>2499</v>
      </c>
      <c r="F2081" s="132" t="s">
        <v>3683</v>
      </c>
      <c r="G2081" s="132" t="s">
        <v>5482</v>
      </c>
    </row>
    <row r="2082" spans="2:7">
      <c r="B2082" s="132" t="s">
        <v>6969</v>
      </c>
      <c r="C2082" s="132" t="s">
        <v>6970</v>
      </c>
      <c r="D2082" s="132" t="s">
        <v>2498</v>
      </c>
      <c r="E2082" s="132" t="s">
        <v>2499</v>
      </c>
      <c r="F2082" s="132" t="s">
        <v>3683</v>
      </c>
      <c r="G2082" s="132" t="s">
        <v>5482</v>
      </c>
    </row>
    <row r="2083" spans="2:7">
      <c r="B2083" s="132" t="s">
        <v>6971</v>
      </c>
      <c r="C2083" s="132" t="s">
        <v>6972</v>
      </c>
      <c r="D2083" s="132" t="s">
        <v>2498</v>
      </c>
      <c r="E2083" s="132" t="s">
        <v>2499</v>
      </c>
      <c r="F2083" s="132" t="s">
        <v>3812</v>
      </c>
      <c r="G2083" s="132" t="s">
        <v>5482</v>
      </c>
    </row>
    <row r="2084" spans="2:7">
      <c r="B2084" s="132" t="s">
        <v>6973</v>
      </c>
      <c r="C2084" s="132" t="s">
        <v>6974</v>
      </c>
      <c r="D2084" s="132" t="s">
        <v>2498</v>
      </c>
      <c r="E2084" s="132" t="s">
        <v>2499</v>
      </c>
      <c r="F2084" s="132" t="s">
        <v>2743</v>
      </c>
      <c r="G2084" s="132" t="s">
        <v>5482</v>
      </c>
    </row>
    <row r="2085" spans="2:7">
      <c r="B2085" s="132" t="s">
        <v>6975</v>
      </c>
      <c r="C2085" s="132" t="s">
        <v>6976</v>
      </c>
      <c r="D2085" s="132" t="s">
        <v>2498</v>
      </c>
      <c r="E2085" s="132" t="s">
        <v>2499</v>
      </c>
      <c r="F2085" s="132" t="s">
        <v>3146</v>
      </c>
      <c r="G2085" s="132" t="s">
        <v>5482</v>
      </c>
    </row>
    <row r="2086" spans="2:7">
      <c r="B2086" s="132" t="s">
        <v>6977</v>
      </c>
      <c r="C2086" s="132" t="s">
        <v>6978</v>
      </c>
      <c r="D2086" s="132" t="s">
        <v>2498</v>
      </c>
      <c r="E2086" s="132" t="s">
        <v>2499</v>
      </c>
      <c r="F2086" s="132" t="s">
        <v>2968</v>
      </c>
      <c r="G2086" s="132" t="s">
        <v>5482</v>
      </c>
    </row>
    <row r="2087" spans="2:7">
      <c r="B2087" s="132" t="s">
        <v>6979</v>
      </c>
      <c r="C2087" s="132" t="s">
        <v>6980</v>
      </c>
      <c r="D2087" s="132" t="s">
        <v>2498</v>
      </c>
      <c r="E2087" s="132" t="s">
        <v>2499</v>
      </c>
      <c r="F2087" s="132" t="s">
        <v>2708</v>
      </c>
      <c r="G2087" s="132" t="s">
        <v>6249</v>
      </c>
    </row>
    <row r="2088" spans="2:7">
      <c r="B2088" s="132" t="s">
        <v>6981</v>
      </c>
      <c r="C2088" s="132" t="s">
        <v>6982</v>
      </c>
      <c r="D2088" s="132" t="s">
        <v>2498</v>
      </c>
      <c r="E2088" s="132" t="s">
        <v>2499</v>
      </c>
      <c r="F2088" s="132" t="s">
        <v>3259</v>
      </c>
      <c r="G2088" s="132" t="s">
        <v>5482</v>
      </c>
    </row>
    <row r="2089" spans="2:7">
      <c r="B2089" s="132" t="s">
        <v>6983</v>
      </c>
      <c r="C2089" s="132" t="s">
        <v>6984</v>
      </c>
      <c r="D2089" s="132" t="s">
        <v>2498</v>
      </c>
      <c r="E2089" s="132" t="s">
        <v>2499</v>
      </c>
      <c r="F2089" s="132" t="s">
        <v>3168</v>
      </c>
      <c r="G2089" s="132" t="s">
        <v>5735</v>
      </c>
    </row>
    <row r="2090" spans="2:7">
      <c r="B2090" s="132" t="s">
        <v>6985</v>
      </c>
      <c r="C2090" s="132" t="s">
        <v>6986</v>
      </c>
      <c r="D2090" s="132" t="s">
        <v>2498</v>
      </c>
      <c r="E2090" s="132" t="s">
        <v>2499</v>
      </c>
      <c r="F2090" s="132" t="s">
        <v>5999</v>
      </c>
      <c r="G2090" s="132" t="s">
        <v>6249</v>
      </c>
    </row>
    <row r="2091" spans="2:7">
      <c r="B2091" s="132" t="s">
        <v>6987</v>
      </c>
      <c r="C2091" s="132" t="s">
        <v>6988</v>
      </c>
      <c r="D2091" s="132" t="s">
        <v>2498</v>
      </c>
      <c r="E2091" s="132" t="s">
        <v>2499</v>
      </c>
      <c r="F2091" s="132" t="s">
        <v>3074</v>
      </c>
      <c r="G2091" s="132" t="s">
        <v>5482</v>
      </c>
    </row>
    <row r="2092" spans="2:7">
      <c r="B2092" s="132" t="s">
        <v>6989</v>
      </c>
      <c r="C2092" s="132" t="s">
        <v>6990</v>
      </c>
      <c r="D2092" s="132" t="s">
        <v>2498</v>
      </c>
      <c r="E2092" s="132" t="s">
        <v>2499</v>
      </c>
      <c r="F2092" s="132" t="s">
        <v>3422</v>
      </c>
      <c r="G2092" s="132" t="s">
        <v>5482</v>
      </c>
    </row>
    <row r="2093" spans="2:7">
      <c r="B2093" s="132" t="s">
        <v>6991</v>
      </c>
      <c r="C2093" s="132" t="s">
        <v>6992</v>
      </c>
      <c r="D2093" s="132" t="s">
        <v>2498</v>
      </c>
      <c r="E2093" s="132" t="s">
        <v>2499</v>
      </c>
      <c r="F2093" s="132" t="s">
        <v>3314</v>
      </c>
      <c r="G2093" s="132" t="s">
        <v>5482</v>
      </c>
    </row>
    <row r="2094" spans="2:7">
      <c r="B2094" s="132" t="s">
        <v>6993</v>
      </c>
      <c r="C2094" s="132" t="s">
        <v>6994</v>
      </c>
      <c r="D2094" s="132" t="s">
        <v>2498</v>
      </c>
      <c r="E2094" s="132" t="s">
        <v>2499</v>
      </c>
      <c r="F2094" s="132" t="s">
        <v>2643</v>
      </c>
      <c r="G2094" s="132" t="s">
        <v>5735</v>
      </c>
    </row>
    <row r="2095" spans="2:7">
      <c r="B2095" s="132" t="s">
        <v>6995</v>
      </c>
      <c r="C2095" s="132" t="s">
        <v>6996</v>
      </c>
      <c r="D2095" s="132" t="s">
        <v>2498</v>
      </c>
      <c r="E2095" s="132" t="s">
        <v>2499</v>
      </c>
      <c r="F2095" s="132" t="s">
        <v>3188</v>
      </c>
      <c r="G2095" s="132" t="s">
        <v>5482</v>
      </c>
    </row>
    <row r="2096" spans="2:7">
      <c r="B2096" s="132" t="s">
        <v>6997</v>
      </c>
      <c r="C2096" s="132" t="s">
        <v>6998</v>
      </c>
      <c r="D2096" s="132" t="s">
        <v>2498</v>
      </c>
      <c r="E2096" s="132" t="s">
        <v>2499</v>
      </c>
      <c r="F2096" s="132" t="s">
        <v>6999</v>
      </c>
      <c r="G2096" s="132" t="s">
        <v>5482</v>
      </c>
    </row>
    <row r="2097" spans="2:7">
      <c r="B2097" s="132" t="s">
        <v>7000</v>
      </c>
      <c r="C2097" s="132" t="s">
        <v>7001</v>
      </c>
      <c r="D2097" s="132" t="s">
        <v>2498</v>
      </c>
      <c r="E2097" s="132" t="s">
        <v>2499</v>
      </c>
      <c r="F2097" s="132" t="s">
        <v>2957</v>
      </c>
      <c r="G2097" s="132" t="s">
        <v>5482</v>
      </c>
    </row>
    <row r="2098" spans="2:7">
      <c r="B2098" s="132" t="s">
        <v>7002</v>
      </c>
      <c r="C2098" s="132" t="s">
        <v>7003</v>
      </c>
      <c r="D2098" s="132" t="s">
        <v>2498</v>
      </c>
      <c r="E2098" s="132" t="s">
        <v>2499</v>
      </c>
      <c r="F2098" s="132" t="s">
        <v>2957</v>
      </c>
      <c r="G2098" s="132" t="s">
        <v>5482</v>
      </c>
    </row>
    <row r="2099" spans="2:7">
      <c r="B2099" s="132" t="s">
        <v>7004</v>
      </c>
      <c r="C2099" s="132" t="s">
        <v>7005</v>
      </c>
      <c r="D2099" s="132" t="s">
        <v>2498</v>
      </c>
      <c r="E2099" s="132" t="s">
        <v>2499</v>
      </c>
      <c r="F2099" s="132" t="s">
        <v>2547</v>
      </c>
      <c r="G2099" s="132" t="s">
        <v>5482</v>
      </c>
    </row>
    <row r="2100" spans="2:7">
      <c r="B2100" s="132" t="s">
        <v>7006</v>
      </c>
      <c r="C2100" s="132" t="s">
        <v>7007</v>
      </c>
      <c r="D2100" s="132" t="s">
        <v>2498</v>
      </c>
      <c r="E2100" s="132" t="s">
        <v>2499</v>
      </c>
      <c r="F2100" s="132" t="s">
        <v>2547</v>
      </c>
      <c r="G2100" s="132" t="s">
        <v>5735</v>
      </c>
    </row>
    <row r="2101" spans="2:7">
      <c r="B2101" s="132" t="s">
        <v>7008</v>
      </c>
      <c r="C2101" s="132" t="s">
        <v>7009</v>
      </c>
      <c r="D2101" s="132" t="s">
        <v>2498</v>
      </c>
      <c r="E2101" s="132" t="s">
        <v>2499</v>
      </c>
      <c r="F2101" s="132" t="s">
        <v>3349</v>
      </c>
      <c r="G2101" s="132" t="s">
        <v>5482</v>
      </c>
    </row>
    <row r="2102" spans="2:7">
      <c r="B2102" s="132" t="s">
        <v>7010</v>
      </c>
      <c r="C2102" s="132" t="s">
        <v>7011</v>
      </c>
      <c r="D2102" s="132" t="s">
        <v>2498</v>
      </c>
      <c r="E2102" s="132" t="s">
        <v>2499</v>
      </c>
      <c r="F2102" s="132" t="s">
        <v>3096</v>
      </c>
      <c r="G2102" s="132" t="s">
        <v>5482</v>
      </c>
    </row>
    <row r="2103" spans="2:7">
      <c r="B2103" s="132" t="s">
        <v>7012</v>
      </c>
      <c r="C2103" s="132" t="s">
        <v>7013</v>
      </c>
      <c r="D2103" s="132" t="s">
        <v>2498</v>
      </c>
      <c r="E2103" s="132" t="s">
        <v>2499</v>
      </c>
      <c r="F2103" s="132" t="s">
        <v>2609</v>
      </c>
      <c r="G2103" s="132" t="s">
        <v>5482</v>
      </c>
    </row>
    <row r="2104" spans="2:7">
      <c r="B2104" s="132" t="s">
        <v>7014</v>
      </c>
      <c r="C2104" s="132" t="s">
        <v>7015</v>
      </c>
      <c r="D2104" s="132" t="s">
        <v>2498</v>
      </c>
      <c r="E2104" s="132" t="s">
        <v>2499</v>
      </c>
      <c r="F2104" s="132" t="s">
        <v>2559</v>
      </c>
      <c r="G2104" s="132" t="s">
        <v>5735</v>
      </c>
    </row>
    <row r="2105" spans="2:7">
      <c r="B2105" s="132" t="s">
        <v>7016</v>
      </c>
      <c r="C2105" s="132" t="s">
        <v>7017</v>
      </c>
      <c r="D2105" s="132" t="s">
        <v>2498</v>
      </c>
      <c r="E2105" s="132" t="s">
        <v>2499</v>
      </c>
      <c r="F2105" s="132" t="s">
        <v>2559</v>
      </c>
      <c r="G2105" s="132" t="s">
        <v>5482</v>
      </c>
    </row>
    <row r="2106" spans="2:7">
      <c r="B2106" s="132" t="s">
        <v>7018</v>
      </c>
      <c r="C2106" s="132" t="s">
        <v>7019</v>
      </c>
      <c r="D2106" s="132" t="s">
        <v>2498</v>
      </c>
      <c r="E2106" s="132" t="s">
        <v>2499</v>
      </c>
      <c r="F2106" s="132" t="s">
        <v>2559</v>
      </c>
      <c r="G2106" s="132" t="s">
        <v>5482</v>
      </c>
    </row>
    <row r="2107" spans="2:7">
      <c r="B2107" s="132" t="s">
        <v>7020</v>
      </c>
      <c r="C2107" s="132" t="s">
        <v>7021</v>
      </c>
      <c r="D2107" s="132" t="s">
        <v>2498</v>
      </c>
      <c r="E2107" s="132" t="s">
        <v>2499</v>
      </c>
      <c r="F2107" s="132" t="s">
        <v>2938</v>
      </c>
      <c r="G2107" s="132" t="s">
        <v>5735</v>
      </c>
    </row>
    <row r="2108" spans="2:7">
      <c r="B2108" s="132" t="s">
        <v>7022</v>
      </c>
      <c r="C2108" s="132" t="s">
        <v>7023</v>
      </c>
      <c r="D2108" s="132" t="s">
        <v>2498</v>
      </c>
      <c r="E2108" s="132" t="s">
        <v>2499</v>
      </c>
      <c r="F2108" s="132" t="s">
        <v>2938</v>
      </c>
      <c r="G2108" s="132" t="s">
        <v>5735</v>
      </c>
    </row>
    <row r="2109" spans="2:7">
      <c r="B2109" s="132" t="s">
        <v>7024</v>
      </c>
      <c r="C2109" s="132" t="s">
        <v>7025</v>
      </c>
      <c r="D2109" s="132" t="s">
        <v>2498</v>
      </c>
      <c r="E2109" s="132" t="s">
        <v>2499</v>
      </c>
      <c r="F2109" s="132" t="s">
        <v>2519</v>
      </c>
      <c r="G2109" s="132" t="s">
        <v>2536</v>
      </c>
    </row>
    <row r="2110" spans="2:7">
      <c r="B2110" s="132" t="s">
        <v>7026</v>
      </c>
      <c r="C2110" s="132" t="s">
        <v>7027</v>
      </c>
      <c r="D2110" s="132" t="s">
        <v>2498</v>
      </c>
      <c r="E2110" s="132" t="s">
        <v>2499</v>
      </c>
      <c r="F2110" s="132" t="s">
        <v>2519</v>
      </c>
      <c r="G2110" s="132" t="s">
        <v>2536</v>
      </c>
    </row>
    <row r="2111" spans="2:7">
      <c r="B2111" s="132" t="s">
        <v>7028</v>
      </c>
      <c r="C2111" s="132" t="s">
        <v>7029</v>
      </c>
      <c r="D2111" s="132" t="s">
        <v>2804</v>
      </c>
      <c r="E2111" s="132" t="s">
        <v>2805</v>
      </c>
      <c r="F2111" s="132" t="s">
        <v>2997</v>
      </c>
      <c r="G2111" s="132" t="s">
        <v>2536</v>
      </c>
    </row>
    <row r="2112" spans="2:7">
      <c r="B2112" s="132" t="s">
        <v>7030</v>
      </c>
      <c r="C2112" s="132" t="s">
        <v>7031</v>
      </c>
      <c r="D2112" s="132" t="s">
        <v>2804</v>
      </c>
      <c r="E2112" s="132" t="s">
        <v>2805</v>
      </c>
      <c r="F2112" s="132" t="s">
        <v>2997</v>
      </c>
      <c r="G2112" s="132" t="s">
        <v>2536</v>
      </c>
    </row>
    <row r="2113" spans="2:7">
      <c r="B2113" s="132" t="s">
        <v>7032</v>
      </c>
      <c r="C2113" s="132" t="s">
        <v>7033</v>
      </c>
      <c r="D2113" s="132" t="s">
        <v>2554</v>
      </c>
      <c r="E2113" s="132" t="s">
        <v>2555</v>
      </c>
      <c r="F2113" s="132" t="s">
        <v>2590</v>
      </c>
      <c r="G2113" s="132" t="s">
        <v>5491</v>
      </c>
    </row>
    <row r="2114" spans="2:7">
      <c r="B2114" s="132" t="s">
        <v>7034</v>
      </c>
      <c r="C2114" s="132" t="s">
        <v>7035</v>
      </c>
      <c r="D2114" s="132" t="s">
        <v>2498</v>
      </c>
      <c r="E2114" s="132" t="s">
        <v>2499</v>
      </c>
      <c r="F2114" s="132" t="s">
        <v>3369</v>
      </c>
      <c r="G2114" s="132" t="s">
        <v>5812</v>
      </c>
    </row>
    <row r="2115" spans="2:7">
      <c r="B2115" s="132" t="s">
        <v>7036</v>
      </c>
      <c r="C2115" s="132" t="s">
        <v>7037</v>
      </c>
      <c r="D2115" s="132" t="s">
        <v>2498</v>
      </c>
      <c r="E2115" s="132" t="s">
        <v>2499</v>
      </c>
      <c r="F2115" s="132" t="s">
        <v>3096</v>
      </c>
      <c r="G2115" s="132" t="s">
        <v>2512</v>
      </c>
    </row>
    <row r="2116" spans="2:7">
      <c r="B2116" s="132" t="s">
        <v>7038</v>
      </c>
      <c r="C2116" s="132" t="s">
        <v>7039</v>
      </c>
      <c r="D2116" s="132" t="s">
        <v>2498</v>
      </c>
      <c r="E2116" s="132" t="s">
        <v>2499</v>
      </c>
      <c r="F2116" s="132" t="s">
        <v>2547</v>
      </c>
      <c r="G2116" s="132" t="s">
        <v>3541</v>
      </c>
    </row>
    <row r="2117" spans="2:7">
      <c r="B2117" s="132" t="s">
        <v>7040</v>
      </c>
      <c r="C2117" s="132" t="s">
        <v>7041</v>
      </c>
      <c r="D2117" s="132" t="s">
        <v>2498</v>
      </c>
      <c r="E2117" s="132" t="s">
        <v>2499</v>
      </c>
      <c r="F2117" s="132" t="s">
        <v>2688</v>
      </c>
      <c r="G2117" s="132" t="s">
        <v>3541</v>
      </c>
    </row>
    <row r="2118" spans="2:7">
      <c r="B2118" s="132" t="s">
        <v>7042</v>
      </c>
      <c r="C2118" s="132" t="s">
        <v>7043</v>
      </c>
      <c r="D2118" s="132" t="s">
        <v>2498</v>
      </c>
      <c r="E2118" s="132" t="s">
        <v>2499</v>
      </c>
      <c r="F2118" s="132" t="s">
        <v>3505</v>
      </c>
      <c r="G2118" s="132" t="s">
        <v>3734</v>
      </c>
    </row>
    <row r="2119" spans="2:7">
      <c r="B2119" s="132" t="s">
        <v>7044</v>
      </c>
      <c r="C2119" s="132" t="s">
        <v>7045</v>
      </c>
      <c r="D2119" s="132" t="s">
        <v>2498</v>
      </c>
      <c r="E2119" s="132" t="s">
        <v>2499</v>
      </c>
      <c r="F2119" s="132" t="s">
        <v>3056</v>
      </c>
      <c r="G2119" s="132" t="s">
        <v>2527</v>
      </c>
    </row>
    <row r="2120" spans="2:7">
      <c r="B2120" s="132" t="s">
        <v>7046</v>
      </c>
      <c r="C2120" s="132" t="s">
        <v>7047</v>
      </c>
      <c r="D2120" s="132" t="s">
        <v>2498</v>
      </c>
      <c r="E2120" s="132" t="s">
        <v>2499</v>
      </c>
      <c r="F2120" s="132" t="s">
        <v>3056</v>
      </c>
      <c r="G2120" s="132" t="s">
        <v>2527</v>
      </c>
    </row>
    <row r="2121" spans="2:7">
      <c r="B2121" s="132" t="s">
        <v>7048</v>
      </c>
      <c r="C2121" s="132" t="s">
        <v>7049</v>
      </c>
      <c r="D2121" s="132" t="s">
        <v>2498</v>
      </c>
      <c r="E2121" s="132" t="s">
        <v>2499</v>
      </c>
      <c r="F2121" s="132" t="s">
        <v>2547</v>
      </c>
      <c r="G2121" s="132" t="s">
        <v>2664</v>
      </c>
    </row>
    <row r="2122" spans="2:7">
      <c r="B2122" s="132" t="s">
        <v>7050</v>
      </c>
      <c r="C2122" s="132" t="s">
        <v>7051</v>
      </c>
      <c r="D2122" s="132" t="s">
        <v>2498</v>
      </c>
      <c r="E2122" s="132" t="s">
        <v>2499</v>
      </c>
      <c r="F2122" s="132" t="s">
        <v>4234</v>
      </c>
      <c r="G2122" s="132" t="s">
        <v>2512</v>
      </c>
    </row>
    <row r="2123" spans="2:7">
      <c r="B2123" s="132" t="s">
        <v>7052</v>
      </c>
      <c r="C2123" s="132" t="s">
        <v>7053</v>
      </c>
      <c r="D2123" s="132" t="s">
        <v>2498</v>
      </c>
      <c r="E2123" s="132" t="s">
        <v>2499</v>
      </c>
      <c r="F2123" s="132" t="s">
        <v>2836</v>
      </c>
      <c r="G2123" s="132" t="s">
        <v>2512</v>
      </c>
    </row>
    <row r="2124" spans="2:7">
      <c r="B2124" s="132" t="s">
        <v>7054</v>
      </c>
      <c r="C2124" s="132" t="s">
        <v>7055</v>
      </c>
      <c r="D2124" s="132" t="s">
        <v>2498</v>
      </c>
      <c r="E2124" s="132" t="s">
        <v>2499</v>
      </c>
      <c r="F2124" s="132" t="s">
        <v>2989</v>
      </c>
      <c r="G2124" s="132" t="s">
        <v>5482</v>
      </c>
    </row>
    <row r="2125" spans="2:7">
      <c r="B2125" s="132" t="s">
        <v>7056</v>
      </c>
      <c r="C2125" s="132" t="s">
        <v>7057</v>
      </c>
      <c r="D2125" s="132" t="s">
        <v>2498</v>
      </c>
      <c r="E2125" s="132" t="s">
        <v>2499</v>
      </c>
      <c r="F2125" s="132" t="s">
        <v>2587</v>
      </c>
      <c r="G2125" s="132" t="s">
        <v>2664</v>
      </c>
    </row>
    <row r="2126" spans="2:7">
      <c r="B2126" s="132" t="s">
        <v>7058</v>
      </c>
      <c r="C2126" s="132" t="s">
        <v>7059</v>
      </c>
      <c r="D2126" s="132" t="s">
        <v>2498</v>
      </c>
      <c r="E2126" s="132" t="s">
        <v>2499</v>
      </c>
      <c r="F2126" s="132" t="s">
        <v>3228</v>
      </c>
      <c r="G2126" s="132" t="s">
        <v>3541</v>
      </c>
    </row>
    <row r="2127" spans="2:7">
      <c r="B2127" s="132" t="s">
        <v>7060</v>
      </c>
      <c r="C2127" s="132" t="s">
        <v>7061</v>
      </c>
      <c r="D2127" s="132" t="s">
        <v>2498</v>
      </c>
      <c r="E2127" s="132" t="s">
        <v>2499</v>
      </c>
      <c r="F2127" s="132" t="s">
        <v>3133</v>
      </c>
      <c r="G2127" s="132" t="s">
        <v>2869</v>
      </c>
    </row>
    <row r="2128" spans="2:7">
      <c r="B2128" s="132" t="s">
        <v>7062</v>
      </c>
      <c r="C2128" s="132" t="s">
        <v>7063</v>
      </c>
      <c r="D2128" s="132" t="s">
        <v>2498</v>
      </c>
      <c r="E2128" s="132" t="s">
        <v>2499</v>
      </c>
      <c r="F2128" s="132" t="s">
        <v>3422</v>
      </c>
      <c r="G2128" s="132" t="s">
        <v>2570</v>
      </c>
    </row>
    <row r="2129" spans="2:7">
      <c r="B2129" s="132" t="s">
        <v>7064</v>
      </c>
      <c r="C2129" s="132" t="s">
        <v>7065</v>
      </c>
      <c r="D2129" s="132" t="s">
        <v>2530</v>
      </c>
      <c r="E2129" s="132" t="s">
        <v>2531</v>
      </c>
      <c r="F2129" s="132" t="s">
        <v>2532</v>
      </c>
      <c r="G2129" s="132" t="s">
        <v>2536</v>
      </c>
    </row>
    <row r="2130" spans="2:7">
      <c r="B2130" s="132" t="s">
        <v>7066</v>
      </c>
      <c r="C2130" s="132" t="s">
        <v>7067</v>
      </c>
      <c r="D2130" s="132" t="s">
        <v>2530</v>
      </c>
      <c r="E2130" s="132" t="s">
        <v>2531</v>
      </c>
      <c r="F2130" s="132" t="s">
        <v>2532</v>
      </c>
      <c r="G2130" s="132" t="s">
        <v>2536</v>
      </c>
    </row>
    <row r="2131" spans="2:7">
      <c r="B2131" s="132" t="s">
        <v>7068</v>
      </c>
      <c r="C2131" s="132" t="s">
        <v>7069</v>
      </c>
      <c r="D2131" s="132" t="s">
        <v>2530</v>
      </c>
      <c r="E2131" s="132" t="s">
        <v>2531</v>
      </c>
      <c r="F2131" s="132" t="s">
        <v>2532</v>
      </c>
      <c r="G2131" s="132" t="s">
        <v>2536</v>
      </c>
    </row>
    <row r="2132" spans="2:7">
      <c r="B2132" s="132" t="s">
        <v>7070</v>
      </c>
      <c r="C2132" s="132" t="s">
        <v>7071</v>
      </c>
      <c r="D2132" s="132" t="s">
        <v>2530</v>
      </c>
      <c r="E2132" s="132" t="s">
        <v>2531</v>
      </c>
      <c r="F2132" s="132" t="s">
        <v>2532</v>
      </c>
      <c r="G2132" s="132" t="s">
        <v>2536</v>
      </c>
    </row>
    <row r="2133" spans="2:7">
      <c r="B2133" s="132" t="s">
        <v>7072</v>
      </c>
      <c r="C2133" s="132" t="s">
        <v>7073</v>
      </c>
      <c r="D2133" s="132" t="s">
        <v>2530</v>
      </c>
      <c r="E2133" s="132" t="s">
        <v>2531</v>
      </c>
      <c r="F2133" s="132" t="s">
        <v>2532</v>
      </c>
      <c r="G2133" s="132" t="s">
        <v>2536</v>
      </c>
    </row>
    <row r="2134" spans="2:7">
      <c r="B2134" s="132" t="s">
        <v>7074</v>
      </c>
      <c r="C2134" s="132" t="s">
        <v>7075</v>
      </c>
      <c r="D2134" s="132" t="s">
        <v>2530</v>
      </c>
      <c r="E2134" s="132" t="s">
        <v>2531</v>
      </c>
      <c r="F2134" s="132" t="s">
        <v>2532</v>
      </c>
      <c r="G2134" s="132" t="s">
        <v>2536</v>
      </c>
    </row>
    <row r="2135" spans="2:7">
      <c r="B2135" s="132" t="s">
        <v>7076</v>
      </c>
      <c r="C2135" s="132" t="s">
        <v>7077</v>
      </c>
      <c r="D2135" s="132" t="s">
        <v>2530</v>
      </c>
      <c r="E2135" s="132" t="s">
        <v>2531</v>
      </c>
      <c r="F2135" s="132" t="s">
        <v>2532</v>
      </c>
      <c r="G2135" s="132" t="s">
        <v>2536</v>
      </c>
    </row>
    <row r="2136" spans="2:7">
      <c r="B2136" s="132" t="s">
        <v>7078</v>
      </c>
      <c r="C2136" s="132" t="s">
        <v>7079</v>
      </c>
      <c r="D2136" s="132" t="s">
        <v>2498</v>
      </c>
      <c r="E2136" s="132" t="s">
        <v>2499</v>
      </c>
      <c r="F2136" s="132" t="s">
        <v>3369</v>
      </c>
      <c r="G2136" s="132" t="s">
        <v>7080</v>
      </c>
    </row>
    <row r="2137" spans="2:7">
      <c r="B2137" s="132" t="s">
        <v>7081</v>
      </c>
      <c r="C2137" s="132" t="s">
        <v>7082</v>
      </c>
      <c r="D2137" s="132" t="s">
        <v>2498</v>
      </c>
      <c r="E2137" s="132" t="s">
        <v>2499</v>
      </c>
      <c r="F2137" s="132" t="s">
        <v>3422</v>
      </c>
      <c r="G2137" s="132" t="s">
        <v>2869</v>
      </c>
    </row>
    <row r="2138" spans="2:7">
      <c r="B2138" s="132" t="s">
        <v>7083</v>
      </c>
      <c r="C2138" s="132" t="s">
        <v>7084</v>
      </c>
      <c r="D2138" s="132" t="s">
        <v>2498</v>
      </c>
      <c r="E2138" s="132" t="s">
        <v>2499</v>
      </c>
      <c r="F2138" s="132" t="s">
        <v>2960</v>
      </c>
      <c r="G2138" s="132" t="s">
        <v>2512</v>
      </c>
    </row>
    <row r="2139" spans="2:7">
      <c r="B2139" s="132" t="s">
        <v>7085</v>
      </c>
      <c r="C2139" s="132" t="s">
        <v>7086</v>
      </c>
      <c r="D2139" s="132" t="s">
        <v>2530</v>
      </c>
      <c r="E2139" s="132" t="s">
        <v>2531</v>
      </c>
      <c r="F2139" s="132" t="s">
        <v>2532</v>
      </c>
      <c r="G2139" s="132" t="s">
        <v>2536</v>
      </c>
    </row>
    <row r="2140" spans="2:7">
      <c r="B2140" s="132" t="s">
        <v>7087</v>
      </c>
      <c r="C2140" s="132" t="s">
        <v>7088</v>
      </c>
      <c r="D2140" s="132" t="s">
        <v>2530</v>
      </c>
      <c r="E2140" s="132" t="s">
        <v>2531</v>
      </c>
      <c r="F2140" s="132" t="s">
        <v>2532</v>
      </c>
      <c r="G2140" s="132" t="s">
        <v>2536</v>
      </c>
    </row>
    <row r="2141" spans="2:7">
      <c r="B2141" s="132" t="s">
        <v>7089</v>
      </c>
      <c r="C2141" s="132" t="s">
        <v>7090</v>
      </c>
      <c r="D2141" s="132" t="s">
        <v>2498</v>
      </c>
      <c r="E2141" s="132" t="s">
        <v>2499</v>
      </c>
      <c r="F2141" s="132" t="s">
        <v>3422</v>
      </c>
      <c r="G2141" s="132" t="s">
        <v>2527</v>
      </c>
    </row>
    <row r="2142" spans="2:7">
      <c r="B2142" s="132" t="s">
        <v>7091</v>
      </c>
      <c r="C2142" s="132" t="s">
        <v>7092</v>
      </c>
      <c r="D2142" s="132" t="s">
        <v>2498</v>
      </c>
      <c r="E2142" s="132" t="s">
        <v>2499</v>
      </c>
      <c r="F2142" s="132" t="s">
        <v>2968</v>
      </c>
      <c r="G2142" s="132" t="s">
        <v>2527</v>
      </c>
    </row>
    <row r="2143" spans="2:7">
      <c r="B2143" s="132" t="s">
        <v>7093</v>
      </c>
      <c r="C2143" s="132" t="s">
        <v>7094</v>
      </c>
      <c r="D2143" s="132" t="s">
        <v>2498</v>
      </c>
      <c r="E2143" s="132" t="s">
        <v>2499</v>
      </c>
      <c r="F2143" s="132" t="s">
        <v>3146</v>
      </c>
      <c r="G2143" s="132" t="s">
        <v>5482</v>
      </c>
    </row>
    <row r="2144" spans="2:7">
      <c r="B2144" s="132" t="s">
        <v>7095</v>
      </c>
      <c r="C2144" s="132" t="s">
        <v>7096</v>
      </c>
      <c r="D2144" s="132" t="s">
        <v>2554</v>
      </c>
      <c r="E2144" s="132" t="s">
        <v>2555</v>
      </c>
      <c r="F2144" s="132" t="s">
        <v>5269</v>
      </c>
      <c r="G2144" s="132" t="s">
        <v>5482</v>
      </c>
    </row>
    <row r="2145" spans="2:7">
      <c r="B2145" s="132" t="s">
        <v>7097</v>
      </c>
      <c r="C2145" s="132" t="s">
        <v>7098</v>
      </c>
      <c r="D2145" s="132" t="s">
        <v>2498</v>
      </c>
      <c r="E2145" s="132" t="s">
        <v>2499</v>
      </c>
      <c r="F2145" s="132" t="s">
        <v>2638</v>
      </c>
      <c r="G2145" s="132" t="s">
        <v>2570</v>
      </c>
    </row>
    <row r="2146" spans="2:7">
      <c r="B2146" s="132" t="s">
        <v>7099</v>
      </c>
      <c r="C2146" s="132" t="s">
        <v>7100</v>
      </c>
      <c r="D2146" s="132" t="s">
        <v>2498</v>
      </c>
      <c r="E2146" s="132" t="s">
        <v>2499</v>
      </c>
      <c r="F2146" s="132" t="s">
        <v>2567</v>
      </c>
      <c r="G2146" s="132" t="s">
        <v>3541</v>
      </c>
    </row>
    <row r="2147" spans="2:7">
      <c r="B2147" s="132" t="s">
        <v>7101</v>
      </c>
      <c r="C2147" s="132" t="s">
        <v>7102</v>
      </c>
      <c r="D2147" s="132" t="s">
        <v>2498</v>
      </c>
      <c r="E2147" s="132" t="s">
        <v>2499</v>
      </c>
      <c r="F2147" s="132" t="s">
        <v>3369</v>
      </c>
      <c r="G2147" s="132" t="s">
        <v>5735</v>
      </c>
    </row>
    <row r="2148" spans="2:7">
      <c r="B2148" s="132" t="s">
        <v>7103</v>
      </c>
      <c r="C2148" s="132" t="s">
        <v>7104</v>
      </c>
      <c r="D2148" s="132" t="s">
        <v>2498</v>
      </c>
      <c r="E2148" s="132" t="s">
        <v>2499</v>
      </c>
      <c r="F2148" s="132" t="s">
        <v>2992</v>
      </c>
      <c r="G2148" s="132" t="s">
        <v>2501</v>
      </c>
    </row>
    <row r="2149" spans="2:7">
      <c r="B2149" s="132" t="s">
        <v>7105</v>
      </c>
      <c r="C2149" s="132" t="s">
        <v>7106</v>
      </c>
      <c r="D2149" s="132" t="s">
        <v>2530</v>
      </c>
      <c r="E2149" s="132" t="s">
        <v>2531</v>
      </c>
      <c r="F2149" s="132" t="s">
        <v>2532</v>
      </c>
      <c r="G2149" s="132" t="s">
        <v>2536</v>
      </c>
    </row>
    <row r="2150" spans="2:7">
      <c r="B2150" s="132" t="s">
        <v>7107</v>
      </c>
      <c r="C2150" s="132" t="s">
        <v>7108</v>
      </c>
      <c r="D2150" s="132" t="s">
        <v>2498</v>
      </c>
      <c r="E2150" s="132" t="s">
        <v>2499</v>
      </c>
      <c r="F2150" s="132" t="s">
        <v>2836</v>
      </c>
      <c r="G2150" s="132" t="s">
        <v>2664</v>
      </c>
    </row>
    <row r="2151" spans="2:7">
      <c r="B2151" s="132" t="s">
        <v>7109</v>
      </c>
      <c r="C2151" s="132" t="s">
        <v>7110</v>
      </c>
      <c r="D2151" s="132" t="s">
        <v>2554</v>
      </c>
      <c r="E2151" s="132" t="s">
        <v>2555</v>
      </c>
      <c r="F2151" s="132" t="s">
        <v>2590</v>
      </c>
      <c r="G2151" s="132" t="s">
        <v>2533</v>
      </c>
    </row>
    <row r="2152" spans="2:7">
      <c r="B2152" s="132" t="s">
        <v>7111</v>
      </c>
      <c r="C2152" s="132" t="s">
        <v>7112</v>
      </c>
      <c r="D2152" s="132" t="s">
        <v>2498</v>
      </c>
      <c r="E2152" s="132" t="s">
        <v>2499</v>
      </c>
      <c r="F2152" s="132" t="s">
        <v>3096</v>
      </c>
      <c r="G2152" s="132" t="s">
        <v>2512</v>
      </c>
    </row>
    <row r="2153" spans="2:7">
      <c r="B2153" s="132" t="s">
        <v>7113</v>
      </c>
      <c r="C2153" s="132" t="s">
        <v>7114</v>
      </c>
      <c r="D2153" s="132" t="s">
        <v>2498</v>
      </c>
      <c r="E2153" s="132" t="s">
        <v>2499</v>
      </c>
      <c r="F2153" s="132" t="s">
        <v>2643</v>
      </c>
      <c r="G2153" s="132" t="s">
        <v>2570</v>
      </c>
    </row>
    <row r="2154" spans="2:7">
      <c r="B2154" s="132" t="s">
        <v>7115</v>
      </c>
      <c r="C2154" s="132" t="s">
        <v>7116</v>
      </c>
      <c r="D2154" s="132" t="s">
        <v>2498</v>
      </c>
      <c r="E2154" s="132" t="s">
        <v>2499</v>
      </c>
      <c r="F2154" s="132" t="s">
        <v>2500</v>
      </c>
      <c r="G2154" s="132" t="s">
        <v>2527</v>
      </c>
    </row>
    <row r="2155" spans="2:7">
      <c r="B2155" s="132" t="s">
        <v>7117</v>
      </c>
      <c r="C2155" s="132" t="s">
        <v>7118</v>
      </c>
      <c r="D2155" s="132" t="s">
        <v>2498</v>
      </c>
      <c r="E2155" s="132" t="s">
        <v>2499</v>
      </c>
      <c r="F2155" s="132" t="s">
        <v>3812</v>
      </c>
      <c r="G2155" s="132" t="s">
        <v>3541</v>
      </c>
    </row>
    <row r="2156" spans="2:7">
      <c r="B2156" s="132" t="s">
        <v>7119</v>
      </c>
      <c r="C2156" s="132" t="s">
        <v>7120</v>
      </c>
      <c r="D2156" s="132" t="s">
        <v>2498</v>
      </c>
      <c r="E2156" s="132" t="s">
        <v>2499</v>
      </c>
      <c r="F2156" s="132" t="s">
        <v>3853</v>
      </c>
      <c r="G2156" s="132" t="s">
        <v>3541</v>
      </c>
    </row>
    <row r="2157" spans="2:7">
      <c r="B2157" s="132" t="s">
        <v>7121</v>
      </c>
      <c r="C2157" s="132" t="s">
        <v>7122</v>
      </c>
      <c r="D2157" s="132" t="s">
        <v>2498</v>
      </c>
      <c r="E2157" s="132" t="s">
        <v>2499</v>
      </c>
      <c r="F2157" s="132" t="s">
        <v>2667</v>
      </c>
      <c r="G2157" s="132" t="s">
        <v>4211</v>
      </c>
    </row>
    <row r="2158" spans="2:7">
      <c r="B2158" s="132" t="s">
        <v>7123</v>
      </c>
      <c r="C2158" s="132" t="s">
        <v>7124</v>
      </c>
      <c r="D2158" s="132" t="s">
        <v>2498</v>
      </c>
      <c r="E2158" s="132" t="s">
        <v>2499</v>
      </c>
      <c r="F2158" s="132" t="s">
        <v>3739</v>
      </c>
      <c r="G2158" s="132" t="s">
        <v>5812</v>
      </c>
    </row>
    <row r="2159" spans="2:7">
      <c r="B2159" s="132" t="s">
        <v>7125</v>
      </c>
      <c r="C2159" s="132" t="s">
        <v>7126</v>
      </c>
      <c r="D2159" s="132" t="s">
        <v>2498</v>
      </c>
      <c r="E2159" s="132" t="s">
        <v>2499</v>
      </c>
      <c r="F2159" s="132" t="s">
        <v>2971</v>
      </c>
      <c r="G2159" s="132" t="s">
        <v>2576</v>
      </c>
    </row>
    <row r="2160" spans="2:7">
      <c r="B2160" s="132" t="s">
        <v>7127</v>
      </c>
      <c r="C2160" s="132" t="s">
        <v>7128</v>
      </c>
      <c r="D2160" s="132" t="s">
        <v>2498</v>
      </c>
      <c r="E2160" s="132" t="s">
        <v>2499</v>
      </c>
      <c r="F2160" s="132" t="s">
        <v>2905</v>
      </c>
      <c r="G2160" s="132" t="s">
        <v>2570</v>
      </c>
    </row>
    <row r="2161" spans="2:7">
      <c r="B2161" s="132" t="s">
        <v>7129</v>
      </c>
      <c r="C2161" s="132" t="s">
        <v>7130</v>
      </c>
      <c r="D2161" s="132" t="s">
        <v>2498</v>
      </c>
      <c r="E2161" s="132" t="s">
        <v>2499</v>
      </c>
      <c r="F2161" s="132" t="s">
        <v>3133</v>
      </c>
      <c r="G2161" s="132" t="s">
        <v>2527</v>
      </c>
    </row>
    <row r="2162" spans="2:7">
      <c r="B2162" s="132" t="s">
        <v>7131</v>
      </c>
      <c r="C2162" s="132" t="s">
        <v>7132</v>
      </c>
      <c r="D2162" s="132" t="s">
        <v>2498</v>
      </c>
      <c r="E2162" s="132" t="s">
        <v>2499</v>
      </c>
      <c r="F2162" s="132" t="s">
        <v>2609</v>
      </c>
      <c r="G2162" s="132" t="s">
        <v>2570</v>
      </c>
    </row>
    <row r="2163" spans="2:7">
      <c r="B2163" s="132" t="s">
        <v>7133</v>
      </c>
      <c r="C2163" s="132" t="s">
        <v>7134</v>
      </c>
      <c r="D2163" s="132" t="s">
        <v>2498</v>
      </c>
      <c r="E2163" s="132" t="s">
        <v>2499</v>
      </c>
      <c r="F2163" s="132" t="s">
        <v>3059</v>
      </c>
      <c r="G2163" s="132" t="s">
        <v>3541</v>
      </c>
    </row>
    <row r="2164" spans="2:7">
      <c r="B2164" s="132" t="s">
        <v>7135</v>
      </c>
      <c r="C2164" s="132" t="s">
        <v>7136</v>
      </c>
      <c r="D2164" s="132" t="s">
        <v>2498</v>
      </c>
      <c r="E2164" s="132" t="s">
        <v>2499</v>
      </c>
      <c r="F2164" s="132" t="s">
        <v>3369</v>
      </c>
      <c r="G2164" s="132" t="s">
        <v>7080</v>
      </c>
    </row>
    <row r="2165" spans="2:7">
      <c r="B2165" s="132" t="s">
        <v>7137</v>
      </c>
      <c r="C2165" s="132" t="s">
        <v>7138</v>
      </c>
      <c r="D2165" s="132" t="s">
        <v>2498</v>
      </c>
      <c r="E2165" s="132" t="s">
        <v>2499</v>
      </c>
      <c r="F2165" s="132" t="s">
        <v>3133</v>
      </c>
      <c r="G2165" s="132" t="s">
        <v>5100</v>
      </c>
    </row>
    <row r="2166" spans="2:7">
      <c r="B2166" s="132" t="s">
        <v>7139</v>
      </c>
      <c r="C2166" s="132" t="s">
        <v>7140</v>
      </c>
      <c r="D2166" s="132" t="s">
        <v>2498</v>
      </c>
      <c r="E2166" s="132" t="s">
        <v>2499</v>
      </c>
      <c r="F2166" s="132" t="s">
        <v>2519</v>
      </c>
      <c r="G2166" s="132" t="s">
        <v>2536</v>
      </c>
    </row>
    <row r="2167" spans="2:7">
      <c r="B2167" s="132" t="s">
        <v>7141</v>
      </c>
      <c r="C2167" s="132" t="s">
        <v>7142</v>
      </c>
      <c r="D2167" s="132" t="s">
        <v>2554</v>
      </c>
      <c r="E2167" s="132" t="s">
        <v>2555</v>
      </c>
      <c r="F2167" s="132" t="s">
        <v>3948</v>
      </c>
      <c r="G2167" s="132" t="s">
        <v>5100</v>
      </c>
    </row>
    <row r="2168" spans="2:7">
      <c r="B2168" s="132" t="s">
        <v>7143</v>
      </c>
      <c r="C2168" s="132" t="s">
        <v>7144</v>
      </c>
      <c r="D2168" s="132" t="s">
        <v>2530</v>
      </c>
      <c r="E2168" s="132" t="s">
        <v>2531</v>
      </c>
      <c r="F2168" s="132" t="s">
        <v>2532</v>
      </c>
      <c r="G2168" s="132" t="s">
        <v>2536</v>
      </c>
    </row>
    <row r="2169" spans="2:7">
      <c r="B2169" s="132" t="s">
        <v>7145</v>
      </c>
      <c r="C2169" s="132" t="s">
        <v>7146</v>
      </c>
      <c r="D2169" s="132" t="s">
        <v>2498</v>
      </c>
      <c r="E2169" s="132" t="s">
        <v>2499</v>
      </c>
      <c r="F2169" s="132" t="s">
        <v>2609</v>
      </c>
      <c r="G2169" s="132" t="s">
        <v>2601</v>
      </c>
    </row>
    <row r="2170" spans="2:7">
      <c r="B2170" s="132" t="s">
        <v>7147</v>
      </c>
      <c r="C2170" s="132" t="s">
        <v>7148</v>
      </c>
      <c r="D2170" s="132" t="s">
        <v>2498</v>
      </c>
      <c r="E2170" s="132" t="s">
        <v>2499</v>
      </c>
      <c r="F2170" s="132" t="s">
        <v>2989</v>
      </c>
      <c r="G2170" s="132" t="s">
        <v>5103</v>
      </c>
    </row>
    <row r="2171" spans="2:7">
      <c r="B2171" s="132" t="s">
        <v>7149</v>
      </c>
      <c r="C2171" s="132" t="s">
        <v>7150</v>
      </c>
      <c r="D2171" s="132" t="s">
        <v>2498</v>
      </c>
      <c r="E2171" s="132" t="s">
        <v>2499</v>
      </c>
      <c r="F2171" s="132" t="s">
        <v>2915</v>
      </c>
      <c r="G2171" s="132" t="s">
        <v>4211</v>
      </c>
    </row>
    <row r="2172" spans="2:7">
      <c r="B2172" s="132" t="s">
        <v>7151</v>
      </c>
      <c r="C2172" s="132" t="s">
        <v>7152</v>
      </c>
      <c r="D2172" s="132" t="s">
        <v>2530</v>
      </c>
      <c r="E2172" s="132" t="s">
        <v>2531</v>
      </c>
      <c r="F2172" s="132" t="s">
        <v>2532</v>
      </c>
      <c r="G2172" s="132" t="s">
        <v>2536</v>
      </c>
    </row>
    <row r="2173" spans="2:7">
      <c r="B2173" s="132" t="s">
        <v>7153</v>
      </c>
      <c r="C2173" s="132" t="s">
        <v>7154</v>
      </c>
      <c r="D2173" s="132" t="s">
        <v>2498</v>
      </c>
      <c r="E2173" s="132" t="s">
        <v>2499</v>
      </c>
      <c r="F2173" s="132" t="s">
        <v>2519</v>
      </c>
      <c r="G2173" s="132" t="s">
        <v>5735</v>
      </c>
    </row>
    <row r="2174" spans="2:7">
      <c r="B2174" s="132" t="s">
        <v>7155</v>
      </c>
      <c r="C2174" s="132" t="s">
        <v>7156</v>
      </c>
      <c r="D2174" s="132" t="s">
        <v>2498</v>
      </c>
      <c r="E2174" s="132" t="s">
        <v>2499</v>
      </c>
      <c r="F2174" s="132" t="s">
        <v>4091</v>
      </c>
      <c r="G2174" s="132" t="s">
        <v>4211</v>
      </c>
    </row>
    <row r="2175" spans="2:7">
      <c r="B2175" s="132" t="s">
        <v>7157</v>
      </c>
      <c r="C2175" s="132" t="s">
        <v>7158</v>
      </c>
      <c r="D2175" s="132" t="s">
        <v>2498</v>
      </c>
      <c r="E2175" s="132" t="s">
        <v>2499</v>
      </c>
      <c r="F2175" s="132" t="s">
        <v>3096</v>
      </c>
      <c r="G2175" s="132" t="s">
        <v>2664</v>
      </c>
    </row>
    <row r="2176" spans="2:7">
      <c r="B2176" s="132" t="s">
        <v>7159</v>
      </c>
      <c r="C2176" s="132" t="s">
        <v>7160</v>
      </c>
      <c r="D2176" s="132" t="s">
        <v>2498</v>
      </c>
      <c r="E2176" s="132" t="s">
        <v>2499</v>
      </c>
      <c r="F2176" s="132" t="s">
        <v>2500</v>
      </c>
      <c r="G2176" s="132" t="s">
        <v>2570</v>
      </c>
    </row>
    <row r="2177" spans="2:7">
      <c r="B2177" s="132" t="s">
        <v>7161</v>
      </c>
      <c r="C2177" s="132" t="s">
        <v>7162</v>
      </c>
      <c r="D2177" s="132" t="s">
        <v>2498</v>
      </c>
      <c r="E2177" s="132" t="s">
        <v>2499</v>
      </c>
      <c r="F2177" s="132" t="s">
        <v>2688</v>
      </c>
      <c r="G2177" s="132" t="s">
        <v>4211</v>
      </c>
    </row>
    <row r="2178" spans="2:7">
      <c r="B2178" s="132" t="s">
        <v>7163</v>
      </c>
      <c r="C2178" s="132" t="s">
        <v>7164</v>
      </c>
      <c r="D2178" s="132" t="s">
        <v>2498</v>
      </c>
      <c r="E2178" s="132" t="s">
        <v>2499</v>
      </c>
      <c r="F2178" s="132" t="s">
        <v>3056</v>
      </c>
      <c r="G2178" s="132" t="s">
        <v>2527</v>
      </c>
    </row>
    <row r="2179" spans="2:7">
      <c r="B2179" s="132" t="s">
        <v>7165</v>
      </c>
      <c r="C2179" s="132" t="s">
        <v>7166</v>
      </c>
      <c r="D2179" s="132" t="s">
        <v>2498</v>
      </c>
      <c r="E2179" s="132" t="s">
        <v>2499</v>
      </c>
      <c r="F2179" s="132" t="s">
        <v>2638</v>
      </c>
      <c r="G2179" s="132" t="s">
        <v>3541</v>
      </c>
    </row>
    <row r="2180" spans="2:7">
      <c r="B2180" s="132" t="s">
        <v>7167</v>
      </c>
      <c r="C2180" s="132" t="s">
        <v>7168</v>
      </c>
      <c r="D2180" s="132" t="s">
        <v>2498</v>
      </c>
      <c r="E2180" s="132" t="s">
        <v>2499</v>
      </c>
      <c r="F2180" s="132" t="s">
        <v>2743</v>
      </c>
      <c r="G2180" s="132" t="s">
        <v>3541</v>
      </c>
    </row>
    <row r="2181" spans="2:7">
      <c r="B2181" s="132" t="s">
        <v>7169</v>
      </c>
      <c r="C2181" s="132" t="s">
        <v>7170</v>
      </c>
      <c r="D2181" s="132" t="s">
        <v>2498</v>
      </c>
      <c r="E2181" s="132" t="s">
        <v>2499</v>
      </c>
      <c r="F2181" s="132" t="s">
        <v>2733</v>
      </c>
      <c r="G2181" s="132" t="s">
        <v>2869</v>
      </c>
    </row>
    <row r="2182" spans="2:7">
      <c r="B2182" s="132" t="s">
        <v>7171</v>
      </c>
      <c r="C2182" s="132" t="s">
        <v>7172</v>
      </c>
      <c r="D2182" s="132" t="s">
        <v>2498</v>
      </c>
      <c r="E2182" s="132" t="s">
        <v>2499</v>
      </c>
      <c r="F2182" s="132" t="s">
        <v>2567</v>
      </c>
      <c r="G2182" s="132" t="s">
        <v>2869</v>
      </c>
    </row>
    <row r="2183" spans="2:7">
      <c r="B2183" s="132" t="s">
        <v>7173</v>
      </c>
      <c r="C2183" s="132" t="s">
        <v>7174</v>
      </c>
      <c r="D2183" s="132" t="s">
        <v>2498</v>
      </c>
      <c r="E2183" s="132" t="s">
        <v>2499</v>
      </c>
      <c r="F2183" s="132" t="s">
        <v>3168</v>
      </c>
      <c r="G2183" s="132" t="s">
        <v>5100</v>
      </c>
    </row>
    <row r="2184" spans="2:7">
      <c r="B2184" s="132" t="s">
        <v>7175</v>
      </c>
      <c r="C2184" s="132" t="s">
        <v>7176</v>
      </c>
      <c r="D2184" s="132" t="s">
        <v>2554</v>
      </c>
      <c r="E2184" s="132" t="s">
        <v>2555</v>
      </c>
      <c r="F2184" s="132" t="s">
        <v>5269</v>
      </c>
      <c r="G2184" s="132" t="s">
        <v>5103</v>
      </c>
    </row>
    <row r="2185" spans="2:7">
      <c r="B2185" s="132" t="s">
        <v>7177</v>
      </c>
      <c r="C2185" s="132" t="s">
        <v>7178</v>
      </c>
      <c r="D2185" s="132" t="s">
        <v>2498</v>
      </c>
      <c r="E2185" s="132" t="s">
        <v>2499</v>
      </c>
      <c r="F2185" s="132" t="s">
        <v>3339</v>
      </c>
      <c r="G2185" s="132" t="s">
        <v>2512</v>
      </c>
    </row>
    <row r="2186" spans="2:7">
      <c r="B2186" s="132" t="s">
        <v>7179</v>
      </c>
      <c r="C2186" s="132" t="s">
        <v>7180</v>
      </c>
      <c r="D2186" s="132" t="s">
        <v>2498</v>
      </c>
      <c r="E2186" s="132" t="s">
        <v>2499</v>
      </c>
      <c r="F2186" s="132" t="s">
        <v>2609</v>
      </c>
      <c r="G2186" s="132" t="s">
        <v>2544</v>
      </c>
    </row>
    <row r="2187" spans="2:7">
      <c r="B2187" s="132" t="s">
        <v>7181</v>
      </c>
      <c r="C2187" s="132" t="s">
        <v>7182</v>
      </c>
      <c r="D2187" s="132" t="s">
        <v>2530</v>
      </c>
      <c r="E2187" s="132" t="s">
        <v>2531</v>
      </c>
      <c r="F2187" s="132" t="s">
        <v>2532</v>
      </c>
      <c r="G2187" s="132" t="s">
        <v>2536</v>
      </c>
    </row>
    <row r="2188" spans="2:7">
      <c r="B2188" s="132" t="s">
        <v>7183</v>
      </c>
      <c r="C2188" s="132" t="s">
        <v>7184</v>
      </c>
      <c r="D2188" s="132" t="s">
        <v>2498</v>
      </c>
      <c r="E2188" s="132" t="s">
        <v>2499</v>
      </c>
      <c r="F2188" s="132" t="s">
        <v>2733</v>
      </c>
      <c r="G2188" s="132" t="s">
        <v>5482</v>
      </c>
    </row>
    <row r="2189" spans="2:7">
      <c r="B2189" s="132" t="s">
        <v>7185</v>
      </c>
      <c r="C2189" s="132" t="s">
        <v>7186</v>
      </c>
      <c r="D2189" s="132" t="s">
        <v>2498</v>
      </c>
      <c r="E2189" s="132" t="s">
        <v>2499</v>
      </c>
      <c r="F2189" s="132" t="s">
        <v>2915</v>
      </c>
      <c r="G2189" s="132" t="s">
        <v>6249</v>
      </c>
    </row>
    <row r="2190" spans="2:7">
      <c r="B2190" s="132" t="s">
        <v>7187</v>
      </c>
      <c r="C2190" s="132" t="s">
        <v>7188</v>
      </c>
      <c r="D2190" s="132" t="s">
        <v>2498</v>
      </c>
      <c r="E2190" s="132" t="s">
        <v>2499</v>
      </c>
      <c r="F2190" s="132" t="s">
        <v>3168</v>
      </c>
      <c r="G2190" s="132" t="s">
        <v>2869</v>
      </c>
    </row>
    <row r="2191" spans="2:7">
      <c r="B2191" s="132" t="s">
        <v>7189</v>
      </c>
      <c r="C2191" s="132" t="s">
        <v>7190</v>
      </c>
      <c r="D2191" s="132" t="s">
        <v>2498</v>
      </c>
      <c r="E2191" s="132" t="s">
        <v>2499</v>
      </c>
      <c r="F2191" s="132" t="s">
        <v>3174</v>
      </c>
      <c r="G2191" s="132" t="s">
        <v>2664</v>
      </c>
    </row>
    <row r="2192" spans="2:7">
      <c r="B2192" s="132" t="s">
        <v>7191</v>
      </c>
      <c r="C2192" s="132" t="s">
        <v>7192</v>
      </c>
      <c r="D2192" s="132" t="s">
        <v>2498</v>
      </c>
      <c r="E2192" s="132" t="s">
        <v>2499</v>
      </c>
      <c r="F2192" s="132" t="s">
        <v>3384</v>
      </c>
      <c r="G2192" s="132" t="s">
        <v>2536</v>
      </c>
    </row>
    <row r="2193" spans="2:7">
      <c r="B2193" s="132" t="s">
        <v>7193</v>
      </c>
      <c r="C2193" s="132" t="s">
        <v>7194</v>
      </c>
      <c r="D2193" s="132" t="s">
        <v>2498</v>
      </c>
      <c r="E2193" s="132" t="s">
        <v>2499</v>
      </c>
      <c r="F2193" s="132" t="s">
        <v>3228</v>
      </c>
      <c r="G2193" s="132" t="s">
        <v>5735</v>
      </c>
    </row>
    <row r="2194" spans="2:7">
      <c r="B2194" s="132" t="s">
        <v>7195</v>
      </c>
      <c r="C2194" s="132" t="s">
        <v>7196</v>
      </c>
      <c r="D2194" s="132" t="s">
        <v>2498</v>
      </c>
      <c r="E2194" s="132" t="s">
        <v>2499</v>
      </c>
      <c r="F2194" s="132" t="s">
        <v>3223</v>
      </c>
      <c r="G2194" s="132" t="s">
        <v>5482</v>
      </c>
    </row>
    <row r="2195" spans="2:7">
      <c r="B2195" s="132" t="s">
        <v>7197</v>
      </c>
      <c r="C2195" s="132" t="s">
        <v>7198</v>
      </c>
      <c r="D2195" s="132" t="s">
        <v>2498</v>
      </c>
      <c r="E2195" s="132" t="s">
        <v>2499</v>
      </c>
      <c r="F2195" s="132" t="s">
        <v>2752</v>
      </c>
      <c r="G2195" s="132" t="s">
        <v>2536</v>
      </c>
    </row>
    <row r="2196" spans="2:7">
      <c r="B2196" s="132" t="s">
        <v>7199</v>
      </c>
      <c r="C2196" s="132" t="s">
        <v>7200</v>
      </c>
      <c r="D2196" s="132" t="s">
        <v>2498</v>
      </c>
      <c r="E2196" s="132" t="s">
        <v>2499</v>
      </c>
      <c r="F2196" s="132" t="s">
        <v>3160</v>
      </c>
      <c r="G2196" s="132" t="s">
        <v>5735</v>
      </c>
    </row>
    <row r="2197" spans="2:7">
      <c r="B2197" s="132" t="s">
        <v>7201</v>
      </c>
      <c r="C2197" s="132" t="s">
        <v>7202</v>
      </c>
      <c r="D2197" s="132" t="s">
        <v>2498</v>
      </c>
      <c r="E2197" s="132" t="s">
        <v>2499</v>
      </c>
      <c r="F2197" s="132" t="s">
        <v>3643</v>
      </c>
      <c r="G2197" s="132" t="s">
        <v>5735</v>
      </c>
    </row>
    <row r="2198" spans="2:7">
      <c r="B2198" s="132" t="s">
        <v>7203</v>
      </c>
      <c r="C2198" s="132" t="s">
        <v>7204</v>
      </c>
      <c r="D2198" s="132" t="s">
        <v>2498</v>
      </c>
      <c r="E2198" s="132" t="s">
        <v>2499</v>
      </c>
      <c r="F2198" s="132" t="s">
        <v>3074</v>
      </c>
      <c r="G2198" s="132" t="s">
        <v>5735</v>
      </c>
    </row>
    <row r="2199" spans="2:7">
      <c r="B2199" s="132" t="s">
        <v>7205</v>
      </c>
      <c r="C2199" s="132" t="s">
        <v>7206</v>
      </c>
      <c r="D2199" s="132" t="s">
        <v>2498</v>
      </c>
      <c r="E2199" s="132" t="s">
        <v>2499</v>
      </c>
      <c r="F2199" s="132" t="s">
        <v>3160</v>
      </c>
      <c r="G2199" s="132" t="s">
        <v>5735</v>
      </c>
    </row>
    <row r="2200" spans="2:7">
      <c r="B2200" s="132" t="s">
        <v>7207</v>
      </c>
      <c r="C2200" s="132" t="s">
        <v>7208</v>
      </c>
      <c r="D2200" s="132" t="s">
        <v>2498</v>
      </c>
      <c r="E2200" s="132" t="s">
        <v>2499</v>
      </c>
      <c r="F2200" s="132" t="s">
        <v>3026</v>
      </c>
      <c r="G2200" s="132" t="s">
        <v>5735</v>
      </c>
    </row>
    <row r="2201" spans="2:7">
      <c r="B2201" s="132" t="s">
        <v>7209</v>
      </c>
      <c r="C2201" s="132" t="s">
        <v>7210</v>
      </c>
      <c r="D2201" s="132" t="s">
        <v>2498</v>
      </c>
      <c r="E2201" s="132" t="s">
        <v>2499</v>
      </c>
      <c r="F2201" s="132" t="s">
        <v>4234</v>
      </c>
      <c r="G2201" s="132" t="s">
        <v>5735</v>
      </c>
    </row>
    <row r="2202" spans="2:7">
      <c r="B2202" s="132" t="s">
        <v>7211</v>
      </c>
      <c r="C2202" s="132" t="s">
        <v>7212</v>
      </c>
      <c r="D2202" s="132" t="s">
        <v>2498</v>
      </c>
      <c r="E2202" s="132" t="s">
        <v>2499</v>
      </c>
      <c r="F2202" s="132" t="s">
        <v>3326</v>
      </c>
      <c r="G2202" s="132" t="s">
        <v>5735</v>
      </c>
    </row>
    <row r="2203" spans="2:7">
      <c r="B2203" s="132" t="s">
        <v>7213</v>
      </c>
      <c r="C2203" s="132" t="s">
        <v>7214</v>
      </c>
      <c r="D2203" s="132" t="s">
        <v>2498</v>
      </c>
      <c r="E2203" s="132" t="s">
        <v>2499</v>
      </c>
      <c r="F2203" s="132" t="s">
        <v>3026</v>
      </c>
      <c r="G2203" s="132" t="s">
        <v>5735</v>
      </c>
    </row>
    <row r="2204" spans="2:7">
      <c r="B2204" s="132" t="s">
        <v>7215</v>
      </c>
      <c r="C2204" s="132" t="s">
        <v>7216</v>
      </c>
      <c r="D2204" s="132" t="s">
        <v>2498</v>
      </c>
      <c r="E2204" s="132" t="s">
        <v>2499</v>
      </c>
      <c r="F2204" s="132" t="s">
        <v>3422</v>
      </c>
      <c r="G2204" s="132" t="s">
        <v>5735</v>
      </c>
    </row>
    <row r="2205" spans="2:7">
      <c r="B2205" s="132" t="s">
        <v>7217</v>
      </c>
      <c r="C2205" s="132" t="s">
        <v>7218</v>
      </c>
      <c r="D2205" s="132" t="s">
        <v>2498</v>
      </c>
      <c r="E2205" s="132" t="s">
        <v>2499</v>
      </c>
      <c r="F2205" s="132" t="s">
        <v>3422</v>
      </c>
      <c r="G2205" s="132" t="s">
        <v>5735</v>
      </c>
    </row>
    <row r="2206" spans="2:7">
      <c r="B2206" s="132" t="s">
        <v>7219</v>
      </c>
      <c r="C2206" s="132" t="s">
        <v>7220</v>
      </c>
      <c r="D2206" s="132" t="s">
        <v>2498</v>
      </c>
      <c r="E2206" s="132" t="s">
        <v>2499</v>
      </c>
      <c r="F2206" s="132" t="s">
        <v>2733</v>
      </c>
      <c r="G2206" s="132" t="s">
        <v>5735</v>
      </c>
    </row>
    <row r="2207" spans="2:7">
      <c r="B2207" s="132" t="s">
        <v>7221</v>
      </c>
      <c r="C2207" s="132" t="s">
        <v>7222</v>
      </c>
      <c r="D2207" s="132" t="s">
        <v>2498</v>
      </c>
      <c r="E2207" s="132" t="s">
        <v>2499</v>
      </c>
      <c r="F2207" s="132" t="s">
        <v>3259</v>
      </c>
      <c r="G2207" s="132" t="s">
        <v>5735</v>
      </c>
    </row>
    <row r="2208" spans="2:7">
      <c r="B2208" s="132" t="s">
        <v>7223</v>
      </c>
      <c r="C2208" s="132" t="s">
        <v>7224</v>
      </c>
      <c r="D2208" s="132" t="s">
        <v>2498</v>
      </c>
      <c r="E2208" s="132" t="s">
        <v>2499</v>
      </c>
      <c r="F2208" s="132" t="s">
        <v>4763</v>
      </c>
      <c r="G2208" s="132" t="s">
        <v>2536</v>
      </c>
    </row>
    <row r="2209" spans="2:7">
      <c r="B2209" s="132" t="s">
        <v>7225</v>
      </c>
      <c r="C2209" s="132" t="s">
        <v>7226</v>
      </c>
      <c r="D2209" s="132" t="s">
        <v>2498</v>
      </c>
      <c r="E2209" s="132" t="s">
        <v>2499</v>
      </c>
      <c r="F2209" s="132" t="s">
        <v>3168</v>
      </c>
      <c r="G2209" s="132" t="s">
        <v>2536</v>
      </c>
    </row>
    <row r="2210" spans="2:7">
      <c r="B2210" s="132" t="s">
        <v>7227</v>
      </c>
      <c r="C2210" s="132" t="s">
        <v>7228</v>
      </c>
      <c r="D2210" s="132" t="s">
        <v>2498</v>
      </c>
      <c r="E2210" s="132" t="s">
        <v>2499</v>
      </c>
      <c r="F2210" s="132" t="s">
        <v>3643</v>
      </c>
      <c r="G2210" s="132" t="s">
        <v>5735</v>
      </c>
    </row>
    <row r="2211" spans="2:7">
      <c r="B2211" s="132" t="s">
        <v>7229</v>
      </c>
      <c r="C2211" s="132" t="s">
        <v>7230</v>
      </c>
      <c r="D2211" s="132" t="s">
        <v>2498</v>
      </c>
      <c r="E2211" s="132" t="s">
        <v>2499</v>
      </c>
      <c r="F2211" s="132" t="s">
        <v>3259</v>
      </c>
      <c r="G2211" s="132" t="s">
        <v>5735</v>
      </c>
    </row>
    <row r="2212" spans="2:7">
      <c r="B2212" s="132" t="s">
        <v>7231</v>
      </c>
      <c r="C2212" s="132" t="s">
        <v>7232</v>
      </c>
      <c r="D2212" s="132" t="s">
        <v>2498</v>
      </c>
      <c r="E2212" s="132" t="s">
        <v>2499</v>
      </c>
      <c r="F2212" s="132" t="s">
        <v>2743</v>
      </c>
      <c r="G2212" s="132" t="s">
        <v>5735</v>
      </c>
    </row>
    <row r="2213" spans="2:7">
      <c r="B2213" s="132" t="s">
        <v>7233</v>
      </c>
      <c r="C2213" s="132" t="s">
        <v>7234</v>
      </c>
      <c r="D2213" s="132" t="s">
        <v>2498</v>
      </c>
      <c r="E2213" s="132" t="s">
        <v>2499</v>
      </c>
      <c r="F2213" s="132" t="s">
        <v>3926</v>
      </c>
      <c r="G2213" s="132" t="s">
        <v>5735</v>
      </c>
    </row>
    <row r="2214" spans="2:7">
      <c r="B2214" s="132" t="s">
        <v>7235</v>
      </c>
      <c r="C2214" s="132" t="s">
        <v>7236</v>
      </c>
      <c r="D2214" s="132" t="s">
        <v>2498</v>
      </c>
      <c r="E2214" s="132" t="s">
        <v>2499</v>
      </c>
      <c r="F2214" s="132" t="s">
        <v>3500</v>
      </c>
      <c r="G2214" s="132" t="s">
        <v>5735</v>
      </c>
    </row>
    <row r="2215" spans="2:7">
      <c r="B2215" s="132" t="s">
        <v>7237</v>
      </c>
      <c r="C2215" s="132" t="s">
        <v>7238</v>
      </c>
      <c r="D2215" s="132" t="s">
        <v>2498</v>
      </c>
      <c r="E2215" s="132" t="s">
        <v>2499</v>
      </c>
      <c r="F2215" s="132" t="s">
        <v>2968</v>
      </c>
      <c r="G2215" s="132" t="s">
        <v>5735</v>
      </c>
    </row>
    <row r="2216" spans="2:7">
      <c r="B2216" s="132" t="s">
        <v>7239</v>
      </c>
      <c r="C2216" s="132" t="s">
        <v>7240</v>
      </c>
      <c r="D2216" s="132" t="s">
        <v>2498</v>
      </c>
      <c r="E2216" s="132" t="s">
        <v>2499</v>
      </c>
      <c r="F2216" s="132" t="s">
        <v>3174</v>
      </c>
      <c r="G2216" s="132" t="s">
        <v>2536</v>
      </c>
    </row>
    <row r="2217" spans="2:7">
      <c r="B2217" s="132" t="s">
        <v>7241</v>
      </c>
      <c r="C2217" s="132" t="s">
        <v>7242</v>
      </c>
      <c r="D2217" s="132" t="s">
        <v>2498</v>
      </c>
      <c r="E2217" s="132" t="s">
        <v>2499</v>
      </c>
      <c r="F2217" s="132" t="s">
        <v>2500</v>
      </c>
      <c r="G2217" s="132" t="s">
        <v>5735</v>
      </c>
    </row>
    <row r="2218" spans="2:7">
      <c r="B2218" s="132" t="s">
        <v>7243</v>
      </c>
      <c r="C2218" s="132" t="s">
        <v>7244</v>
      </c>
      <c r="D2218" s="132" t="s">
        <v>2498</v>
      </c>
      <c r="E2218" s="132" t="s">
        <v>2499</v>
      </c>
      <c r="F2218" s="132" t="s">
        <v>2812</v>
      </c>
      <c r="G2218" s="132" t="s">
        <v>5735</v>
      </c>
    </row>
    <row r="2219" spans="2:7">
      <c r="B2219" s="132" t="s">
        <v>7245</v>
      </c>
      <c r="C2219" s="132" t="s">
        <v>7246</v>
      </c>
      <c r="D2219" s="132" t="s">
        <v>2498</v>
      </c>
      <c r="E2219" s="132" t="s">
        <v>2499</v>
      </c>
      <c r="F2219" s="132" t="s">
        <v>3314</v>
      </c>
      <c r="G2219" s="132" t="s">
        <v>5735</v>
      </c>
    </row>
    <row r="2220" spans="2:7">
      <c r="B2220" s="132" t="s">
        <v>7247</v>
      </c>
      <c r="C2220" s="132" t="s">
        <v>7248</v>
      </c>
      <c r="D2220" s="132" t="s">
        <v>2498</v>
      </c>
      <c r="E2220" s="132" t="s">
        <v>2499</v>
      </c>
      <c r="F2220" s="132" t="s">
        <v>3314</v>
      </c>
      <c r="G2220" s="132" t="s">
        <v>2536</v>
      </c>
    </row>
    <row r="2221" spans="2:7">
      <c r="B2221" s="132" t="s">
        <v>7249</v>
      </c>
      <c r="C2221" s="132" t="s">
        <v>7250</v>
      </c>
      <c r="D2221" s="132" t="s">
        <v>2498</v>
      </c>
      <c r="E2221" s="132" t="s">
        <v>2499</v>
      </c>
      <c r="F2221" s="132" t="s">
        <v>2643</v>
      </c>
      <c r="G2221" s="132" t="s">
        <v>5735</v>
      </c>
    </row>
    <row r="2222" spans="2:7">
      <c r="B2222" s="132" t="s">
        <v>7251</v>
      </c>
      <c r="C2222" s="132" t="s">
        <v>7252</v>
      </c>
      <c r="D2222" s="132" t="s">
        <v>2498</v>
      </c>
      <c r="E2222" s="132" t="s">
        <v>2499</v>
      </c>
      <c r="F2222" s="132" t="s">
        <v>3217</v>
      </c>
      <c r="G2222" s="132" t="s">
        <v>5735</v>
      </c>
    </row>
    <row r="2223" spans="2:7">
      <c r="B2223" s="132" t="s">
        <v>7253</v>
      </c>
      <c r="C2223" s="132" t="s">
        <v>7254</v>
      </c>
      <c r="D2223" s="132" t="s">
        <v>2498</v>
      </c>
      <c r="E2223" s="132" t="s">
        <v>2499</v>
      </c>
      <c r="F2223" s="132" t="s">
        <v>2957</v>
      </c>
      <c r="G2223" s="132" t="s">
        <v>5735</v>
      </c>
    </row>
    <row r="2224" spans="2:7">
      <c r="B2224" s="132" t="s">
        <v>7255</v>
      </c>
      <c r="C2224" s="132" t="s">
        <v>7256</v>
      </c>
      <c r="D2224" s="132" t="s">
        <v>2498</v>
      </c>
      <c r="E2224" s="132" t="s">
        <v>2499</v>
      </c>
      <c r="F2224" s="132" t="s">
        <v>3349</v>
      </c>
      <c r="G2224" s="132" t="s">
        <v>5735</v>
      </c>
    </row>
    <row r="2225" spans="2:7">
      <c r="B2225" s="132" t="s">
        <v>7257</v>
      </c>
      <c r="C2225" s="132" t="s">
        <v>7258</v>
      </c>
      <c r="D2225" s="132" t="s">
        <v>2498</v>
      </c>
      <c r="E2225" s="132" t="s">
        <v>2499</v>
      </c>
      <c r="F2225" s="132" t="s">
        <v>3096</v>
      </c>
      <c r="G2225" s="132" t="s">
        <v>2536</v>
      </c>
    </row>
    <row r="2226" spans="2:7">
      <c r="B2226" s="132" t="s">
        <v>7259</v>
      </c>
      <c r="C2226" s="132" t="s">
        <v>7260</v>
      </c>
      <c r="D2226" s="132" t="s">
        <v>2498</v>
      </c>
      <c r="E2226" s="132" t="s">
        <v>2499</v>
      </c>
      <c r="F2226" s="132" t="s">
        <v>2562</v>
      </c>
      <c r="G2226" s="132" t="s">
        <v>2536</v>
      </c>
    </row>
    <row r="2227" spans="2:7">
      <c r="B2227" s="132" t="s">
        <v>7261</v>
      </c>
      <c r="C2227" s="132" t="s">
        <v>7262</v>
      </c>
      <c r="D2227" s="132" t="s">
        <v>2498</v>
      </c>
      <c r="E2227" s="132" t="s">
        <v>2499</v>
      </c>
      <c r="F2227" s="132" t="s">
        <v>2507</v>
      </c>
      <c r="G2227" s="132" t="s">
        <v>2536</v>
      </c>
    </row>
    <row r="2228" spans="2:7">
      <c r="B2228" s="132" t="s">
        <v>7263</v>
      </c>
      <c r="C2228" s="132" t="s">
        <v>7264</v>
      </c>
      <c r="D2228" s="132" t="s">
        <v>2498</v>
      </c>
      <c r="E2228" s="132" t="s">
        <v>2499</v>
      </c>
      <c r="F2228" s="132" t="s">
        <v>2905</v>
      </c>
      <c r="G2228" s="132" t="s">
        <v>5735</v>
      </c>
    </row>
    <row r="2229" spans="2:7">
      <c r="B2229" s="132" t="s">
        <v>7265</v>
      </c>
      <c r="C2229" s="132" t="s">
        <v>7266</v>
      </c>
      <c r="D2229" s="132" t="s">
        <v>2498</v>
      </c>
      <c r="E2229" s="132" t="s">
        <v>2499</v>
      </c>
      <c r="F2229" s="132" t="s">
        <v>2609</v>
      </c>
      <c r="G2229" s="132" t="s">
        <v>2536</v>
      </c>
    </row>
    <row r="2230" spans="2:7">
      <c r="B2230" s="132" t="s">
        <v>7267</v>
      </c>
      <c r="C2230" s="132" t="s">
        <v>7268</v>
      </c>
      <c r="D2230" s="132" t="s">
        <v>2498</v>
      </c>
      <c r="E2230" s="132" t="s">
        <v>2499</v>
      </c>
      <c r="F2230" s="132" t="s">
        <v>2905</v>
      </c>
      <c r="G2230" s="132" t="s">
        <v>2536</v>
      </c>
    </row>
    <row r="2231" spans="2:7">
      <c r="B2231" s="132" t="s">
        <v>7269</v>
      </c>
      <c r="C2231" s="132" t="s">
        <v>7270</v>
      </c>
      <c r="D2231" s="132" t="s">
        <v>2498</v>
      </c>
      <c r="E2231" s="132" t="s">
        <v>2499</v>
      </c>
      <c r="F2231" s="132" t="s">
        <v>2559</v>
      </c>
      <c r="G2231" s="132" t="s">
        <v>2536</v>
      </c>
    </row>
    <row r="2232" spans="2:7">
      <c r="B2232" s="132" t="s">
        <v>7271</v>
      </c>
      <c r="C2232" s="132" t="s">
        <v>7272</v>
      </c>
      <c r="D2232" s="132" t="s">
        <v>2498</v>
      </c>
      <c r="E2232" s="132" t="s">
        <v>2499</v>
      </c>
      <c r="F2232" s="132" t="s">
        <v>2559</v>
      </c>
      <c r="G2232" s="132" t="s">
        <v>2536</v>
      </c>
    </row>
    <row r="2233" spans="2:7">
      <c r="B2233" s="132" t="s">
        <v>7273</v>
      </c>
      <c r="C2233" s="132" t="s">
        <v>7274</v>
      </c>
      <c r="D2233" s="132" t="s">
        <v>2498</v>
      </c>
      <c r="E2233" s="132" t="s">
        <v>2499</v>
      </c>
      <c r="F2233" s="132" t="s">
        <v>2617</v>
      </c>
      <c r="G2233" s="132" t="s">
        <v>5735</v>
      </c>
    </row>
    <row r="2234" spans="2:7">
      <c r="B2234" s="132" t="s">
        <v>7275</v>
      </c>
      <c r="C2234" s="132" t="s">
        <v>7276</v>
      </c>
      <c r="D2234" s="132" t="s">
        <v>2498</v>
      </c>
      <c r="E2234" s="132" t="s">
        <v>2499</v>
      </c>
      <c r="F2234" s="132" t="s">
        <v>2938</v>
      </c>
      <c r="G2234" s="132" t="s">
        <v>2536</v>
      </c>
    </row>
    <row r="2235" spans="2:7">
      <c r="B2235" s="132" t="s">
        <v>7277</v>
      </c>
      <c r="C2235" s="132" t="s">
        <v>7278</v>
      </c>
      <c r="D2235" s="132" t="s">
        <v>2498</v>
      </c>
      <c r="E2235" s="132" t="s">
        <v>2499</v>
      </c>
      <c r="F2235" s="132" t="s">
        <v>2938</v>
      </c>
      <c r="G2235" s="132" t="s">
        <v>2536</v>
      </c>
    </row>
    <row r="2236" spans="2:7">
      <c r="B2236" s="132" t="s">
        <v>7279</v>
      </c>
      <c r="C2236" s="132" t="s">
        <v>7280</v>
      </c>
      <c r="D2236" s="132" t="s">
        <v>2498</v>
      </c>
      <c r="E2236" s="132" t="s">
        <v>2499</v>
      </c>
      <c r="F2236" s="132" t="s">
        <v>2519</v>
      </c>
      <c r="G2236" s="132" t="s">
        <v>5735</v>
      </c>
    </row>
    <row r="2237" spans="2:7">
      <c r="B2237" s="132" t="s">
        <v>7281</v>
      </c>
      <c r="C2237" s="132" t="s">
        <v>7282</v>
      </c>
      <c r="D2237" s="132" t="s">
        <v>2498</v>
      </c>
      <c r="E2237" s="132" t="s">
        <v>2499</v>
      </c>
      <c r="F2237" s="132" t="s">
        <v>2519</v>
      </c>
      <c r="G2237" s="132" t="s">
        <v>2536</v>
      </c>
    </row>
    <row r="2238" spans="2:7">
      <c r="B2238" s="132" t="s">
        <v>7283</v>
      </c>
      <c r="C2238" s="132" t="s">
        <v>7284</v>
      </c>
      <c r="D2238" s="132" t="s">
        <v>2804</v>
      </c>
      <c r="E2238" s="132" t="s">
        <v>2805</v>
      </c>
      <c r="F2238" s="132" t="s">
        <v>2997</v>
      </c>
      <c r="G2238" s="132" t="s">
        <v>2536</v>
      </c>
    </row>
    <row r="2239" spans="2:7">
      <c r="B2239" s="132" t="s">
        <v>7285</v>
      </c>
      <c r="C2239" s="132" t="s">
        <v>7286</v>
      </c>
      <c r="D2239" s="132" t="s">
        <v>2804</v>
      </c>
      <c r="E2239" s="132" t="s">
        <v>2805</v>
      </c>
      <c r="F2239" s="132" t="s">
        <v>3546</v>
      </c>
      <c r="G2239" s="132" t="s">
        <v>2536</v>
      </c>
    </row>
    <row r="2240" spans="2:7">
      <c r="B2240" s="132" t="s">
        <v>7287</v>
      </c>
      <c r="C2240" s="132" t="s">
        <v>7288</v>
      </c>
      <c r="D2240" s="132" t="s">
        <v>2804</v>
      </c>
      <c r="E2240" s="132" t="s">
        <v>2805</v>
      </c>
      <c r="F2240" s="132" t="s">
        <v>3546</v>
      </c>
      <c r="G2240" s="132" t="s">
        <v>2536</v>
      </c>
    </row>
    <row r="2241" spans="2:7">
      <c r="B2241" s="132" t="s">
        <v>7289</v>
      </c>
      <c r="C2241" s="132" t="s">
        <v>7290</v>
      </c>
      <c r="D2241" s="132" t="s">
        <v>2498</v>
      </c>
      <c r="E2241" s="132" t="s">
        <v>2499</v>
      </c>
      <c r="F2241" s="132" t="s">
        <v>5565</v>
      </c>
      <c r="G2241" s="132" t="s">
        <v>2744</v>
      </c>
    </row>
    <row r="2242" spans="2:7">
      <c r="B2242" s="132" t="s">
        <v>7291</v>
      </c>
      <c r="C2242" s="132" t="s">
        <v>7292</v>
      </c>
      <c r="D2242" s="132" t="s">
        <v>2498</v>
      </c>
      <c r="E2242" s="132" t="s">
        <v>2499</v>
      </c>
      <c r="F2242" s="132" t="s">
        <v>3074</v>
      </c>
      <c r="G2242" s="132" t="s">
        <v>3734</v>
      </c>
    </row>
    <row r="2243" spans="2:7">
      <c r="B2243" s="132" t="s">
        <v>7293</v>
      </c>
      <c r="C2243" s="132" t="s">
        <v>7294</v>
      </c>
      <c r="D2243" s="132" t="s">
        <v>2498</v>
      </c>
      <c r="E2243" s="132" t="s">
        <v>2499</v>
      </c>
      <c r="F2243" s="132" t="s">
        <v>3683</v>
      </c>
      <c r="G2243" s="132" t="s">
        <v>3734</v>
      </c>
    </row>
    <row r="2244" spans="2:7">
      <c r="B2244" s="132" t="s">
        <v>7295</v>
      </c>
      <c r="C2244" s="132" t="s">
        <v>7296</v>
      </c>
      <c r="D2244" s="132" t="s">
        <v>2530</v>
      </c>
      <c r="E2244" s="132" t="s">
        <v>2531</v>
      </c>
      <c r="F2244" s="132" t="s">
        <v>2532</v>
      </c>
      <c r="G2244" s="132" t="s">
        <v>2536</v>
      </c>
    </row>
    <row r="2245" spans="2:7">
      <c r="B2245" s="132" t="s">
        <v>7297</v>
      </c>
      <c r="C2245" s="132" t="s">
        <v>7298</v>
      </c>
      <c r="D2245" s="132" t="s">
        <v>2498</v>
      </c>
      <c r="E2245" s="132" t="s">
        <v>2499</v>
      </c>
      <c r="F2245" s="132" t="s">
        <v>2836</v>
      </c>
      <c r="G2245" s="132" t="s">
        <v>2664</v>
      </c>
    </row>
    <row r="2246" spans="2:7">
      <c r="B2246" s="132" t="s">
        <v>7299</v>
      </c>
      <c r="C2246" s="132" t="s">
        <v>7300</v>
      </c>
      <c r="D2246" s="132" t="s">
        <v>2554</v>
      </c>
      <c r="E2246" s="132" t="s">
        <v>2555</v>
      </c>
      <c r="F2246" s="132" t="s">
        <v>2590</v>
      </c>
      <c r="G2246" s="132" t="s">
        <v>5103</v>
      </c>
    </row>
    <row r="2247" spans="2:7">
      <c r="B2247" s="132" t="s">
        <v>7301</v>
      </c>
      <c r="C2247" s="132" t="s">
        <v>7302</v>
      </c>
      <c r="D2247" s="132" t="s">
        <v>2554</v>
      </c>
      <c r="E2247" s="132" t="s">
        <v>2555</v>
      </c>
      <c r="F2247" s="132" t="s">
        <v>4588</v>
      </c>
      <c r="G2247" s="132" t="s">
        <v>2664</v>
      </c>
    </row>
    <row r="2248" spans="2:7">
      <c r="B2248" s="132" t="s">
        <v>7303</v>
      </c>
      <c r="C2248" s="132" t="s">
        <v>7304</v>
      </c>
      <c r="D2248" s="132" t="s">
        <v>2530</v>
      </c>
      <c r="E2248" s="132" t="s">
        <v>2531</v>
      </c>
      <c r="F2248" s="132" t="s">
        <v>2532</v>
      </c>
      <c r="G2248" s="132" t="s">
        <v>2536</v>
      </c>
    </row>
    <row r="2249" spans="2:7">
      <c r="B2249" s="132" t="s">
        <v>7305</v>
      </c>
      <c r="C2249" s="132" t="s">
        <v>7306</v>
      </c>
      <c r="D2249" s="132" t="s">
        <v>2530</v>
      </c>
      <c r="E2249" s="132" t="s">
        <v>2531</v>
      </c>
      <c r="F2249" s="132" t="s">
        <v>2532</v>
      </c>
      <c r="G2249" s="132" t="s">
        <v>2536</v>
      </c>
    </row>
    <row r="2250" spans="2:7">
      <c r="B2250" s="132" t="s">
        <v>7307</v>
      </c>
      <c r="C2250" s="132" t="s">
        <v>7308</v>
      </c>
      <c r="D2250" s="132" t="s">
        <v>2498</v>
      </c>
      <c r="E2250" s="132" t="s">
        <v>2499</v>
      </c>
      <c r="F2250" s="132" t="s">
        <v>3369</v>
      </c>
      <c r="G2250" s="132" t="s">
        <v>7080</v>
      </c>
    </row>
    <row r="2251" spans="2:7">
      <c r="B2251" s="132" t="s">
        <v>7309</v>
      </c>
      <c r="C2251" s="132" t="s">
        <v>7310</v>
      </c>
      <c r="D2251" s="132" t="s">
        <v>2498</v>
      </c>
      <c r="E2251" s="132" t="s">
        <v>2499</v>
      </c>
      <c r="F2251" s="132" t="s">
        <v>3369</v>
      </c>
      <c r="G2251" s="132" t="s">
        <v>7080</v>
      </c>
    </row>
    <row r="2252" spans="2:7">
      <c r="B2252" s="132" t="s">
        <v>7311</v>
      </c>
      <c r="C2252" s="132" t="s">
        <v>7312</v>
      </c>
      <c r="D2252" s="132" t="s">
        <v>2498</v>
      </c>
      <c r="E2252" s="132" t="s">
        <v>2499</v>
      </c>
      <c r="F2252" s="132" t="s">
        <v>3259</v>
      </c>
      <c r="G2252" s="132" t="s">
        <v>2527</v>
      </c>
    </row>
    <row r="2253" spans="2:7">
      <c r="B2253" s="132" t="s">
        <v>7313</v>
      </c>
      <c r="C2253" s="132" t="s">
        <v>7314</v>
      </c>
      <c r="D2253" s="132" t="s">
        <v>2530</v>
      </c>
      <c r="E2253" s="132" t="s">
        <v>2531</v>
      </c>
      <c r="F2253" s="132" t="s">
        <v>2532</v>
      </c>
      <c r="G2253" s="132" t="s">
        <v>2536</v>
      </c>
    </row>
    <row r="2254" spans="2:7">
      <c r="B2254" s="132" t="s">
        <v>7315</v>
      </c>
      <c r="C2254" s="132" t="s">
        <v>7316</v>
      </c>
      <c r="D2254" s="132" t="s">
        <v>2498</v>
      </c>
      <c r="E2254" s="132" t="s">
        <v>2499</v>
      </c>
      <c r="F2254" s="132" t="s">
        <v>2905</v>
      </c>
      <c r="G2254" s="132" t="s">
        <v>5482</v>
      </c>
    </row>
    <row r="2255" spans="2:7">
      <c r="B2255" s="132" t="s">
        <v>7317</v>
      </c>
      <c r="C2255" s="132" t="s">
        <v>7318</v>
      </c>
      <c r="D2255" s="132" t="s">
        <v>2498</v>
      </c>
      <c r="E2255" s="132" t="s">
        <v>2499</v>
      </c>
      <c r="F2255" s="132" t="s">
        <v>3812</v>
      </c>
      <c r="G2255" s="132" t="s">
        <v>5103</v>
      </c>
    </row>
    <row r="2256" spans="2:7">
      <c r="B2256" s="132" t="s">
        <v>7319</v>
      </c>
      <c r="C2256" s="132" t="s">
        <v>7320</v>
      </c>
      <c r="D2256" s="132" t="s">
        <v>2498</v>
      </c>
      <c r="E2256" s="132" t="s">
        <v>2499</v>
      </c>
      <c r="F2256" s="132" t="s">
        <v>3074</v>
      </c>
      <c r="G2256" s="132" t="s">
        <v>5735</v>
      </c>
    </row>
    <row r="2257" spans="2:7">
      <c r="B2257" s="132" t="s">
        <v>7321</v>
      </c>
      <c r="C2257" s="132" t="s">
        <v>7322</v>
      </c>
      <c r="D2257" s="132" t="s">
        <v>2530</v>
      </c>
      <c r="E2257" s="132" t="s">
        <v>2531</v>
      </c>
      <c r="F2257" s="132" t="s">
        <v>2532</v>
      </c>
      <c r="G2257" s="132" t="s">
        <v>2536</v>
      </c>
    </row>
    <row r="2258" spans="2:7">
      <c r="B2258" s="132" t="s">
        <v>7323</v>
      </c>
      <c r="C2258" s="132" t="s">
        <v>7324</v>
      </c>
      <c r="D2258" s="132" t="s">
        <v>2530</v>
      </c>
      <c r="E2258" s="132" t="s">
        <v>2531</v>
      </c>
      <c r="F2258" s="132" t="s">
        <v>3299</v>
      </c>
      <c r="G2258" s="132" t="s">
        <v>2536</v>
      </c>
    </row>
    <row r="2259" spans="2:7">
      <c r="B2259" s="132" t="s">
        <v>7325</v>
      </c>
      <c r="C2259" s="132" t="s">
        <v>7326</v>
      </c>
      <c r="D2259" s="132" t="s">
        <v>2498</v>
      </c>
      <c r="E2259" s="132" t="s">
        <v>2499</v>
      </c>
      <c r="F2259" s="132" t="s">
        <v>2567</v>
      </c>
      <c r="G2259" s="132" t="s">
        <v>2869</v>
      </c>
    </row>
    <row r="2260" spans="2:7">
      <c r="B2260" s="132" t="s">
        <v>7327</v>
      </c>
      <c r="C2260" s="132" t="s">
        <v>7328</v>
      </c>
      <c r="D2260" s="132" t="s">
        <v>2530</v>
      </c>
      <c r="E2260" s="132" t="s">
        <v>2531</v>
      </c>
      <c r="F2260" s="132" t="s">
        <v>2532</v>
      </c>
      <c r="G2260" s="132" t="s">
        <v>2536</v>
      </c>
    </row>
    <row r="2261" spans="2:7">
      <c r="B2261" s="132" t="s">
        <v>7329</v>
      </c>
      <c r="C2261" s="132" t="s">
        <v>7330</v>
      </c>
      <c r="D2261" s="132" t="s">
        <v>2498</v>
      </c>
      <c r="E2261" s="132" t="s">
        <v>2499</v>
      </c>
      <c r="F2261" s="132" t="s">
        <v>2688</v>
      </c>
      <c r="G2261" s="132" t="s">
        <v>2744</v>
      </c>
    </row>
    <row r="2262" spans="2:7">
      <c r="B2262" s="132" t="s">
        <v>7331</v>
      </c>
      <c r="C2262" s="132" t="s">
        <v>7332</v>
      </c>
      <c r="D2262" s="132" t="s">
        <v>2498</v>
      </c>
      <c r="E2262" s="132" t="s">
        <v>2499</v>
      </c>
      <c r="F2262" s="132" t="s">
        <v>6825</v>
      </c>
      <c r="G2262" s="132" t="s">
        <v>2512</v>
      </c>
    </row>
    <row r="2263" spans="2:7">
      <c r="B2263" s="132" t="s">
        <v>7333</v>
      </c>
      <c r="C2263" s="132" t="s">
        <v>7334</v>
      </c>
      <c r="D2263" s="132" t="s">
        <v>2498</v>
      </c>
      <c r="E2263" s="132" t="s">
        <v>2499</v>
      </c>
      <c r="F2263" s="132" t="s">
        <v>3643</v>
      </c>
      <c r="G2263" s="132" t="s">
        <v>2527</v>
      </c>
    </row>
    <row r="2264" spans="2:7">
      <c r="B2264" s="132" t="s">
        <v>7335</v>
      </c>
      <c r="C2264" s="132" t="s">
        <v>7336</v>
      </c>
      <c r="D2264" s="132" t="s">
        <v>2498</v>
      </c>
      <c r="E2264" s="132" t="s">
        <v>2499</v>
      </c>
      <c r="F2264" s="132" t="s">
        <v>3805</v>
      </c>
      <c r="G2264" s="132" t="s">
        <v>2869</v>
      </c>
    </row>
    <row r="2265" spans="2:7">
      <c r="B2265" s="132" t="s">
        <v>7337</v>
      </c>
      <c r="C2265" s="132" t="s">
        <v>7338</v>
      </c>
      <c r="D2265" s="132" t="s">
        <v>2498</v>
      </c>
      <c r="E2265" s="132" t="s">
        <v>2499</v>
      </c>
      <c r="F2265" s="132" t="s">
        <v>3757</v>
      </c>
      <c r="G2265" s="132" t="s">
        <v>2869</v>
      </c>
    </row>
    <row r="2266" spans="2:7">
      <c r="B2266" s="132" t="s">
        <v>7339</v>
      </c>
      <c r="C2266" s="132" t="s">
        <v>7340</v>
      </c>
      <c r="D2266" s="132" t="s">
        <v>2498</v>
      </c>
      <c r="E2266" s="132" t="s">
        <v>2499</v>
      </c>
      <c r="F2266" s="132" t="s">
        <v>3369</v>
      </c>
      <c r="G2266" s="132" t="s">
        <v>7080</v>
      </c>
    </row>
    <row r="2267" spans="2:7">
      <c r="B2267" s="132" t="s">
        <v>7341</v>
      </c>
      <c r="C2267" s="132" t="s">
        <v>7342</v>
      </c>
      <c r="D2267" s="132" t="s">
        <v>2498</v>
      </c>
      <c r="E2267" s="132" t="s">
        <v>2499</v>
      </c>
      <c r="F2267" s="132" t="s">
        <v>3643</v>
      </c>
      <c r="G2267" s="132" t="s">
        <v>2527</v>
      </c>
    </row>
    <row r="2268" spans="2:7">
      <c r="B2268" s="132" t="s">
        <v>7343</v>
      </c>
      <c r="C2268" s="132" t="s">
        <v>7344</v>
      </c>
      <c r="D2268" s="132" t="s">
        <v>2498</v>
      </c>
      <c r="E2268" s="132" t="s">
        <v>2499</v>
      </c>
      <c r="F2268" s="132" t="s">
        <v>2905</v>
      </c>
      <c r="G2268" s="132" t="s">
        <v>3541</v>
      </c>
    </row>
    <row r="2269" spans="2:7">
      <c r="B2269" s="132" t="s">
        <v>7345</v>
      </c>
      <c r="C2269" s="132" t="s">
        <v>7346</v>
      </c>
      <c r="D2269" s="132" t="s">
        <v>2530</v>
      </c>
      <c r="E2269" s="132" t="s">
        <v>2531</v>
      </c>
      <c r="F2269" s="132" t="s">
        <v>2532</v>
      </c>
      <c r="G2269" s="132" t="s">
        <v>2536</v>
      </c>
    </row>
    <row r="2270" spans="2:7">
      <c r="B2270" s="132" t="s">
        <v>7347</v>
      </c>
      <c r="C2270" s="132" t="s">
        <v>7348</v>
      </c>
      <c r="D2270" s="132" t="s">
        <v>2804</v>
      </c>
      <c r="E2270" s="132" t="s">
        <v>2805</v>
      </c>
      <c r="F2270" s="132" t="s">
        <v>3914</v>
      </c>
      <c r="G2270" s="132" t="s">
        <v>4211</v>
      </c>
    </row>
    <row r="2271" spans="2:7">
      <c r="B2271" s="132" t="s">
        <v>7349</v>
      </c>
      <c r="C2271" s="132" t="s">
        <v>7350</v>
      </c>
      <c r="D2271" s="132" t="s">
        <v>2530</v>
      </c>
      <c r="E2271" s="132" t="s">
        <v>2531</v>
      </c>
      <c r="F2271" s="132" t="s">
        <v>2532</v>
      </c>
      <c r="G2271" s="132" t="s">
        <v>2536</v>
      </c>
    </row>
    <row r="2272" spans="2:7">
      <c r="B2272" s="132" t="s">
        <v>7351</v>
      </c>
      <c r="C2272" s="132" t="s">
        <v>7352</v>
      </c>
      <c r="D2272" s="132" t="s">
        <v>2530</v>
      </c>
      <c r="E2272" s="132" t="s">
        <v>2531</v>
      </c>
      <c r="F2272" s="132" t="s">
        <v>2532</v>
      </c>
      <c r="G2272" s="132" t="s">
        <v>2536</v>
      </c>
    </row>
    <row r="2273" spans="2:7">
      <c r="B2273" s="132" t="s">
        <v>7353</v>
      </c>
      <c r="C2273" s="132" t="s">
        <v>7354</v>
      </c>
      <c r="D2273" s="132" t="s">
        <v>2498</v>
      </c>
      <c r="E2273" s="132" t="s">
        <v>2499</v>
      </c>
      <c r="F2273" s="132" t="s">
        <v>2547</v>
      </c>
      <c r="G2273" s="132" t="s">
        <v>2601</v>
      </c>
    </row>
    <row r="2274" spans="2:7">
      <c r="B2274" s="132" t="s">
        <v>7355</v>
      </c>
      <c r="C2274" s="132" t="s">
        <v>7356</v>
      </c>
      <c r="D2274" s="132" t="s">
        <v>2498</v>
      </c>
      <c r="E2274" s="132" t="s">
        <v>2499</v>
      </c>
      <c r="F2274" s="132" t="s">
        <v>2562</v>
      </c>
      <c r="G2274" s="132" t="s">
        <v>2527</v>
      </c>
    </row>
    <row r="2275" spans="2:7">
      <c r="B2275" s="132" t="s">
        <v>7357</v>
      </c>
      <c r="C2275" s="132" t="s">
        <v>7358</v>
      </c>
      <c r="D2275" s="132" t="s">
        <v>2498</v>
      </c>
      <c r="E2275" s="132" t="s">
        <v>2499</v>
      </c>
      <c r="F2275" s="132" t="s">
        <v>2688</v>
      </c>
      <c r="G2275" s="132" t="s">
        <v>2512</v>
      </c>
    </row>
    <row r="2276" spans="2:7">
      <c r="B2276" s="132" t="s">
        <v>7359</v>
      </c>
      <c r="C2276" s="132" t="s">
        <v>7360</v>
      </c>
      <c r="D2276" s="132" t="s">
        <v>2498</v>
      </c>
      <c r="E2276" s="132" t="s">
        <v>2499</v>
      </c>
      <c r="F2276" s="132" t="s">
        <v>3259</v>
      </c>
      <c r="G2276" s="132" t="s">
        <v>3541</v>
      </c>
    </row>
    <row r="2277" spans="2:7">
      <c r="B2277" s="132" t="s">
        <v>7361</v>
      </c>
      <c r="C2277" s="132" t="s">
        <v>7362</v>
      </c>
      <c r="D2277" s="132" t="s">
        <v>2498</v>
      </c>
      <c r="E2277" s="132" t="s">
        <v>2499</v>
      </c>
      <c r="F2277" s="132" t="s">
        <v>3026</v>
      </c>
      <c r="G2277" s="132" t="s">
        <v>5482</v>
      </c>
    </row>
    <row r="2278" spans="2:7">
      <c r="B2278" s="132" t="s">
        <v>7363</v>
      </c>
      <c r="C2278" s="132" t="s">
        <v>7364</v>
      </c>
      <c r="D2278" s="132" t="s">
        <v>2498</v>
      </c>
      <c r="E2278" s="132" t="s">
        <v>2499</v>
      </c>
      <c r="F2278" s="132" t="s">
        <v>2667</v>
      </c>
      <c r="G2278" s="132" t="s">
        <v>6249</v>
      </c>
    </row>
    <row r="2279" spans="2:7">
      <c r="B2279" s="132" t="s">
        <v>7365</v>
      </c>
      <c r="C2279" s="132" t="s">
        <v>7366</v>
      </c>
      <c r="D2279" s="132" t="s">
        <v>2498</v>
      </c>
      <c r="E2279" s="132" t="s">
        <v>2499</v>
      </c>
      <c r="F2279" s="132" t="s">
        <v>3643</v>
      </c>
      <c r="G2279" s="132" t="s">
        <v>3734</v>
      </c>
    </row>
    <row r="2280" spans="2:7">
      <c r="B2280" s="132" t="s">
        <v>7367</v>
      </c>
      <c r="C2280" s="132" t="s">
        <v>7368</v>
      </c>
      <c r="D2280" s="132" t="s">
        <v>2530</v>
      </c>
      <c r="E2280" s="132" t="s">
        <v>2531</v>
      </c>
      <c r="F2280" s="132" t="s">
        <v>2532</v>
      </c>
      <c r="G2280" s="132" t="s">
        <v>2536</v>
      </c>
    </row>
    <row r="2281" spans="2:7">
      <c r="B2281" s="132" t="s">
        <v>7369</v>
      </c>
      <c r="C2281" s="132" t="s">
        <v>7370</v>
      </c>
      <c r="D2281" s="132" t="s">
        <v>2530</v>
      </c>
      <c r="E2281" s="132" t="s">
        <v>2531</v>
      </c>
      <c r="F2281" s="132" t="s">
        <v>2532</v>
      </c>
      <c r="G2281" s="132" t="s">
        <v>2536</v>
      </c>
    </row>
    <row r="2282" spans="2:7">
      <c r="B2282" s="132" t="s">
        <v>7371</v>
      </c>
      <c r="C2282" s="132" t="s">
        <v>7372</v>
      </c>
      <c r="D2282" s="132" t="s">
        <v>2498</v>
      </c>
      <c r="E2282" s="132" t="s">
        <v>2499</v>
      </c>
      <c r="F2282" s="132" t="s">
        <v>3160</v>
      </c>
      <c r="G2282" s="132" t="s">
        <v>2527</v>
      </c>
    </row>
    <row r="2283" spans="2:7">
      <c r="B2283" s="132" t="s">
        <v>7373</v>
      </c>
      <c r="C2283" s="132" t="s">
        <v>7374</v>
      </c>
      <c r="D2283" s="132" t="s">
        <v>2498</v>
      </c>
      <c r="E2283" s="132" t="s">
        <v>2499</v>
      </c>
      <c r="F2283" s="132" t="s">
        <v>2685</v>
      </c>
      <c r="G2283" s="132" t="s">
        <v>2512</v>
      </c>
    </row>
    <row r="2284" spans="2:7">
      <c r="B2284" s="132" t="s">
        <v>7375</v>
      </c>
      <c r="C2284" s="132" t="s">
        <v>7376</v>
      </c>
      <c r="D2284" s="132" t="s">
        <v>2498</v>
      </c>
      <c r="E2284" s="132" t="s">
        <v>2499</v>
      </c>
      <c r="F2284" s="132" t="s">
        <v>6825</v>
      </c>
      <c r="G2284" s="132" t="s">
        <v>2664</v>
      </c>
    </row>
    <row r="2285" spans="2:7">
      <c r="B2285" s="132" t="s">
        <v>7377</v>
      </c>
      <c r="C2285" s="132" t="s">
        <v>7378</v>
      </c>
      <c r="D2285" s="132" t="s">
        <v>2530</v>
      </c>
      <c r="E2285" s="132" t="s">
        <v>2531</v>
      </c>
      <c r="F2285" s="132" t="s">
        <v>2532</v>
      </c>
      <c r="G2285" s="132" t="s">
        <v>2536</v>
      </c>
    </row>
    <row r="2286" spans="2:7">
      <c r="B2286" s="132" t="s">
        <v>7379</v>
      </c>
      <c r="C2286" s="132" t="s">
        <v>7380</v>
      </c>
      <c r="D2286" s="132" t="s">
        <v>2498</v>
      </c>
      <c r="E2286" s="132" t="s">
        <v>2499</v>
      </c>
      <c r="F2286" s="132" t="s">
        <v>3680</v>
      </c>
      <c r="G2286" s="132" t="s">
        <v>3734</v>
      </c>
    </row>
    <row r="2287" spans="2:7">
      <c r="B2287" s="132" t="s">
        <v>7381</v>
      </c>
      <c r="C2287" s="132" t="s">
        <v>7382</v>
      </c>
      <c r="D2287" s="132" t="s">
        <v>2498</v>
      </c>
      <c r="E2287" s="132" t="s">
        <v>2499</v>
      </c>
      <c r="F2287" s="132" t="s">
        <v>2968</v>
      </c>
      <c r="G2287" s="132" t="s">
        <v>2869</v>
      </c>
    </row>
    <row r="2288" spans="2:7">
      <c r="B2288" s="132" t="s">
        <v>7383</v>
      </c>
      <c r="C2288" s="132" t="s">
        <v>7384</v>
      </c>
      <c r="D2288" s="132" t="s">
        <v>2498</v>
      </c>
      <c r="E2288" s="132" t="s">
        <v>2499</v>
      </c>
      <c r="F2288" s="132" t="s">
        <v>2500</v>
      </c>
      <c r="G2288" s="132" t="s">
        <v>2869</v>
      </c>
    </row>
    <row r="2289" spans="2:7">
      <c r="B2289" s="132" t="s">
        <v>7385</v>
      </c>
      <c r="C2289" s="132" t="s">
        <v>7386</v>
      </c>
      <c r="D2289" s="132" t="s">
        <v>2498</v>
      </c>
      <c r="E2289" s="132" t="s">
        <v>2499</v>
      </c>
      <c r="F2289" s="132" t="s">
        <v>2567</v>
      </c>
      <c r="G2289" s="132" t="s">
        <v>5482</v>
      </c>
    </row>
    <row r="2290" spans="2:7">
      <c r="B2290" s="132" t="s">
        <v>7387</v>
      </c>
      <c r="C2290" s="132" t="s">
        <v>7388</v>
      </c>
      <c r="D2290" s="132" t="s">
        <v>2498</v>
      </c>
      <c r="E2290" s="132" t="s">
        <v>2499</v>
      </c>
      <c r="F2290" s="132" t="s">
        <v>3965</v>
      </c>
      <c r="G2290" s="132" t="s">
        <v>2570</v>
      </c>
    </row>
    <row r="2291" spans="2:7">
      <c r="B2291" s="132" t="s">
        <v>7389</v>
      </c>
      <c r="C2291" s="132" t="s">
        <v>7390</v>
      </c>
      <c r="D2291" s="132" t="s">
        <v>2498</v>
      </c>
      <c r="E2291" s="132" t="s">
        <v>2499</v>
      </c>
      <c r="F2291" s="132" t="s">
        <v>3841</v>
      </c>
      <c r="G2291" s="132" t="s">
        <v>3541</v>
      </c>
    </row>
    <row r="2292" spans="2:7">
      <c r="B2292" s="132" t="s">
        <v>7391</v>
      </c>
      <c r="C2292" s="132" t="s">
        <v>7392</v>
      </c>
      <c r="D2292" s="132" t="s">
        <v>2530</v>
      </c>
      <c r="E2292" s="132" t="s">
        <v>2531</v>
      </c>
      <c r="F2292" s="132" t="s">
        <v>2532</v>
      </c>
      <c r="G2292" s="132" t="s">
        <v>2536</v>
      </c>
    </row>
    <row r="2293" spans="2:7">
      <c r="B2293" s="132" t="s">
        <v>7393</v>
      </c>
      <c r="C2293" s="132" t="s">
        <v>7394</v>
      </c>
      <c r="D2293" s="132" t="s">
        <v>2498</v>
      </c>
      <c r="E2293" s="132" t="s">
        <v>2499</v>
      </c>
      <c r="F2293" s="132" t="s">
        <v>6999</v>
      </c>
      <c r="G2293" s="132" t="s">
        <v>2570</v>
      </c>
    </row>
    <row r="2294" spans="2:7">
      <c r="B2294" s="132" t="s">
        <v>7395</v>
      </c>
      <c r="C2294" s="132" t="s">
        <v>7396</v>
      </c>
      <c r="D2294" s="132" t="s">
        <v>2498</v>
      </c>
      <c r="E2294" s="132" t="s">
        <v>2499</v>
      </c>
      <c r="F2294" s="132" t="s">
        <v>3056</v>
      </c>
      <c r="G2294" s="132" t="s">
        <v>2527</v>
      </c>
    </row>
    <row r="2295" spans="2:7">
      <c r="B2295" s="132" t="s">
        <v>7397</v>
      </c>
      <c r="C2295" s="132" t="s">
        <v>7398</v>
      </c>
      <c r="D2295" s="132" t="s">
        <v>2498</v>
      </c>
      <c r="E2295" s="132" t="s">
        <v>2499</v>
      </c>
      <c r="F2295" s="132" t="s">
        <v>3026</v>
      </c>
      <c r="G2295" s="132" t="s">
        <v>2869</v>
      </c>
    </row>
    <row r="2296" spans="2:7">
      <c r="B2296" s="132" t="s">
        <v>7399</v>
      </c>
      <c r="C2296" s="132" t="s">
        <v>7400</v>
      </c>
      <c r="D2296" s="132" t="s">
        <v>2498</v>
      </c>
      <c r="E2296" s="132" t="s">
        <v>2499</v>
      </c>
      <c r="F2296" s="132" t="s">
        <v>3445</v>
      </c>
      <c r="G2296" s="132" t="s">
        <v>2869</v>
      </c>
    </row>
    <row r="2297" spans="2:7">
      <c r="B2297" s="132" t="s">
        <v>7401</v>
      </c>
      <c r="C2297" s="132" t="s">
        <v>7402</v>
      </c>
      <c r="D2297" s="132" t="s">
        <v>2530</v>
      </c>
      <c r="E2297" s="132" t="s">
        <v>2531</v>
      </c>
      <c r="F2297" s="132" t="s">
        <v>2532</v>
      </c>
      <c r="G2297" s="132" t="s">
        <v>2536</v>
      </c>
    </row>
    <row r="2298" spans="2:7">
      <c r="B2298" s="132" t="s">
        <v>7403</v>
      </c>
      <c r="C2298" s="132" t="s">
        <v>7404</v>
      </c>
      <c r="D2298" s="132" t="s">
        <v>2498</v>
      </c>
      <c r="E2298" s="132" t="s">
        <v>2499</v>
      </c>
      <c r="F2298" s="132" t="s">
        <v>3188</v>
      </c>
      <c r="G2298" s="132" t="s">
        <v>3734</v>
      </c>
    </row>
    <row r="2299" spans="2:7">
      <c r="B2299" s="132" t="s">
        <v>7405</v>
      </c>
      <c r="C2299" s="132" t="s">
        <v>7406</v>
      </c>
      <c r="D2299" s="132" t="s">
        <v>2530</v>
      </c>
      <c r="E2299" s="132" t="s">
        <v>2531</v>
      </c>
      <c r="F2299" s="132" t="s">
        <v>2532</v>
      </c>
      <c r="G2299" s="132" t="s">
        <v>2536</v>
      </c>
    </row>
    <row r="2300" spans="2:7">
      <c r="B2300" s="132" t="s">
        <v>7407</v>
      </c>
      <c r="C2300" s="132" t="s">
        <v>7408</v>
      </c>
      <c r="D2300" s="132" t="s">
        <v>2498</v>
      </c>
      <c r="E2300" s="132" t="s">
        <v>2499</v>
      </c>
      <c r="F2300" s="132" t="s">
        <v>3026</v>
      </c>
      <c r="G2300" s="132" t="s">
        <v>2869</v>
      </c>
    </row>
    <row r="2301" spans="2:7">
      <c r="B2301" s="132" t="s">
        <v>7409</v>
      </c>
      <c r="C2301" s="132" t="s">
        <v>7410</v>
      </c>
      <c r="D2301" s="132" t="s">
        <v>2498</v>
      </c>
      <c r="E2301" s="132" t="s">
        <v>2499</v>
      </c>
      <c r="F2301" s="132" t="s">
        <v>3422</v>
      </c>
      <c r="G2301" s="132" t="s">
        <v>3541</v>
      </c>
    </row>
    <row r="2302" spans="2:7">
      <c r="B2302" s="132" t="s">
        <v>7411</v>
      </c>
      <c r="C2302" s="132" t="s">
        <v>7412</v>
      </c>
      <c r="D2302" s="132" t="s">
        <v>2498</v>
      </c>
      <c r="E2302" s="132" t="s">
        <v>2499</v>
      </c>
      <c r="F2302" s="132" t="s">
        <v>2567</v>
      </c>
      <c r="G2302" s="132" t="s">
        <v>2536</v>
      </c>
    </row>
    <row r="2303" spans="2:7">
      <c r="B2303" s="132" t="s">
        <v>7413</v>
      </c>
      <c r="C2303" s="132" t="s">
        <v>7414</v>
      </c>
      <c r="D2303" s="132" t="s">
        <v>2498</v>
      </c>
      <c r="E2303" s="132" t="s">
        <v>2499</v>
      </c>
      <c r="F2303" s="132" t="s">
        <v>2733</v>
      </c>
      <c r="G2303" s="132" t="s">
        <v>3734</v>
      </c>
    </row>
    <row r="2304" spans="2:7">
      <c r="B2304" s="132" t="s">
        <v>7415</v>
      </c>
      <c r="C2304" s="132" t="s">
        <v>7416</v>
      </c>
      <c r="D2304" s="132" t="s">
        <v>2498</v>
      </c>
      <c r="E2304" s="132" t="s">
        <v>2499</v>
      </c>
      <c r="F2304" s="132" t="s">
        <v>3146</v>
      </c>
      <c r="G2304" s="132" t="s">
        <v>5103</v>
      </c>
    </row>
    <row r="2305" spans="2:7">
      <c r="B2305" s="132" t="s">
        <v>7417</v>
      </c>
      <c r="C2305" s="132" t="s">
        <v>7418</v>
      </c>
      <c r="D2305" s="132" t="s">
        <v>2498</v>
      </c>
      <c r="E2305" s="132" t="s">
        <v>2499</v>
      </c>
      <c r="F2305" s="132" t="s">
        <v>3349</v>
      </c>
      <c r="G2305" s="132" t="s">
        <v>5100</v>
      </c>
    </row>
    <row r="2306" spans="2:7">
      <c r="B2306" s="132" t="s">
        <v>7419</v>
      </c>
      <c r="C2306" s="132" t="s">
        <v>7420</v>
      </c>
      <c r="D2306" s="132" t="s">
        <v>2554</v>
      </c>
      <c r="E2306" s="132" t="s">
        <v>2555</v>
      </c>
      <c r="F2306" s="132" t="s">
        <v>4208</v>
      </c>
      <c r="G2306" s="132" t="s">
        <v>5103</v>
      </c>
    </row>
    <row r="2307" spans="2:7">
      <c r="B2307" s="132" t="s">
        <v>7421</v>
      </c>
      <c r="C2307" s="132" t="s">
        <v>7422</v>
      </c>
      <c r="D2307" s="132" t="s">
        <v>2498</v>
      </c>
      <c r="E2307" s="132" t="s">
        <v>2499</v>
      </c>
      <c r="F2307" s="132" t="s">
        <v>2957</v>
      </c>
      <c r="G2307" s="132" t="s">
        <v>5735</v>
      </c>
    </row>
    <row r="2308" spans="2:7">
      <c r="B2308" s="132" t="s">
        <v>7423</v>
      </c>
      <c r="C2308" s="132" t="s">
        <v>7424</v>
      </c>
      <c r="D2308" s="132" t="s">
        <v>2498</v>
      </c>
      <c r="E2308" s="132" t="s">
        <v>2499</v>
      </c>
      <c r="F2308" s="132" t="s">
        <v>3841</v>
      </c>
      <c r="G2308" s="132" t="s">
        <v>3541</v>
      </c>
    </row>
    <row r="2309" spans="2:7">
      <c r="B2309" s="132" t="s">
        <v>7425</v>
      </c>
      <c r="C2309" s="132" t="s">
        <v>7426</v>
      </c>
      <c r="D2309" s="132" t="s">
        <v>2498</v>
      </c>
      <c r="E2309" s="132" t="s">
        <v>2499</v>
      </c>
      <c r="F2309" s="132" t="s">
        <v>2523</v>
      </c>
      <c r="G2309" s="132" t="s">
        <v>3118</v>
      </c>
    </row>
    <row r="2310" spans="2:7">
      <c r="B2310" s="132" t="s">
        <v>7427</v>
      </c>
      <c r="C2310" s="132" t="s">
        <v>7428</v>
      </c>
      <c r="D2310" s="132" t="s">
        <v>2498</v>
      </c>
      <c r="E2310" s="132" t="s">
        <v>2499</v>
      </c>
      <c r="F2310" s="132" t="s">
        <v>3174</v>
      </c>
      <c r="G2310" s="132" t="s">
        <v>2924</v>
      </c>
    </row>
    <row r="2311" spans="2:7">
      <c r="B2311" s="132" t="s">
        <v>7429</v>
      </c>
      <c r="C2311" s="132" t="s">
        <v>7430</v>
      </c>
      <c r="D2311" s="132" t="s">
        <v>2498</v>
      </c>
      <c r="E2311" s="132" t="s">
        <v>2499</v>
      </c>
      <c r="F2311" s="132" t="s">
        <v>3349</v>
      </c>
      <c r="G2311" s="132" t="s">
        <v>2570</v>
      </c>
    </row>
    <row r="2312" spans="2:7">
      <c r="B2312" s="132" t="s">
        <v>7431</v>
      </c>
      <c r="C2312" s="132" t="s">
        <v>7432</v>
      </c>
      <c r="D2312" s="132" t="s">
        <v>2498</v>
      </c>
      <c r="E2312" s="132" t="s">
        <v>2499</v>
      </c>
      <c r="F2312" s="132" t="s">
        <v>3168</v>
      </c>
      <c r="G2312" s="132" t="s">
        <v>2570</v>
      </c>
    </row>
    <row r="2313" spans="2:7">
      <c r="B2313" s="132" t="s">
        <v>7433</v>
      </c>
      <c r="C2313" s="132" t="s">
        <v>7434</v>
      </c>
      <c r="D2313" s="132" t="s">
        <v>2498</v>
      </c>
      <c r="E2313" s="132" t="s">
        <v>2499</v>
      </c>
      <c r="F2313" s="132" t="s">
        <v>2968</v>
      </c>
      <c r="G2313" s="132" t="s">
        <v>5103</v>
      </c>
    </row>
    <row r="2314" spans="2:7">
      <c r="B2314" s="132" t="s">
        <v>7435</v>
      </c>
      <c r="C2314" s="132" t="s">
        <v>7436</v>
      </c>
      <c r="D2314" s="132" t="s">
        <v>2498</v>
      </c>
      <c r="E2314" s="132" t="s">
        <v>2499</v>
      </c>
      <c r="F2314" s="132" t="s">
        <v>3445</v>
      </c>
      <c r="G2314" s="132" t="s">
        <v>5100</v>
      </c>
    </row>
    <row r="2315" spans="2:7">
      <c r="B2315" s="132" t="s">
        <v>7437</v>
      </c>
      <c r="C2315" s="132" t="s">
        <v>7438</v>
      </c>
      <c r="D2315" s="132" t="s">
        <v>2498</v>
      </c>
      <c r="E2315" s="132" t="s">
        <v>2499</v>
      </c>
      <c r="F2315" s="132" t="s">
        <v>2519</v>
      </c>
      <c r="G2315" s="132" t="s">
        <v>5482</v>
      </c>
    </row>
    <row r="2316" spans="2:7">
      <c r="B2316" s="132" t="s">
        <v>7439</v>
      </c>
      <c r="C2316" s="132" t="s">
        <v>7440</v>
      </c>
      <c r="D2316" s="132" t="s">
        <v>2498</v>
      </c>
      <c r="E2316" s="132" t="s">
        <v>2499</v>
      </c>
      <c r="F2316" s="132" t="s">
        <v>3133</v>
      </c>
      <c r="G2316" s="132" t="s">
        <v>2527</v>
      </c>
    </row>
    <row r="2317" spans="2:7">
      <c r="B2317" s="132" t="s">
        <v>7441</v>
      </c>
      <c r="C2317" s="132" t="s">
        <v>7442</v>
      </c>
      <c r="D2317" s="132" t="s">
        <v>2498</v>
      </c>
      <c r="E2317" s="132" t="s">
        <v>2499</v>
      </c>
      <c r="F2317" s="132" t="s">
        <v>3026</v>
      </c>
      <c r="G2317" s="132" t="s">
        <v>5103</v>
      </c>
    </row>
    <row r="2318" spans="2:7">
      <c r="B2318" s="132" t="s">
        <v>7443</v>
      </c>
      <c r="C2318" s="132" t="s">
        <v>7444</v>
      </c>
      <c r="D2318" s="132" t="s">
        <v>2530</v>
      </c>
      <c r="E2318" s="132" t="s">
        <v>2531</v>
      </c>
      <c r="F2318" s="132" t="s">
        <v>2532</v>
      </c>
      <c r="G2318" s="132" t="s">
        <v>2536</v>
      </c>
    </row>
    <row r="2319" spans="2:7">
      <c r="B2319" s="132" t="s">
        <v>7445</v>
      </c>
      <c r="C2319" s="132" t="s">
        <v>7446</v>
      </c>
      <c r="D2319" s="132" t="s">
        <v>2498</v>
      </c>
      <c r="E2319" s="132" t="s">
        <v>2499</v>
      </c>
      <c r="F2319" s="132" t="s">
        <v>2638</v>
      </c>
      <c r="G2319" s="132" t="s">
        <v>2570</v>
      </c>
    </row>
    <row r="2320" spans="2:7">
      <c r="B2320" s="132" t="s">
        <v>7447</v>
      </c>
      <c r="C2320" s="132" t="s">
        <v>7448</v>
      </c>
      <c r="D2320" s="132" t="s">
        <v>2498</v>
      </c>
      <c r="E2320" s="132" t="s">
        <v>2499</v>
      </c>
      <c r="F2320" s="132" t="s">
        <v>2614</v>
      </c>
      <c r="G2320" s="132" t="s">
        <v>6249</v>
      </c>
    </row>
    <row r="2321" spans="2:7">
      <c r="B2321" s="132" t="s">
        <v>7449</v>
      </c>
      <c r="C2321" s="132" t="s">
        <v>7450</v>
      </c>
      <c r="D2321" s="132" t="s">
        <v>2498</v>
      </c>
      <c r="E2321" s="132" t="s">
        <v>2499</v>
      </c>
      <c r="F2321" s="132" t="s">
        <v>3926</v>
      </c>
      <c r="G2321" s="132" t="s">
        <v>2570</v>
      </c>
    </row>
    <row r="2322" spans="2:7">
      <c r="B2322" s="132" t="s">
        <v>7451</v>
      </c>
      <c r="C2322" s="132" t="s">
        <v>7452</v>
      </c>
      <c r="D2322" s="132" t="s">
        <v>2498</v>
      </c>
      <c r="E2322" s="132" t="s">
        <v>2499</v>
      </c>
      <c r="F2322" s="132" t="s">
        <v>2743</v>
      </c>
      <c r="G2322" s="132" t="s">
        <v>5482</v>
      </c>
    </row>
    <row r="2323" spans="2:7">
      <c r="B2323" s="132" t="s">
        <v>7453</v>
      </c>
      <c r="C2323" s="132" t="s">
        <v>7454</v>
      </c>
      <c r="D2323" s="132" t="s">
        <v>2498</v>
      </c>
      <c r="E2323" s="132" t="s">
        <v>2499</v>
      </c>
      <c r="F2323" s="132" t="s">
        <v>3683</v>
      </c>
      <c r="G2323" s="132" t="s">
        <v>5482</v>
      </c>
    </row>
    <row r="2324" spans="2:7">
      <c r="B2324" s="132" t="s">
        <v>7455</v>
      </c>
      <c r="C2324" s="132" t="s">
        <v>7456</v>
      </c>
      <c r="D2324" s="132" t="s">
        <v>2498</v>
      </c>
      <c r="E2324" s="132" t="s">
        <v>2499</v>
      </c>
      <c r="F2324" s="132" t="s">
        <v>4096</v>
      </c>
      <c r="G2324" s="132" t="s">
        <v>5103</v>
      </c>
    </row>
    <row r="2325" spans="2:7">
      <c r="B2325" s="132" t="s">
        <v>7457</v>
      </c>
      <c r="C2325" s="132" t="s">
        <v>7458</v>
      </c>
      <c r="D2325" s="132" t="s">
        <v>2498</v>
      </c>
      <c r="E2325" s="132" t="s">
        <v>2499</v>
      </c>
      <c r="F2325" s="132" t="s">
        <v>3146</v>
      </c>
      <c r="G2325" s="132" t="s">
        <v>3541</v>
      </c>
    </row>
    <row r="2326" spans="2:7">
      <c r="B2326" s="132" t="s">
        <v>7459</v>
      </c>
      <c r="C2326" s="132" t="s">
        <v>7460</v>
      </c>
      <c r="D2326" s="132" t="s">
        <v>2498</v>
      </c>
      <c r="E2326" s="132" t="s">
        <v>2499</v>
      </c>
      <c r="F2326" s="132" t="s">
        <v>3445</v>
      </c>
      <c r="G2326" s="132" t="s">
        <v>5482</v>
      </c>
    </row>
    <row r="2327" spans="2:7">
      <c r="B2327" s="132" t="s">
        <v>7461</v>
      </c>
      <c r="C2327" s="132" t="s">
        <v>7462</v>
      </c>
      <c r="D2327" s="132" t="s">
        <v>2498</v>
      </c>
      <c r="E2327" s="132" t="s">
        <v>2499</v>
      </c>
      <c r="F2327" s="132" t="s">
        <v>3205</v>
      </c>
      <c r="G2327" s="132" t="s">
        <v>2570</v>
      </c>
    </row>
    <row r="2328" spans="2:7">
      <c r="B2328" s="132" t="s">
        <v>7463</v>
      </c>
      <c r="C2328" s="132" t="s">
        <v>7464</v>
      </c>
      <c r="D2328" s="132" t="s">
        <v>2498</v>
      </c>
      <c r="E2328" s="132" t="s">
        <v>2499</v>
      </c>
      <c r="F2328" s="132" t="s">
        <v>4096</v>
      </c>
      <c r="G2328" s="132" t="s">
        <v>5103</v>
      </c>
    </row>
    <row r="2329" spans="2:7">
      <c r="B2329" s="132" t="s">
        <v>7465</v>
      </c>
      <c r="C2329" s="132" t="s">
        <v>7466</v>
      </c>
      <c r="D2329" s="132" t="s">
        <v>2498</v>
      </c>
      <c r="E2329" s="132" t="s">
        <v>2499</v>
      </c>
      <c r="F2329" s="132" t="s">
        <v>2609</v>
      </c>
      <c r="G2329" s="132" t="s">
        <v>3734</v>
      </c>
    </row>
    <row r="2330" spans="2:7">
      <c r="B2330" s="132" t="s">
        <v>7467</v>
      </c>
      <c r="C2330" s="132" t="s">
        <v>7468</v>
      </c>
      <c r="D2330" s="132" t="s">
        <v>2498</v>
      </c>
      <c r="E2330" s="132" t="s">
        <v>2499</v>
      </c>
      <c r="F2330" s="132" t="s">
        <v>2743</v>
      </c>
      <c r="G2330" s="132" t="s">
        <v>2601</v>
      </c>
    </row>
    <row r="2331" spans="2:7">
      <c r="B2331" s="132" t="s">
        <v>7469</v>
      </c>
      <c r="C2331" s="132" t="s">
        <v>7470</v>
      </c>
      <c r="D2331" s="132" t="s">
        <v>2498</v>
      </c>
      <c r="E2331" s="132" t="s">
        <v>2499</v>
      </c>
      <c r="F2331" s="132" t="s">
        <v>3643</v>
      </c>
      <c r="G2331" s="132" t="s">
        <v>2527</v>
      </c>
    </row>
    <row r="2332" spans="2:7">
      <c r="B2332" s="132" t="s">
        <v>7471</v>
      </c>
      <c r="C2332" s="132" t="s">
        <v>7472</v>
      </c>
      <c r="D2332" s="132" t="s">
        <v>2498</v>
      </c>
      <c r="E2332" s="132" t="s">
        <v>2499</v>
      </c>
      <c r="F2332" s="132" t="s">
        <v>3259</v>
      </c>
      <c r="G2332" s="132" t="s">
        <v>2527</v>
      </c>
    </row>
    <row r="2333" spans="2:7">
      <c r="B2333" s="132" t="s">
        <v>7473</v>
      </c>
      <c r="C2333" s="132" t="s">
        <v>7474</v>
      </c>
      <c r="D2333" s="132" t="s">
        <v>2498</v>
      </c>
      <c r="E2333" s="132" t="s">
        <v>2499</v>
      </c>
      <c r="F2333" s="132" t="s">
        <v>3008</v>
      </c>
      <c r="G2333" s="132" t="s">
        <v>2570</v>
      </c>
    </row>
    <row r="2334" spans="2:7">
      <c r="B2334" s="132" t="s">
        <v>7475</v>
      </c>
      <c r="C2334" s="132" t="s">
        <v>7476</v>
      </c>
      <c r="D2334" s="132" t="s">
        <v>2498</v>
      </c>
      <c r="E2334" s="132" t="s">
        <v>2499</v>
      </c>
      <c r="F2334" s="132" t="s">
        <v>3487</v>
      </c>
      <c r="G2334" s="132" t="s">
        <v>4211</v>
      </c>
    </row>
    <row r="2335" spans="2:7">
      <c r="B2335" s="132" t="s">
        <v>7477</v>
      </c>
      <c r="C2335" s="132" t="s">
        <v>7478</v>
      </c>
      <c r="D2335" s="132" t="s">
        <v>2498</v>
      </c>
      <c r="E2335" s="132" t="s">
        <v>2499</v>
      </c>
      <c r="F2335" s="132" t="s">
        <v>3683</v>
      </c>
      <c r="G2335" s="132" t="s">
        <v>5100</v>
      </c>
    </row>
    <row r="2336" spans="2:7">
      <c r="B2336" s="132" t="s">
        <v>7479</v>
      </c>
      <c r="C2336" s="132" t="s">
        <v>7480</v>
      </c>
      <c r="D2336" s="132" t="s">
        <v>2530</v>
      </c>
      <c r="E2336" s="132" t="s">
        <v>2531</v>
      </c>
      <c r="F2336" s="132" t="s">
        <v>2532</v>
      </c>
      <c r="G2336" s="132" t="s">
        <v>2536</v>
      </c>
    </row>
    <row r="2337" spans="2:7">
      <c r="B2337" s="132" t="s">
        <v>7481</v>
      </c>
      <c r="C2337" s="132" t="s">
        <v>7482</v>
      </c>
      <c r="D2337" s="132" t="s">
        <v>2530</v>
      </c>
      <c r="E2337" s="132" t="s">
        <v>2531</v>
      </c>
      <c r="F2337" s="132" t="s">
        <v>2532</v>
      </c>
      <c r="G2337" s="132" t="s">
        <v>2536</v>
      </c>
    </row>
    <row r="2338" spans="2:7">
      <c r="B2338" s="132" t="s">
        <v>7483</v>
      </c>
      <c r="C2338" s="132" t="s">
        <v>7484</v>
      </c>
      <c r="D2338" s="132" t="s">
        <v>2554</v>
      </c>
      <c r="E2338" s="132" t="s">
        <v>2555</v>
      </c>
      <c r="F2338" s="132" t="s">
        <v>2590</v>
      </c>
      <c r="G2338" s="132" t="s">
        <v>5103</v>
      </c>
    </row>
    <row r="2339" spans="2:7">
      <c r="B2339" s="132" t="s">
        <v>7485</v>
      </c>
      <c r="C2339" s="132" t="s">
        <v>7486</v>
      </c>
      <c r="D2339" s="132" t="s">
        <v>2530</v>
      </c>
      <c r="E2339" s="132" t="s">
        <v>2531</v>
      </c>
      <c r="F2339" s="132" t="s">
        <v>2532</v>
      </c>
      <c r="G2339" s="132" t="s">
        <v>2536</v>
      </c>
    </row>
    <row r="2340" spans="2:7">
      <c r="B2340" s="132" t="s">
        <v>7487</v>
      </c>
      <c r="C2340" s="132" t="s">
        <v>7488</v>
      </c>
      <c r="D2340" s="132" t="s">
        <v>2530</v>
      </c>
      <c r="E2340" s="132" t="s">
        <v>2531</v>
      </c>
      <c r="F2340" s="132" t="s">
        <v>2532</v>
      </c>
      <c r="G2340" s="132" t="s">
        <v>2536</v>
      </c>
    </row>
    <row r="2341" spans="2:7">
      <c r="B2341" s="132" t="s">
        <v>7489</v>
      </c>
      <c r="C2341" s="132" t="s">
        <v>7490</v>
      </c>
      <c r="D2341" s="132" t="s">
        <v>7491</v>
      </c>
      <c r="E2341" s="132" t="s">
        <v>7492</v>
      </c>
      <c r="F2341" s="132" t="s">
        <v>7493</v>
      </c>
      <c r="G2341" s="132" t="s">
        <v>3300</v>
      </c>
    </row>
    <row r="2342" spans="2:7">
      <c r="B2342" s="132" t="s">
        <v>7494</v>
      </c>
      <c r="C2342" s="132" t="s">
        <v>7495</v>
      </c>
      <c r="D2342" s="132" t="s">
        <v>7491</v>
      </c>
      <c r="E2342" s="132" t="s">
        <v>7492</v>
      </c>
      <c r="F2342" s="132" t="s">
        <v>7493</v>
      </c>
      <c r="G2342" s="132" t="s">
        <v>2924</v>
      </c>
    </row>
    <row r="2343" spans="2:7">
      <c r="B2343" s="132" t="s">
        <v>7496</v>
      </c>
      <c r="C2343" s="132" t="s">
        <v>7497</v>
      </c>
      <c r="D2343" s="132" t="s">
        <v>7491</v>
      </c>
      <c r="E2343" s="132" t="s">
        <v>7492</v>
      </c>
      <c r="F2343" s="132" t="s">
        <v>7493</v>
      </c>
      <c r="G2343" s="132" t="s">
        <v>5757</v>
      </c>
    </row>
    <row r="2344" spans="2:7">
      <c r="B2344" s="132" t="s">
        <v>7498</v>
      </c>
      <c r="C2344" s="132" t="s">
        <v>7499</v>
      </c>
      <c r="D2344" s="132" t="s">
        <v>7491</v>
      </c>
      <c r="E2344" s="132" t="s">
        <v>7492</v>
      </c>
      <c r="F2344" s="132" t="s">
        <v>7493</v>
      </c>
      <c r="G2344" s="132" t="s">
        <v>5124</v>
      </c>
    </row>
    <row r="2345" spans="2:7">
      <c r="B2345" s="132" t="s">
        <v>7500</v>
      </c>
      <c r="C2345" s="132" t="s">
        <v>7314</v>
      </c>
      <c r="D2345" s="132" t="s">
        <v>7491</v>
      </c>
      <c r="E2345" s="132" t="s">
        <v>7492</v>
      </c>
      <c r="F2345" s="132" t="s">
        <v>7493</v>
      </c>
      <c r="G2345" s="132" t="s">
        <v>5124</v>
      </c>
    </row>
    <row r="2346" spans="2:7">
      <c r="B2346" s="132" t="s">
        <v>7501</v>
      </c>
      <c r="C2346" s="132" t="s">
        <v>7502</v>
      </c>
      <c r="D2346" s="132" t="s">
        <v>7491</v>
      </c>
      <c r="E2346" s="132" t="s">
        <v>7492</v>
      </c>
      <c r="F2346" s="132" t="s">
        <v>7493</v>
      </c>
      <c r="G2346" s="132" t="s">
        <v>5124</v>
      </c>
    </row>
    <row r="2347" spans="2:7">
      <c r="B2347" s="132" t="s">
        <v>7503</v>
      </c>
      <c r="C2347" s="132" t="s">
        <v>7504</v>
      </c>
      <c r="D2347" s="132" t="s">
        <v>7491</v>
      </c>
      <c r="E2347" s="132" t="s">
        <v>7492</v>
      </c>
      <c r="F2347" s="132" t="s">
        <v>7493</v>
      </c>
      <c r="G2347" s="132" t="s">
        <v>5757</v>
      </c>
    </row>
    <row r="2348" spans="2:7">
      <c r="B2348" s="132" t="s">
        <v>7505</v>
      </c>
      <c r="C2348" s="132" t="s">
        <v>7506</v>
      </c>
      <c r="D2348" s="132" t="s">
        <v>7491</v>
      </c>
      <c r="E2348" s="132" t="s">
        <v>7492</v>
      </c>
      <c r="F2348" s="132" t="s">
        <v>7493</v>
      </c>
      <c r="G2348" s="132" t="s">
        <v>5757</v>
      </c>
    </row>
    <row r="2349" spans="2:7">
      <c r="B2349" s="132" t="s">
        <v>7507</v>
      </c>
      <c r="C2349" s="132" t="s">
        <v>7508</v>
      </c>
      <c r="D2349" s="132" t="s">
        <v>7491</v>
      </c>
      <c r="E2349" s="132" t="s">
        <v>7492</v>
      </c>
      <c r="F2349" s="132" t="s">
        <v>7493</v>
      </c>
      <c r="G2349" s="132" t="s">
        <v>3300</v>
      </c>
    </row>
    <row r="2350" spans="2:7">
      <c r="B2350" s="132" t="s">
        <v>7509</v>
      </c>
      <c r="C2350" s="132" t="s">
        <v>7510</v>
      </c>
      <c r="D2350" s="132" t="s">
        <v>7491</v>
      </c>
      <c r="E2350" s="132" t="s">
        <v>7492</v>
      </c>
      <c r="F2350" s="132" t="s">
        <v>7511</v>
      </c>
      <c r="G2350" s="132" t="s">
        <v>4099</v>
      </c>
    </row>
    <row r="2351" spans="2:7">
      <c r="B2351" s="132" t="s">
        <v>7512</v>
      </c>
      <c r="C2351" s="132" t="s">
        <v>7513</v>
      </c>
      <c r="D2351" s="132" t="s">
        <v>7491</v>
      </c>
      <c r="E2351" s="132" t="s">
        <v>7492</v>
      </c>
      <c r="F2351" s="132" t="s">
        <v>7514</v>
      </c>
      <c r="G2351" s="132" t="s">
        <v>4099</v>
      </c>
    </row>
    <row r="2352" spans="2:7">
      <c r="B2352" s="132" t="s">
        <v>7515</v>
      </c>
      <c r="C2352" s="132" t="s">
        <v>7516</v>
      </c>
      <c r="D2352" s="132" t="s">
        <v>7491</v>
      </c>
      <c r="E2352" s="132" t="s">
        <v>7492</v>
      </c>
      <c r="F2352" s="132" t="s">
        <v>7514</v>
      </c>
      <c r="G2352" s="132" t="s">
        <v>4099</v>
      </c>
    </row>
    <row r="2353" spans="2:7">
      <c r="B2353" s="132" t="s">
        <v>7517</v>
      </c>
      <c r="C2353" s="132" t="s">
        <v>7518</v>
      </c>
      <c r="D2353" s="132" t="s">
        <v>2498</v>
      </c>
      <c r="E2353" s="132" t="s">
        <v>2499</v>
      </c>
      <c r="F2353" s="132" t="s">
        <v>3445</v>
      </c>
      <c r="G2353" s="132" t="s">
        <v>2527</v>
      </c>
    </row>
    <row r="2354" spans="2:7">
      <c r="B2354" s="132" t="s">
        <v>7519</v>
      </c>
      <c r="C2354" s="132" t="s">
        <v>7520</v>
      </c>
      <c r="D2354" s="132" t="s">
        <v>2498</v>
      </c>
      <c r="E2354" s="132" t="s">
        <v>2499</v>
      </c>
      <c r="F2354" s="132" t="s">
        <v>2968</v>
      </c>
      <c r="G2354" s="132" t="s">
        <v>2527</v>
      </c>
    </row>
    <row r="2355" spans="2:7">
      <c r="B2355" s="132" t="s">
        <v>7521</v>
      </c>
      <c r="C2355" s="132" t="s">
        <v>7522</v>
      </c>
      <c r="D2355" s="132" t="s">
        <v>7491</v>
      </c>
      <c r="E2355" s="132" t="s">
        <v>7492</v>
      </c>
      <c r="F2355" s="132" t="s">
        <v>7523</v>
      </c>
      <c r="G2355" s="132" t="s">
        <v>3118</v>
      </c>
    </row>
    <row r="2356" spans="2:7">
      <c r="B2356" s="132" t="s">
        <v>7524</v>
      </c>
      <c r="C2356" s="132" t="s">
        <v>7525</v>
      </c>
      <c r="D2356" s="132" t="s">
        <v>2498</v>
      </c>
      <c r="E2356" s="132" t="s">
        <v>2499</v>
      </c>
      <c r="F2356" s="132" t="s">
        <v>3500</v>
      </c>
      <c r="G2356" s="132" t="s">
        <v>2527</v>
      </c>
    </row>
    <row r="2357" spans="2:7">
      <c r="B2357" s="132" t="s">
        <v>7526</v>
      </c>
      <c r="C2357" s="132" t="s">
        <v>7527</v>
      </c>
      <c r="D2357" s="132" t="s">
        <v>2498</v>
      </c>
      <c r="E2357" s="132" t="s">
        <v>2499</v>
      </c>
      <c r="F2357" s="132" t="s">
        <v>5565</v>
      </c>
      <c r="G2357" s="132" t="s">
        <v>3734</v>
      </c>
    </row>
    <row r="2358" spans="2:7">
      <c r="B2358" s="132" t="s">
        <v>7528</v>
      </c>
      <c r="C2358" s="132" t="s">
        <v>7529</v>
      </c>
      <c r="D2358" s="132" t="s">
        <v>2498</v>
      </c>
      <c r="E2358" s="132" t="s">
        <v>2499</v>
      </c>
      <c r="F2358" s="132" t="s">
        <v>3349</v>
      </c>
      <c r="G2358" s="132" t="s">
        <v>2601</v>
      </c>
    </row>
    <row r="2359" spans="2:7">
      <c r="B2359" s="132" t="s">
        <v>7530</v>
      </c>
      <c r="C2359" s="132" t="s">
        <v>7531</v>
      </c>
      <c r="D2359" s="132" t="s">
        <v>2498</v>
      </c>
      <c r="E2359" s="132" t="s">
        <v>2499</v>
      </c>
      <c r="F2359" s="132" t="s">
        <v>2688</v>
      </c>
      <c r="G2359" s="132" t="s">
        <v>3541</v>
      </c>
    </row>
    <row r="2360" spans="2:7">
      <c r="B2360" s="132" t="s">
        <v>7532</v>
      </c>
      <c r="C2360" s="132" t="s">
        <v>7533</v>
      </c>
      <c r="D2360" s="132" t="s">
        <v>2498</v>
      </c>
      <c r="E2360" s="132" t="s">
        <v>2499</v>
      </c>
      <c r="F2360" s="132" t="s">
        <v>2547</v>
      </c>
      <c r="G2360" s="132" t="s">
        <v>5103</v>
      </c>
    </row>
    <row r="2361" spans="2:7">
      <c r="B2361" s="132" t="s">
        <v>7534</v>
      </c>
      <c r="C2361" s="132" t="s">
        <v>7535</v>
      </c>
      <c r="D2361" s="132" t="s">
        <v>2554</v>
      </c>
      <c r="E2361" s="132" t="s">
        <v>2555</v>
      </c>
      <c r="F2361" s="132" t="s">
        <v>4208</v>
      </c>
      <c r="G2361" s="132" t="s">
        <v>5757</v>
      </c>
    </row>
    <row r="2362" spans="2:7">
      <c r="B2362" s="132" t="s">
        <v>7536</v>
      </c>
      <c r="C2362" s="132" t="s">
        <v>7537</v>
      </c>
      <c r="D2362" s="132" t="s">
        <v>2498</v>
      </c>
      <c r="E2362" s="132" t="s">
        <v>2499</v>
      </c>
      <c r="F2362" s="132" t="s">
        <v>3096</v>
      </c>
      <c r="G2362" s="132" t="s">
        <v>2601</v>
      </c>
    </row>
    <row r="2363" spans="2:7">
      <c r="B2363" s="132" t="s">
        <v>7538</v>
      </c>
      <c r="C2363" s="132" t="s">
        <v>7539</v>
      </c>
      <c r="D2363" s="132" t="s">
        <v>2554</v>
      </c>
      <c r="E2363" s="132" t="s">
        <v>2555</v>
      </c>
      <c r="F2363" s="132" t="s">
        <v>3948</v>
      </c>
      <c r="G2363" s="132" t="s">
        <v>5103</v>
      </c>
    </row>
    <row r="2364" spans="2:7">
      <c r="B2364" s="132" t="s">
        <v>7540</v>
      </c>
      <c r="C2364" s="132" t="s">
        <v>7541</v>
      </c>
      <c r="D2364" s="132" t="s">
        <v>2498</v>
      </c>
      <c r="E2364" s="132" t="s">
        <v>2499</v>
      </c>
      <c r="F2364" s="132" t="s">
        <v>2743</v>
      </c>
      <c r="G2364" s="132" t="s">
        <v>3541</v>
      </c>
    </row>
    <row r="2365" spans="2:7">
      <c r="B2365" s="132" t="s">
        <v>7542</v>
      </c>
      <c r="C2365" s="132" t="s">
        <v>7543</v>
      </c>
      <c r="D2365" s="132" t="s">
        <v>2498</v>
      </c>
      <c r="E2365" s="132" t="s">
        <v>2499</v>
      </c>
      <c r="F2365" s="132" t="s">
        <v>2688</v>
      </c>
      <c r="G2365" s="132" t="s">
        <v>2536</v>
      </c>
    </row>
    <row r="2366" spans="2:7">
      <c r="B2366" s="132" t="s">
        <v>7544</v>
      </c>
      <c r="C2366" s="132" t="s">
        <v>7545</v>
      </c>
      <c r="D2366" s="132" t="s">
        <v>2498</v>
      </c>
      <c r="E2366" s="132" t="s">
        <v>2499</v>
      </c>
      <c r="F2366" s="132" t="s">
        <v>3415</v>
      </c>
      <c r="G2366" s="132" t="s">
        <v>2536</v>
      </c>
    </row>
    <row r="2367" spans="2:7">
      <c r="B2367" s="132" t="s">
        <v>7546</v>
      </c>
      <c r="C2367" s="132" t="s">
        <v>7547</v>
      </c>
      <c r="D2367" s="132" t="s">
        <v>2498</v>
      </c>
      <c r="E2367" s="132" t="s">
        <v>2499</v>
      </c>
      <c r="F2367" s="132" t="s">
        <v>3270</v>
      </c>
      <c r="G2367" s="132" t="s">
        <v>5735</v>
      </c>
    </row>
    <row r="2368" spans="2:7">
      <c r="B2368" s="132" t="s">
        <v>7548</v>
      </c>
      <c r="C2368" s="132" t="s">
        <v>7549</v>
      </c>
      <c r="D2368" s="132" t="s">
        <v>2498</v>
      </c>
      <c r="E2368" s="132" t="s">
        <v>2499</v>
      </c>
      <c r="F2368" s="132" t="s">
        <v>2667</v>
      </c>
      <c r="G2368" s="132" t="s">
        <v>2536</v>
      </c>
    </row>
    <row r="2369" spans="2:7">
      <c r="B2369" s="132" t="s">
        <v>7550</v>
      </c>
      <c r="C2369" s="132" t="s">
        <v>7551</v>
      </c>
      <c r="D2369" s="132" t="s">
        <v>2498</v>
      </c>
      <c r="E2369" s="132" t="s">
        <v>2499</v>
      </c>
      <c r="F2369" s="132" t="s">
        <v>3056</v>
      </c>
      <c r="G2369" s="132" t="s">
        <v>5735</v>
      </c>
    </row>
    <row r="2370" spans="2:7">
      <c r="B2370" s="132" t="s">
        <v>7552</v>
      </c>
      <c r="C2370" s="132" t="s">
        <v>7553</v>
      </c>
      <c r="D2370" s="132" t="s">
        <v>2498</v>
      </c>
      <c r="E2370" s="132" t="s">
        <v>2499</v>
      </c>
      <c r="F2370" s="132" t="s">
        <v>3056</v>
      </c>
      <c r="G2370" s="132" t="s">
        <v>5735</v>
      </c>
    </row>
    <row r="2371" spans="2:7">
      <c r="B2371" s="132" t="s">
        <v>7554</v>
      </c>
      <c r="C2371" s="132" t="s">
        <v>7555</v>
      </c>
      <c r="D2371" s="132" t="s">
        <v>2498</v>
      </c>
      <c r="E2371" s="132" t="s">
        <v>2499</v>
      </c>
      <c r="F2371" s="132" t="s">
        <v>3422</v>
      </c>
      <c r="G2371" s="132" t="s">
        <v>5735</v>
      </c>
    </row>
    <row r="2372" spans="2:7">
      <c r="B2372" s="132" t="s">
        <v>7556</v>
      </c>
      <c r="C2372" s="132" t="s">
        <v>7557</v>
      </c>
      <c r="D2372" s="132" t="s">
        <v>2498</v>
      </c>
      <c r="E2372" s="132" t="s">
        <v>2499</v>
      </c>
      <c r="F2372" s="132" t="s">
        <v>3326</v>
      </c>
      <c r="G2372" s="132" t="s">
        <v>5735</v>
      </c>
    </row>
    <row r="2373" spans="2:7">
      <c r="B2373" s="132" t="s">
        <v>7558</v>
      </c>
      <c r="C2373" s="132" t="s">
        <v>7559</v>
      </c>
      <c r="D2373" s="132" t="s">
        <v>2498</v>
      </c>
      <c r="E2373" s="132" t="s">
        <v>2499</v>
      </c>
      <c r="F2373" s="132" t="s">
        <v>3188</v>
      </c>
      <c r="G2373" s="132" t="s">
        <v>5735</v>
      </c>
    </row>
    <row r="2374" spans="2:7">
      <c r="B2374" s="132" t="s">
        <v>7560</v>
      </c>
      <c r="C2374" s="132" t="s">
        <v>7561</v>
      </c>
      <c r="D2374" s="132" t="s">
        <v>2498</v>
      </c>
      <c r="E2374" s="132" t="s">
        <v>2499</v>
      </c>
      <c r="F2374" s="132" t="s">
        <v>3074</v>
      </c>
      <c r="G2374" s="132" t="s">
        <v>5735</v>
      </c>
    </row>
    <row r="2375" spans="2:7">
      <c r="B2375" s="132" t="s">
        <v>7562</v>
      </c>
      <c r="C2375" s="132" t="s">
        <v>7563</v>
      </c>
      <c r="D2375" s="132" t="s">
        <v>2498</v>
      </c>
      <c r="E2375" s="132" t="s">
        <v>2499</v>
      </c>
      <c r="F2375" s="132" t="s">
        <v>3074</v>
      </c>
      <c r="G2375" s="132" t="s">
        <v>5735</v>
      </c>
    </row>
    <row r="2376" spans="2:7">
      <c r="B2376" s="132" t="s">
        <v>7564</v>
      </c>
      <c r="C2376" s="132" t="s">
        <v>7565</v>
      </c>
      <c r="D2376" s="132" t="s">
        <v>2498</v>
      </c>
      <c r="E2376" s="132" t="s">
        <v>2499</v>
      </c>
      <c r="F2376" s="132" t="s">
        <v>3074</v>
      </c>
      <c r="G2376" s="132" t="s">
        <v>5735</v>
      </c>
    </row>
    <row r="2377" spans="2:7">
      <c r="B2377" s="132" t="s">
        <v>7566</v>
      </c>
      <c r="C2377" s="132" t="s">
        <v>7567</v>
      </c>
      <c r="D2377" s="132" t="s">
        <v>2498</v>
      </c>
      <c r="E2377" s="132" t="s">
        <v>2499</v>
      </c>
      <c r="F2377" s="132" t="s">
        <v>3168</v>
      </c>
      <c r="G2377" s="132" t="s">
        <v>5735</v>
      </c>
    </row>
    <row r="2378" spans="2:7">
      <c r="B2378" s="132" t="s">
        <v>7568</v>
      </c>
      <c r="C2378" s="132" t="s">
        <v>7569</v>
      </c>
      <c r="D2378" s="132" t="s">
        <v>2498</v>
      </c>
      <c r="E2378" s="132" t="s">
        <v>2499</v>
      </c>
      <c r="F2378" s="132" t="s">
        <v>3680</v>
      </c>
      <c r="G2378" s="132" t="s">
        <v>5735</v>
      </c>
    </row>
    <row r="2379" spans="2:7">
      <c r="B2379" s="132" t="s">
        <v>7570</v>
      </c>
      <c r="C2379" s="132" t="s">
        <v>7571</v>
      </c>
      <c r="D2379" s="132" t="s">
        <v>2498</v>
      </c>
      <c r="E2379" s="132" t="s">
        <v>2499</v>
      </c>
      <c r="F2379" s="132" t="s">
        <v>2638</v>
      </c>
      <c r="G2379" s="132" t="s">
        <v>5735</v>
      </c>
    </row>
    <row r="2380" spans="2:7">
      <c r="B2380" s="132" t="s">
        <v>7572</v>
      </c>
      <c r="C2380" s="132" t="s">
        <v>7573</v>
      </c>
      <c r="D2380" s="132" t="s">
        <v>2498</v>
      </c>
      <c r="E2380" s="132" t="s">
        <v>2499</v>
      </c>
      <c r="F2380" s="132" t="s">
        <v>2743</v>
      </c>
      <c r="G2380" s="132" t="s">
        <v>2536</v>
      </c>
    </row>
    <row r="2381" spans="2:7">
      <c r="B2381" s="132" t="s">
        <v>7574</v>
      </c>
      <c r="C2381" s="132" t="s">
        <v>7575</v>
      </c>
      <c r="D2381" s="132" t="s">
        <v>2498</v>
      </c>
      <c r="E2381" s="132" t="s">
        <v>2499</v>
      </c>
      <c r="F2381" s="132" t="s">
        <v>3643</v>
      </c>
      <c r="G2381" s="132" t="s">
        <v>5735</v>
      </c>
    </row>
    <row r="2382" spans="2:7">
      <c r="B2382" s="132" t="s">
        <v>7576</v>
      </c>
      <c r="C2382" s="132" t="s">
        <v>7577</v>
      </c>
      <c r="D2382" s="132" t="s">
        <v>2498</v>
      </c>
      <c r="E2382" s="132" t="s">
        <v>2499</v>
      </c>
      <c r="F2382" s="132" t="s">
        <v>2968</v>
      </c>
      <c r="G2382" s="132" t="s">
        <v>5735</v>
      </c>
    </row>
    <row r="2383" spans="2:7">
      <c r="B2383" s="132" t="s">
        <v>7578</v>
      </c>
      <c r="C2383" s="132" t="s">
        <v>7579</v>
      </c>
      <c r="D2383" s="132" t="s">
        <v>2498</v>
      </c>
      <c r="E2383" s="132" t="s">
        <v>2499</v>
      </c>
      <c r="F2383" s="132" t="s">
        <v>3374</v>
      </c>
      <c r="G2383" s="132" t="s">
        <v>5735</v>
      </c>
    </row>
    <row r="2384" spans="2:7">
      <c r="B2384" s="132" t="s">
        <v>7580</v>
      </c>
      <c r="C2384" s="132" t="s">
        <v>7581</v>
      </c>
      <c r="D2384" s="132" t="s">
        <v>2498</v>
      </c>
      <c r="E2384" s="132" t="s">
        <v>2499</v>
      </c>
      <c r="F2384" s="132" t="s">
        <v>3505</v>
      </c>
      <c r="G2384" s="132" t="s">
        <v>5735</v>
      </c>
    </row>
    <row r="2385" spans="2:7">
      <c r="B2385" s="132" t="s">
        <v>7582</v>
      </c>
      <c r="C2385" s="132" t="s">
        <v>7583</v>
      </c>
      <c r="D2385" s="132" t="s">
        <v>2498</v>
      </c>
      <c r="E2385" s="132" t="s">
        <v>2499</v>
      </c>
      <c r="F2385" s="132" t="s">
        <v>3505</v>
      </c>
      <c r="G2385" s="132" t="s">
        <v>5735</v>
      </c>
    </row>
    <row r="2386" spans="2:7">
      <c r="B2386" s="132" t="s">
        <v>7584</v>
      </c>
      <c r="C2386" s="132" t="s">
        <v>7585</v>
      </c>
      <c r="D2386" s="132" t="s">
        <v>2498</v>
      </c>
      <c r="E2386" s="132" t="s">
        <v>2499</v>
      </c>
      <c r="F2386" s="132" t="s">
        <v>3026</v>
      </c>
      <c r="G2386" s="132" t="s">
        <v>5735</v>
      </c>
    </row>
    <row r="2387" spans="2:7">
      <c r="B2387" s="132" t="s">
        <v>7586</v>
      </c>
      <c r="C2387" s="132" t="s">
        <v>7587</v>
      </c>
      <c r="D2387" s="132" t="s">
        <v>2498</v>
      </c>
      <c r="E2387" s="132" t="s">
        <v>2499</v>
      </c>
      <c r="F2387" s="132" t="s">
        <v>3683</v>
      </c>
      <c r="G2387" s="132" t="s">
        <v>5735</v>
      </c>
    </row>
    <row r="2388" spans="2:7">
      <c r="B2388" s="132" t="s">
        <v>7588</v>
      </c>
      <c r="C2388" s="132" t="s">
        <v>7589</v>
      </c>
      <c r="D2388" s="132" t="s">
        <v>2498</v>
      </c>
      <c r="E2388" s="132" t="s">
        <v>2499</v>
      </c>
      <c r="F2388" s="132" t="s">
        <v>3683</v>
      </c>
      <c r="G2388" s="132" t="s">
        <v>5735</v>
      </c>
    </row>
    <row r="2389" spans="2:7">
      <c r="B2389" s="132" t="s">
        <v>7590</v>
      </c>
      <c r="C2389" s="132" t="s">
        <v>7591</v>
      </c>
      <c r="D2389" s="132" t="s">
        <v>2498</v>
      </c>
      <c r="E2389" s="132" t="s">
        <v>2499</v>
      </c>
      <c r="F2389" s="132" t="s">
        <v>3026</v>
      </c>
      <c r="G2389" s="132" t="s">
        <v>5735</v>
      </c>
    </row>
    <row r="2390" spans="2:7">
      <c r="B2390" s="132" t="s">
        <v>7592</v>
      </c>
      <c r="C2390" s="132" t="s">
        <v>7593</v>
      </c>
      <c r="D2390" s="132" t="s">
        <v>2498</v>
      </c>
      <c r="E2390" s="132" t="s">
        <v>2499</v>
      </c>
      <c r="F2390" s="132" t="s">
        <v>3146</v>
      </c>
      <c r="G2390" s="132" t="s">
        <v>5735</v>
      </c>
    </row>
    <row r="2391" spans="2:7">
      <c r="B2391" s="132" t="s">
        <v>7594</v>
      </c>
      <c r="C2391" s="132" t="s">
        <v>7595</v>
      </c>
      <c r="D2391" s="132" t="s">
        <v>2498</v>
      </c>
      <c r="E2391" s="132" t="s">
        <v>2499</v>
      </c>
      <c r="F2391" s="132" t="s">
        <v>3812</v>
      </c>
      <c r="G2391" s="132" t="s">
        <v>5735</v>
      </c>
    </row>
    <row r="2392" spans="2:7">
      <c r="B2392" s="132" t="s">
        <v>7596</v>
      </c>
      <c r="C2392" s="132" t="s">
        <v>7597</v>
      </c>
      <c r="D2392" s="132" t="s">
        <v>2498</v>
      </c>
      <c r="E2392" s="132" t="s">
        <v>2499</v>
      </c>
      <c r="F2392" s="132" t="s">
        <v>3059</v>
      </c>
      <c r="G2392" s="132" t="s">
        <v>2536</v>
      </c>
    </row>
    <row r="2393" spans="2:7">
      <c r="B2393" s="132" t="s">
        <v>7598</v>
      </c>
      <c r="C2393" s="132" t="s">
        <v>7599</v>
      </c>
      <c r="D2393" s="132" t="s">
        <v>2498</v>
      </c>
      <c r="E2393" s="132" t="s">
        <v>2499</v>
      </c>
      <c r="F2393" s="132" t="s">
        <v>3314</v>
      </c>
      <c r="G2393" s="132" t="s">
        <v>5735</v>
      </c>
    </row>
    <row r="2394" spans="2:7">
      <c r="B2394" s="132" t="s">
        <v>7600</v>
      </c>
      <c r="C2394" s="132" t="s">
        <v>7601</v>
      </c>
      <c r="D2394" s="132" t="s">
        <v>2498</v>
      </c>
      <c r="E2394" s="132" t="s">
        <v>2499</v>
      </c>
      <c r="F2394" s="132" t="s">
        <v>3314</v>
      </c>
      <c r="G2394" s="132" t="s">
        <v>5735</v>
      </c>
    </row>
    <row r="2395" spans="2:7">
      <c r="B2395" s="132" t="s">
        <v>7602</v>
      </c>
      <c r="C2395" s="132" t="s">
        <v>7603</v>
      </c>
      <c r="D2395" s="132" t="s">
        <v>2498</v>
      </c>
      <c r="E2395" s="132" t="s">
        <v>2499</v>
      </c>
      <c r="F2395" s="132" t="s">
        <v>3314</v>
      </c>
      <c r="G2395" s="132" t="s">
        <v>5735</v>
      </c>
    </row>
    <row r="2396" spans="2:7">
      <c r="B2396" s="132" t="s">
        <v>7604</v>
      </c>
      <c r="C2396" s="132" t="s">
        <v>7605</v>
      </c>
      <c r="D2396" s="132" t="s">
        <v>2498</v>
      </c>
      <c r="E2396" s="132" t="s">
        <v>2499</v>
      </c>
      <c r="F2396" s="132" t="s">
        <v>2643</v>
      </c>
      <c r="G2396" s="132" t="s">
        <v>5735</v>
      </c>
    </row>
    <row r="2397" spans="2:7">
      <c r="B2397" s="132" t="s">
        <v>7606</v>
      </c>
      <c r="C2397" s="132" t="s">
        <v>7607</v>
      </c>
      <c r="D2397" s="132" t="s">
        <v>2498</v>
      </c>
      <c r="E2397" s="132" t="s">
        <v>2499</v>
      </c>
      <c r="F2397" s="132" t="s">
        <v>2643</v>
      </c>
      <c r="G2397" s="132" t="s">
        <v>5735</v>
      </c>
    </row>
    <row r="2398" spans="2:7">
      <c r="B2398" s="132" t="s">
        <v>7608</v>
      </c>
      <c r="C2398" s="132" t="s">
        <v>7609</v>
      </c>
      <c r="D2398" s="132" t="s">
        <v>2498</v>
      </c>
      <c r="E2398" s="132" t="s">
        <v>2499</v>
      </c>
      <c r="F2398" s="132" t="s">
        <v>2643</v>
      </c>
      <c r="G2398" s="132" t="s">
        <v>5735</v>
      </c>
    </row>
    <row r="2399" spans="2:7">
      <c r="B2399" s="132" t="s">
        <v>7610</v>
      </c>
      <c r="C2399" s="132" t="s">
        <v>7611</v>
      </c>
      <c r="D2399" s="132" t="s">
        <v>2498</v>
      </c>
      <c r="E2399" s="132" t="s">
        <v>2499</v>
      </c>
      <c r="F2399" s="132" t="s">
        <v>2673</v>
      </c>
      <c r="G2399" s="132" t="s">
        <v>5735</v>
      </c>
    </row>
    <row r="2400" spans="2:7">
      <c r="B2400" s="132" t="s">
        <v>7612</v>
      </c>
      <c r="C2400" s="132" t="s">
        <v>7613</v>
      </c>
      <c r="D2400" s="132" t="s">
        <v>2498</v>
      </c>
      <c r="E2400" s="132" t="s">
        <v>2499</v>
      </c>
      <c r="F2400" s="132" t="s">
        <v>3217</v>
      </c>
      <c r="G2400" s="132" t="s">
        <v>5735</v>
      </c>
    </row>
    <row r="2401" spans="2:7">
      <c r="B2401" s="132" t="s">
        <v>7614</v>
      </c>
      <c r="C2401" s="132" t="s">
        <v>7615</v>
      </c>
      <c r="D2401" s="132" t="s">
        <v>2498</v>
      </c>
      <c r="E2401" s="132" t="s">
        <v>2499</v>
      </c>
      <c r="F2401" s="132" t="s">
        <v>2957</v>
      </c>
      <c r="G2401" s="132" t="s">
        <v>5735</v>
      </c>
    </row>
    <row r="2402" spans="2:7">
      <c r="B2402" s="132" t="s">
        <v>7616</v>
      </c>
      <c r="C2402" s="132" t="s">
        <v>7617</v>
      </c>
      <c r="D2402" s="132" t="s">
        <v>2498</v>
      </c>
      <c r="E2402" s="132" t="s">
        <v>2499</v>
      </c>
      <c r="F2402" s="132" t="s">
        <v>2547</v>
      </c>
      <c r="G2402" s="132" t="s">
        <v>5735</v>
      </c>
    </row>
    <row r="2403" spans="2:7">
      <c r="B2403" s="132" t="s">
        <v>7618</v>
      </c>
      <c r="C2403" s="132" t="s">
        <v>7619</v>
      </c>
      <c r="D2403" s="132" t="s">
        <v>2498</v>
      </c>
      <c r="E2403" s="132" t="s">
        <v>2499</v>
      </c>
      <c r="F2403" s="132" t="s">
        <v>2547</v>
      </c>
      <c r="G2403" s="132" t="s">
        <v>5735</v>
      </c>
    </row>
    <row r="2404" spans="2:7">
      <c r="B2404" s="132" t="s">
        <v>7620</v>
      </c>
      <c r="C2404" s="132" t="s">
        <v>7621</v>
      </c>
      <c r="D2404" s="132" t="s">
        <v>2498</v>
      </c>
      <c r="E2404" s="132" t="s">
        <v>2499</v>
      </c>
      <c r="F2404" s="132" t="s">
        <v>3349</v>
      </c>
      <c r="G2404" s="132" t="s">
        <v>5735</v>
      </c>
    </row>
    <row r="2405" spans="2:7">
      <c r="B2405" s="132" t="s">
        <v>7622</v>
      </c>
      <c r="C2405" s="132" t="s">
        <v>7623</v>
      </c>
      <c r="D2405" s="132" t="s">
        <v>2498</v>
      </c>
      <c r="E2405" s="132" t="s">
        <v>2499</v>
      </c>
      <c r="F2405" s="132" t="s">
        <v>3096</v>
      </c>
      <c r="G2405" s="132" t="s">
        <v>5735</v>
      </c>
    </row>
    <row r="2406" spans="2:7">
      <c r="B2406" s="132" t="s">
        <v>7624</v>
      </c>
      <c r="C2406" s="132" t="s">
        <v>7625</v>
      </c>
      <c r="D2406" s="132" t="s">
        <v>2498</v>
      </c>
      <c r="E2406" s="132" t="s">
        <v>2499</v>
      </c>
      <c r="F2406" s="132" t="s">
        <v>2567</v>
      </c>
      <c r="G2406" s="132" t="s">
        <v>2536</v>
      </c>
    </row>
    <row r="2407" spans="2:7">
      <c r="B2407" s="132" t="s">
        <v>7626</v>
      </c>
      <c r="C2407" s="132" t="s">
        <v>7627</v>
      </c>
      <c r="D2407" s="132" t="s">
        <v>2498</v>
      </c>
      <c r="E2407" s="132" t="s">
        <v>2499</v>
      </c>
      <c r="F2407" s="132" t="s">
        <v>2609</v>
      </c>
      <c r="G2407" s="132" t="s">
        <v>2536</v>
      </c>
    </row>
    <row r="2408" spans="2:7">
      <c r="B2408" s="132" t="s">
        <v>7628</v>
      </c>
      <c r="C2408" s="132" t="s">
        <v>7629</v>
      </c>
      <c r="D2408" s="132" t="s">
        <v>2498</v>
      </c>
      <c r="E2408" s="132" t="s">
        <v>2499</v>
      </c>
      <c r="F2408" s="132" t="s">
        <v>2905</v>
      </c>
      <c r="G2408" s="132" t="s">
        <v>5735</v>
      </c>
    </row>
    <row r="2409" spans="2:7">
      <c r="B2409" s="132" t="s">
        <v>7630</v>
      </c>
      <c r="C2409" s="132" t="s">
        <v>7631</v>
      </c>
      <c r="D2409" s="132" t="s">
        <v>2498</v>
      </c>
      <c r="E2409" s="132" t="s">
        <v>2499</v>
      </c>
      <c r="F2409" s="132" t="s">
        <v>2905</v>
      </c>
      <c r="G2409" s="132" t="s">
        <v>2536</v>
      </c>
    </row>
    <row r="2410" spans="2:7">
      <c r="B2410" s="132" t="s">
        <v>7632</v>
      </c>
      <c r="C2410" s="132" t="s">
        <v>7633</v>
      </c>
      <c r="D2410" s="132" t="s">
        <v>2498</v>
      </c>
      <c r="E2410" s="132" t="s">
        <v>2499</v>
      </c>
      <c r="F2410" s="132" t="s">
        <v>2943</v>
      </c>
      <c r="G2410" s="132" t="s">
        <v>2536</v>
      </c>
    </row>
    <row r="2411" spans="2:7">
      <c r="B2411" s="132" t="s">
        <v>7634</v>
      </c>
      <c r="C2411" s="132" t="s">
        <v>7635</v>
      </c>
      <c r="D2411" s="132" t="s">
        <v>2498</v>
      </c>
      <c r="E2411" s="132" t="s">
        <v>2499</v>
      </c>
      <c r="F2411" s="132" t="s">
        <v>2559</v>
      </c>
      <c r="G2411" s="132" t="s">
        <v>2536</v>
      </c>
    </row>
    <row r="2412" spans="2:7">
      <c r="B2412" s="132" t="s">
        <v>7636</v>
      </c>
      <c r="C2412" s="132" t="s">
        <v>7637</v>
      </c>
      <c r="D2412" s="132" t="s">
        <v>2498</v>
      </c>
      <c r="E2412" s="132" t="s">
        <v>2499</v>
      </c>
      <c r="F2412" s="132" t="s">
        <v>2559</v>
      </c>
      <c r="G2412" s="132" t="s">
        <v>2536</v>
      </c>
    </row>
    <row r="2413" spans="2:7">
      <c r="B2413" s="132" t="s">
        <v>7638</v>
      </c>
      <c r="C2413" s="132" t="s">
        <v>7639</v>
      </c>
      <c r="D2413" s="132" t="s">
        <v>2498</v>
      </c>
      <c r="E2413" s="132" t="s">
        <v>2499</v>
      </c>
      <c r="F2413" s="132" t="s">
        <v>2559</v>
      </c>
      <c r="G2413" s="132" t="s">
        <v>2536</v>
      </c>
    </row>
    <row r="2414" spans="2:7">
      <c r="B2414" s="132" t="s">
        <v>7640</v>
      </c>
      <c r="C2414" s="132" t="s">
        <v>7641</v>
      </c>
      <c r="D2414" s="132" t="s">
        <v>2498</v>
      </c>
      <c r="E2414" s="132" t="s">
        <v>2499</v>
      </c>
      <c r="F2414" s="132" t="s">
        <v>2559</v>
      </c>
      <c r="G2414" s="132" t="s">
        <v>2536</v>
      </c>
    </row>
    <row r="2415" spans="2:7">
      <c r="B2415" s="132" t="s">
        <v>7642</v>
      </c>
      <c r="C2415" s="132" t="s">
        <v>7643</v>
      </c>
      <c r="D2415" s="132" t="s">
        <v>2498</v>
      </c>
      <c r="E2415" s="132" t="s">
        <v>2499</v>
      </c>
      <c r="F2415" s="132" t="s">
        <v>2938</v>
      </c>
      <c r="G2415" s="132" t="s">
        <v>5735</v>
      </c>
    </row>
    <row r="2416" spans="2:7">
      <c r="B2416" s="132" t="s">
        <v>7644</v>
      </c>
      <c r="C2416" s="132" t="s">
        <v>7645</v>
      </c>
      <c r="D2416" s="132" t="s">
        <v>2498</v>
      </c>
      <c r="E2416" s="132" t="s">
        <v>2499</v>
      </c>
      <c r="F2416" s="132" t="s">
        <v>2519</v>
      </c>
      <c r="G2416" s="132" t="s">
        <v>5735</v>
      </c>
    </row>
    <row r="2417" spans="2:7">
      <c r="B2417" s="132" t="s">
        <v>7646</v>
      </c>
      <c r="C2417" s="132" t="s">
        <v>7647</v>
      </c>
      <c r="D2417" s="132" t="s">
        <v>2498</v>
      </c>
      <c r="E2417" s="132" t="s">
        <v>2499</v>
      </c>
      <c r="F2417" s="132" t="s">
        <v>2519</v>
      </c>
      <c r="G2417" s="132" t="s">
        <v>5735</v>
      </c>
    </row>
    <row r="2418" spans="2:7">
      <c r="B2418" s="132" t="s">
        <v>7648</v>
      </c>
      <c r="C2418" s="132" t="s">
        <v>7649</v>
      </c>
      <c r="D2418" s="132" t="s">
        <v>2498</v>
      </c>
      <c r="E2418" s="132" t="s">
        <v>2499</v>
      </c>
      <c r="F2418" s="132" t="s">
        <v>2519</v>
      </c>
      <c r="G2418" s="132" t="s">
        <v>2536</v>
      </c>
    </row>
    <row r="2419" spans="2:7">
      <c r="B2419" s="132" t="s">
        <v>7650</v>
      </c>
      <c r="C2419" s="132" t="s">
        <v>7651</v>
      </c>
      <c r="D2419" s="132" t="s">
        <v>2498</v>
      </c>
      <c r="E2419" s="132" t="s">
        <v>2499</v>
      </c>
      <c r="F2419" s="132" t="s">
        <v>2515</v>
      </c>
      <c r="G2419" s="132" t="s">
        <v>2536</v>
      </c>
    </row>
    <row r="2420" spans="2:7">
      <c r="B2420" s="132" t="s">
        <v>7652</v>
      </c>
      <c r="C2420" s="132" t="s">
        <v>7653</v>
      </c>
      <c r="D2420" s="132" t="s">
        <v>2804</v>
      </c>
      <c r="E2420" s="132" t="s">
        <v>2805</v>
      </c>
      <c r="F2420" s="132" t="s">
        <v>2997</v>
      </c>
      <c r="G2420" s="132" t="s">
        <v>2536</v>
      </c>
    </row>
    <row r="2421" spans="2:7">
      <c r="B2421" s="132" t="s">
        <v>7654</v>
      </c>
      <c r="C2421" s="132" t="s">
        <v>7655</v>
      </c>
      <c r="D2421" s="132" t="s">
        <v>2804</v>
      </c>
      <c r="E2421" s="132" t="s">
        <v>2805</v>
      </c>
      <c r="F2421" s="132" t="s">
        <v>3546</v>
      </c>
      <c r="G2421" s="132" t="s">
        <v>2536</v>
      </c>
    </row>
    <row r="2422" spans="2:7">
      <c r="B2422" s="132" t="s">
        <v>7656</v>
      </c>
      <c r="C2422" s="132" t="s">
        <v>7657</v>
      </c>
      <c r="D2422" s="132" t="s">
        <v>2554</v>
      </c>
      <c r="E2422" s="132" t="s">
        <v>2555</v>
      </c>
      <c r="F2422" s="132" t="s">
        <v>5269</v>
      </c>
      <c r="G2422" s="132" t="s">
        <v>6249</v>
      </c>
    </row>
    <row r="2423" spans="2:7">
      <c r="B2423" s="132" t="s">
        <v>7658</v>
      </c>
      <c r="C2423" s="132" t="s">
        <v>7659</v>
      </c>
      <c r="D2423" s="132" t="s">
        <v>2498</v>
      </c>
      <c r="E2423" s="132" t="s">
        <v>2499</v>
      </c>
      <c r="F2423" s="132" t="s">
        <v>2614</v>
      </c>
      <c r="G2423" s="132" t="s">
        <v>6249</v>
      </c>
    </row>
    <row r="2424" spans="2:7">
      <c r="B2424" s="132" t="s">
        <v>7660</v>
      </c>
      <c r="C2424" s="132" t="s">
        <v>7661</v>
      </c>
      <c r="D2424" s="132" t="s">
        <v>2498</v>
      </c>
      <c r="E2424" s="132" t="s">
        <v>2499</v>
      </c>
      <c r="F2424" s="132" t="s">
        <v>4096</v>
      </c>
      <c r="G2424" s="132" t="s">
        <v>5100</v>
      </c>
    </row>
    <row r="2425" spans="2:7">
      <c r="B2425" s="132" t="s">
        <v>7662</v>
      </c>
      <c r="C2425" s="132" t="s">
        <v>7663</v>
      </c>
      <c r="D2425" s="132" t="s">
        <v>2498</v>
      </c>
      <c r="E2425" s="132" t="s">
        <v>2499</v>
      </c>
      <c r="F2425" s="132" t="s">
        <v>3984</v>
      </c>
      <c r="G2425" s="132" t="s">
        <v>3541</v>
      </c>
    </row>
    <row r="2426" spans="2:7">
      <c r="B2426" s="132" t="s">
        <v>7664</v>
      </c>
      <c r="C2426" s="132" t="s">
        <v>7665</v>
      </c>
      <c r="D2426" s="132" t="s">
        <v>2554</v>
      </c>
      <c r="E2426" s="132" t="s">
        <v>2555</v>
      </c>
      <c r="F2426" s="132" t="s">
        <v>3948</v>
      </c>
      <c r="G2426" s="132" t="s">
        <v>2533</v>
      </c>
    </row>
    <row r="2427" spans="2:7">
      <c r="B2427" s="132" t="s">
        <v>7666</v>
      </c>
      <c r="C2427" s="132" t="s">
        <v>7667</v>
      </c>
      <c r="D2427" s="132" t="s">
        <v>2498</v>
      </c>
      <c r="E2427" s="132" t="s">
        <v>2499</v>
      </c>
      <c r="F2427" s="132" t="s">
        <v>2989</v>
      </c>
      <c r="G2427" s="132" t="s">
        <v>2536</v>
      </c>
    </row>
    <row r="2428" spans="2:7">
      <c r="B2428" s="132" t="s">
        <v>7668</v>
      </c>
      <c r="C2428" s="132" t="s">
        <v>7669</v>
      </c>
      <c r="D2428" s="132" t="s">
        <v>2530</v>
      </c>
      <c r="E2428" s="132" t="s">
        <v>2531</v>
      </c>
      <c r="F2428" s="132" t="s">
        <v>2532</v>
      </c>
      <c r="G2428" s="132" t="s">
        <v>2536</v>
      </c>
    </row>
    <row r="2429" spans="2:7">
      <c r="B2429" s="132" t="s">
        <v>7670</v>
      </c>
      <c r="C2429" s="132" t="s">
        <v>7671</v>
      </c>
      <c r="D2429" s="132" t="s">
        <v>2498</v>
      </c>
      <c r="E2429" s="132" t="s">
        <v>2499</v>
      </c>
      <c r="F2429" s="132" t="s">
        <v>3016</v>
      </c>
      <c r="G2429" s="132" t="s">
        <v>2664</v>
      </c>
    </row>
    <row r="2430" spans="2:7">
      <c r="B2430" s="132" t="s">
        <v>7672</v>
      </c>
      <c r="C2430" s="132" t="s">
        <v>7673</v>
      </c>
      <c r="D2430" s="132" t="s">
        <v>2498</v>
      </c>
      <c r="E2430" s="132" t="s">
        <v>2499</v>
      </c>
      <c r="F2430" s="132" t="s">
        <v>2543</v>
      </c>
      <c r="G2430" s="132" t="s">
        <v>2512</v>
      </c>
    </row>
    <row r="2431" spans="2:7">
      <c r="B2431" s="132" t="s">
        <v>7674</v>
      </c>
      <c r="C2431" s="132" t="s">
        <v>7675</v>
      </c>
      <c r="D2431" s="132" t="s">
        <v>2498</v>
      </c>
      <c r="E2431" s="132" t="s">
        <v>2499</v>
      </c>
      <c r="F2431" s="132" t="s">
        <v>2688</v>
      </c>
      <c r="G2431" s="132" t="s">
        <v>6249</v>
      </c>
    </row>
    <row r="2432" spans="2:7">
      <c r="B2432" s="132" t="s">
        <v>7676</v>
      </c>
      <c r="C2432" s="132" t="s">
        <v>7677</v>
      </c>
      <c r="D2432" s="132" t="s">
        <v>2498</v>
      </c>
      <c r="E2432" s="132" t="s">
        <v>2499</v>
      </c>
      <c r="F2432" s="132" t="s">
        <v>3133</v>
      </c>
      <c r="G2432" s="132" t="s">
        <v>3734</v>
      </c>
    </row>
    <row r="2433" spans="2:7">
      <c r="B2433" s="132" t="s">
        <v>7678</v>
      </c>
      <c r="C2433" s="132" t="s">
        <v>7679</v>
      </c>
      <c r="D2433" s="132" t="s">
        <v>2498</v>
      </c>
      <c r="E2433" s="132" t="s">
        <v>2499</v>
      </c>
      <c r="F2433" s="132" t="s">
        <v>3445</v>
      </c>
      <c r="G2433" s="132" t="s">
        <v>2527</v>
      </c>
    </row>
    <row r="2434" spans="2:7">
      <c r="B2434" s="132" t="s">
        <v>7680</v>
      </c>
      <c r="C2434" s="132" t="s">
        <v>7681</v>
      </c>
      <c r="D2434" s="132" t="s">
        <v>2498</v>
      </c>
      <c r="E2434" s="132" t="s">
        <v>2499</v>
      </c>
      <c r="F2434" s="132" t="s">
        <v>2989</v>
      </c>
      <c r="G2434" s="132" t="s">
        <v>2501</v>
      </c>
    </row>
    <row r="2435" spans="2:7">
      <c r="B2435" s="132" t="s">
        <v>7682</v>
      </c>
      <c r="C2435" s="132" t="s">
        <v>7683</v>
      </c>
      <c r="D2435" s="132" t="s">
        <v>2530</v>
      </c>
      <c r="E2435" s="132" t="s">
        <v>2531</v>
      </c>
      <c r="F2435" s="132" t="s">
        <v>2532</v>
      </c>
      <c r="G2435" s="132" t="s">
        <v>2536</v>
      </c>
    </row>
    <row r="2436" spans="2:7">
      <c r="B2436" s="132" t="s">
        <v>7684</v>
      </c>
      <c r="C2436" s="132" t="s">
        <v>7685</v>
      </c>
      <c r="D2436" s="132" t="s">
        <v>6525</v>
      </c>
      <c r="E2436" s="132" t="s">
        <v>6526</v>
      </c>
      <c r="F2436" s="132" t="s">
        <v>6527</v>
      </c>
      <c r="G2436" s="132" t="s">
        <v>2570</v>
      </c>
    </row>
    <row r="2437" spans="2:7">
      <c r="B2437" s="132" t="s">
        <v>7686</v>
      </c>
      <c r="C2437" s="132" t="s">
        <v>7687</v>
      </c>
      <c r="D2437" s="132" t="s">
        <v>2498</v>
      </c>
      <c r="E2437" s="132" t="s">
        <v>2499</v>
      </c>
      <c r="F2437" s="132" t="s">
        <v>3643</v>
      </c>
      <c r="G2437" s="132" t="s">
        <v>5482</v>
      </c>
    </row>
    <row r="2438" spans="2:7">
      <c r="B2438" s="132" t="s">
        <v>7688</v>
      </c>
      <c r="C2438" s="132" t="s">
        <v>7689</v>
      </c>
      <c r="D2438" s="132" t="s">
        <v>2498</v>
      </c>
      <c r="E2438" s="132" t="s">
        <v>2499</v>
      </c>
      <c r="F2438" s="132" t="s">
        <v>3812</v>
      </c>
      <c r="G2438" s="132" t="s">
        <v>5103</v>
      </c>
    </row>
    <row r="2439" spans="2:7">
      <c r="B2439" s="132" t="s">
        <v>7690</v>
      </c>
      <c r="C2439" s="132" t="s">
        <v>7691</v>
      </c>
      <c r="D2439" s="132" t="s">
        <v>2498</v>
      </c>
      <c r="E2439" s="132" t="s">
        <v>2499</v>
      </c>
      <c r="F2439" s="132" t="s">
        <v>3270</v>
      </c>
      <c r="G2439" s="132" t="s">
        <v>2536</v>
      </c>
    </row>
    <row r="2440" spans="2:7">
      <c r="B2440" s="132" t="s">
        <v>7692</v>
      </c>
      <c r="C2440" s="132" t="s">
        <v>7693</v>
      </c>
      <c r="D2440" s="132" t="s">
        <v>6004</v>
      </c>
      <c r="E2440" s="132" t="s">
        <v>6005</v>
      </c>
      <c r="F2440" s="132" t="s">
        <v>6006</v>
      </c>
      <c r="G2440" s="132" t="s">
        <v>2536</v>
      </c>
    </row>
    <row r="2441" spans="2:7">
      <c r="B2441" s="132" t="s">
        <v>7694</v>
      </c>
      <c r="C2441" s="132" t="s">
        <v>7695</v>
      </c>
      <c r="D2441" s="132" t="s">
        <v>2498</v>
      </c>
      <c r="E2441" s="132" t="s">
        <v>2499</v>
      </c>
      <c r="F2441" s="132" t="s">
        <v>3200</v>
      </c>
      <c r="G2441" s="132" t="s">
        <v>5491</v>
      </c>
    </row>
    <row r="2442" spans="2:7">
      <c r="B2442" s="132" t="s">
        <v>7696</v>
      </c>
      <c r="C2442" s="132" t="s">
        <v>7697</v>
      </c>
      <c r="D2442" s="132" t="s">
        <v>2498</v>
      </c>
      <c r="E2442" s="132" t="s">
        <v>2499</v>
      </c>
      <c r="F2442" s="132" t="s">
        <v>3445</v>
      </c>
      <c r="G2442" s="132" t="s">
        <v>2744</v>
      </c>
    </row>
    <row r="2443" spans="2:7">
      <c r="B2443" s="132" t="s">
        <v>7698</v>
      </c>
      <c r="C2443" s="132" t="s">
        <v>7699</v>
      </c>
      <c r="D2443" s="132" t="s">
        <v>2554</v>
      </c>
      <c r="E2443" s="132" t="s">
        <v>2555</v>
      </c>
      <c r="F2443" s="132" t="s">
        <v>5269</v>
      </c>
      <c r="G2443" s="132" t="s">
        <v>3165</v>
      </c>
    </row>
    <row r="2444" spans="2:7">
      <c r="B2444" s="132" t="s">
        <v>7700</v>
      </c>
      <c r="C2444" s="132" t="s">
        <v>7701</v>
      </c>
      <c r="D2444" s="132" t="s">
        <v>2498</v>
      </c>
      <c r="E2444" s="132" t="s">
        <v>2499</v>
      </c>
      <c r="F2444" s="132" t="s">
        <v>3223</v>
      </c>
      <c r="G2444" s="132" t="s">
        <v>2512</v>
      </c>
    </row>
    <row r="2445" spans="2:7">
      <c r="B2445" s="132" t="s">
        <v>7702</v>
      </c>
      <c r="C2445" s="132" t="s">
        <v>7703</v>
      </c>
      <c r="D2445" s="132" t="s">
        <v>5379</v>
      </c>
      <c r="E2445" s="132" t="s">
        <v>5380</v>
      </c>
      <c r="F2445" s="132" t="s">
        <v>5381</v>
      </c>
      <c r="G2445" s="132" t="s">
        <v>2536</v>
      </c>
    </row>
    <row r="2446" spans="2:7">
      <c r="B2446" s="132" t="s">
        <v>7704</v>
      </c>
      <c r="C2446" s="132" t="s">
        <v>7705</v>
      </c>
      <c r="D2446" s="132" t="s">
        <v>2530</v>
      </c>
      <c r="E2446" s="132" t="s">
        <v>2531</v>
      </c>
      <c r="F2446" s="132" t="s">
        <v>2532</v>
      </c>
      <c r="G2446" s="132" t="s">
        <v>2536</v>
      </c>
    </row>
    <row r="2447" spans="2:7">
      <c r="B2447" s="132" t="s">
        <v>7706</v>
      </c>
      <c r="C2447" s="132" t="s">
        <v>7707</v>
      </c>
      <c r="D2447" s="132" t="s">
        <v>2530</v>
      </c>
      <c r="E2447" s="132" t="s">
        <v>2531</v>
      </c>
      <c r="F2447" s="132" t="s">
        <v>2532</v>
      </c>
      <c r="G2447" s="132" t="s">
        <v>2536</v>
      </c>
    </row>
    <row r="2448" spans="2:7">
      <c r="B2448" s="132" t="s">
        <v>7708</v>
      </c>
      <c r="C2448" s="132" t="s">
        <v>7709</v>
      </c>
      <c r="D2448" s="132" t="s">
        <v>2530</v>
      </c>
      <c r="E2448" s="132" t="s">
        <v>2531</v>
      </c>
      <c r="F2448" s="132" t="s">
        <v>2532</v>
      </c>
      <c r="G2448" s="132" t="s">
        <v>2536</v>
      </c>
    </row>
    <row r="2449" spans="2:7">
      <c r="B2449" s="132" t="s">
        <v>7710</v>
      </c>
      <c r="C2449" s="132" t="s">
        <v>7711</v>
      </c>
      <c r="D2449" s="132" t="s">
        <v>2498</v>
      </c>
      <c r="E2449" s="132" t="s">
        <v>2499</v>
      </c>
      <c r="F2449" s="132" t="s">
        <v>2733</v>
      </c>
      <c r="G2449" s="132" t="s">
        <v>2869</v>
      </c>
    </row>
    <row r="2450" spans="2:7">
      <c r="B2450" s="132" t="s">
        <v>7712</v>
      </c>
      <c r="C2450" s="132" t="s">
        <v>7713</v>
      </c>
      <c r="D2450" s="132" t="s">
        <v>2804</v>
      </c>
      <c r="E2450" s="132" t="s">
        <v>2805</v>
      </c>
      <c r="F2450" s="132" t="s">
        <v>2997</v>
      </c>
      <c r="G2450" s="132" t="s">
        <v>2744</v>
      </c>
    </row>
    <row r="2451" spans="2:7">
      <c r="B2451" s="132" t="s">
        <v>7714</v>
      </c>
      <c r="C2451" s="132" t="s">
        <v>7715</v>
      </c>
      <c r="D2451" s="132" t="s">
        <v>2530</v>
      </c>
      <c r="E2451" s="132" t="s">
        <v>2531</v>
      </c>
      <c r="F2451" s="132" t="s">
        <v>2532</v>
      </c>
      <c r="G2451" s="132" t="s">
        <v>2536</v>
      </c>
    </row>
    <row r="2452" spans="2:7">
      <c r="B2452" s="132" t="s">
        <v>7716</v>
      </c>
      <c r="C2452" s="132" t="s">
        <v>7717</v>
      </c>
      <c r="D2452" s="132" t="s">
        <v>2498</v>
      </c>
      <c r="E2452" s="132" t="s">
        <v>2499</v>
      </c>
      <c r="F2452" s="132" t="s">
        <v>6825</v>
      </c>
      <c r="G2452" s="132" t="s">
        <v>2512</v>
      </c>
    </row>
    <row r="2453" spans="2:7">
      <c r="B2453" s="132" t="s">
        <v>7718</v>
      </c>
      <c r="C2453" s="132" t="s">
        <v>7719</v>
      </c>
      <c r="D2453" s="132" t="s">
        <v>2498</v>
      </c>
      <c r="E2453" s="132" t="s">
        <v>2499</v>
      </c>
      <c r="F2453" s="132" t="s">
        <v>2733</v>
      </c>
      <c r="G2453" s="132" t="s">
        <v>2869</v>
      </c>
    </row>
    <row r="2454" spans="2:7">
      <c r="B2454" s="132" t="s">
        <v>7720</v>
      </c>
      <c r="C2454" s="132" t="s">
        <v>7721</v>
      </c>
      <c r="D2454" s="132" t="s">
        <v>2498</v>
      </c>
      <c r="E2454" s="132" t="s">
        <v>2499</v>
      </c>
      <c r="F2454" s="132" t="s">
        <v>2733</v>
      </c>
      <c r="G2454" s="132" t="s">
        <v>2869</v>
      </c>
    </row>
    <row r="2455" spans="2:7">
      <c r="B2455" s="132" t="s">
        <v>7722</v>
      </c>
      <c r="C2455" s="132" t="s">
        <v>7723</v>
      </c>
      <c r="D2455" s="132" t="s">
        <v>2498</v>
      </c>
      <c r="E2455" s="132" t="s">
        <v>2499</v>
      </c>
      <c r="F2455" s="132" t="s">
        <v>2733</v>
      </c>
      <c r="G2455" s="132" t="s">
        <v>3541</v>
      </c>
    </row>
    <row r="2456" spans="2:7">
      <c r="B2456" s="132" t="s">
        <v>7724</v>
      </c>
      <c r="C2456" s="132" t="s">
        <v>7725</v>
      </c>
      <c r="D2456" s="132" t="s">
        <v>2554</v>
      </c>
      <c r="E2456" s="132" t="s">
        <v>2555</v>
      </c>
      <c r="F2456" s="132" t="s">
        <v>5269</v>
      </c>
      <c r="G2456" s="132" t="s">
        <v>5482</v>
      </c>
    </row>
    <row r="2457" spans="2:7">
      <c r="B2457" s="132" t="s">
        <v>7726</v>
      </c>
      <c r="C2457" s="132" t="s">
        <v>7727</v>
      </c>
      <c r="D2457" s="132" t="s">
        <v>2498</v>
      </c>
      <c r="E2457" s="132" t="s">
        <v>2499</v>
      </c>
      <c r="F2457" s="132" t="s">
        <v>2614</v>
      </c>
      <c r="G2457" s="132" t="s">
        <v>2512</v>
      </c>
    </row>
    <row r="2458" spans="2:7">
      <c r="B2458" s="132" t="s">
        <v>7728</v>
      </c>
      <c r="C2458" s="132" t="s">
        <v>7729</v>
      </c>
      <c r="D2458" s="132" t="s">
        <v>2498</v>
      </c>
      <c r="E2458" s="132" t="s">
        <v>2499</v>
      </c>
      <c r="F2458" s="132" t="s">
        <v>3349</v>
      </c>
      <c r="G2458" s="132" t="s">
        <v>2664</v>
      </c>
    </row>
    <row r="2459" spans="2:7">
      <c r="B2459" s="132" t="s">
        <v>7730</v>
      </c>
      <c r="C2459" s="132" t="s">
        <v>7731</v>
      </c>
      <c r="D2459" s="132" t="s">
        <v>2498</v>
      </c>
      <c r="E2459" s="132" t="s">
        <v>2499</v>
      </c>
      <c r="F2459" s="132" t="s">
        <v>2688</v>
      </c>
      <c r="G2459" s="132" t="s">
        <v>5491</v>
      </c>
    </row>
    <row r="2460" spans="2:7">
      <c r="B2460" s="132" t="s">
        <v>7732</v>
      </c>
      <c r="C2460" s="132" t="s">
        <v>7733</v>
      </c>
      <c r="D2460" s="132" t="s">
        <v>2498</v>
      </c>
      <c r="E2460" s="132" t="s">
        <v>2499</v>
      </c>
      <c r="F2460" s="132" t="s">
        <v>2960</v>
      </c>
      <c r="G2460" s="132" t="s">
        <v>2501</v>
      </c>
    </row>
    <row r="2461" spans="2:7">
      <c r="B2461" s="132" t="s">
        <v>7734</v>
      </c>
      <c r="C2461" s="132" t="s">
        <v>7735</v>
      </c>
      <c r="D2461" s="132" t="s">
        <v>2498</v>
      </c>
      <c r="E2461" s="132" t="s">
        <v>2499</v>
      </c>
      <c r="F2461" s="132" t="s">
        <v>2989</v>
      </c>
      <c r="G2461" s="132" t="s">
        <v>5100</v>
      </c>
    </row>
    <row r="2462" spans="2:7">
      <c r="B2462" s="132" t="s">
        <v>7736</v>
      </c>
      <c r="C2462" s="132" t="s">
        <v>7737</v>
      </c>
      <c r="D2462" s="132" t="s">
        <v>2498</v>
      </c>
      <c r="E2462" s="132" t="s">
        <v>2499</v>
      </c>
      <c r="F2462" s="132" t="s">
        <v>3984</v>
      </c>
      <c r="G2462" s="132" t="s">
        <v>5482</v>
      </c>
    </row>
    <row r="2463" spans="2:7">
      <c r="B2463" s="132" t="s">
        <v>7738</v>
      </c>
      <c r="C2463" s="132" t="s">
        <v>7739</v>
      </c>
      <c r="D2463" s="132" t="s">
        <v>2554</v>
      </c>
      <c r="E2463" s="132" t="s">
        <v>2555</v>
      </c>
      <c r="F2463" s="132" t="s">
        <v>4208</v>
      </c>
      <c r="G2463" s="132" t="s">
        <v>2527</v>
      </c>
    </row>
    <row r="2464" spans="2:7">
      <c r="B2464" s="132" t="s">
        <v>7740</v>
      </c>
      <c r="C2464" s="132" t="s">
        <v>7741</v>
      </c>
      <c r="D2464" s="132" t="s">
        <v>2498</v>
      </c>
      <c r="E2464" s="132" t="s">
        <v>2499</v>
      </c>
      <c r="F2464" s="132" t="s">
        <v>2507</v>
      </c>
      <c r="G2464" s="132" t="s">
        <v>5103</v>
      </c>
    </row>
    <row r="2465" spans="2:7">
      <c r="B2465" s="132" t="s">
        <v>7742</v>
      </c>
      <c r="C2465" s="132" t="s">
        <v>7743</v>
      </c>
      <c r="D2465" s="132" t="s">
        <v>2498</v>
      </c>
      <c r="E2465" s="132" t="s">
        <v>2499</v>
      </c>
      <c r="F2465" s="132" t="s">
        <v>3016</v>
      </c>
      <c r="G2465" s="132" t="s">
        <v>2512</v>
      </c>
    </row>
    <row r="2466" spans="2:7">
      <c r="B2466" s="132" t="s">
        <v>7744</v>
      </c>
      <c r="C2466" s="132" t="s">
        <v>7745</v>
      </c>
      <c r="D2466" s="132" t="s">
        <v>2498</v>
      </c>
      <c r="E2466" s="132" t="s">
        <v>2499</v>
      </c>
      <c r="F2466" s="132" t="s">
        <v>3252</v>
      </c>
      <c r="G2466" s="132" t="s">
        <v>5491</v>
      </c>
    </row>
    <row r="2467" spans="2:7">
      <c r="B2467" s="132" t="s">
        <v>7746</v>
      </c>
      <c r="C2467" s="132" t="s">
        <v>7747</v>
      </c>
      <c r="D2467" s="132" t="s">
        <v>2530</v>
      </c>
      <c r="E2467" s="132" t="s">
        <v>2531</v>
      </c>
      <c r="F2467" s="132" t="s">
        <v>2532</v>
      </c>
      <c r="G2467" s="132" t="s">
        <v>2536</v>
      </c>
    </row>
    <row r="2468" spans="2:7">
      <c r="B2468" s="132" t="s">
        <v>7748</v>
      </c>
      <c r="C2468" s="132" t="s">
        <v>7749</v>
      </c>
      <c r="D2468" s="132" t="s">
        <v>2498</v>
      </c>
      <c r="E2468" s="132" t="s">
        <v>2499</v>
      </c>
      <c r="F2468" s="132" t="s">
        <v>3314</v>
      </c>
      <c r="G2468" s="132" t="s">
        <v>2512</v>
      </c>
    </row>
    <row r="2469" spans="2:7">
      <c r="B2469" s="132" t="s">
        <v>7750</v>
      </c>
      <c r="C2469" s="132" t="s">
        <v>7751</v>
      </c>
      <c r="D2469" s="132" t="s">
        <v>2498</v>
      </c>
      <c r="E2469" s="132" t="s">
        <v>2499</v>
      </c>
      <c r="F2469" s="132" t="s">
        <v>3133</v>
      </c>
      <c r="G2469" s="132" t="s">
        <v>3734</v>
      </c>
    </row>
    <row r="2470" spans="2:7">
      <c r="B2470" s="132" t="s">
        <v>7752</v>
      </c>
      <c r="C2470" s="132" t="s">
        <v>7753</v>
      </c>
      <c r="D2470" s="132" t="s">
        <v>2498</v>
      </c>
      <c r="E2470" s="132" t="s">
        <v>2499</v>
      </c>
      <c r="F2470" s="132" t="s">
        <v>6825</v>
      </c>
      <c r="G2470" s="132" t="s">
        <v>2664</v>
      </c>
    </row>
    <row r="2471" spans="2:7">
      <c r="B2471" s="132" t="s">
        <v>7754</v>
      </c>
      <c r="C2471" s="132" t="s">
        <v>7755</v>
      </c>
      <c r="D2471" s="132" t="s">
        <v>2498</v>
      </c>
      <c r="E2471" s="132" t="s">
        <v>2499</v>
      </c>
      <c r="F2471" s="132" t="s">
        <v>3374</v>
      </c>
      <c r="G2471" s="132" t="s">
        <v>2527</v>
      </c>
    </row>
    <row r="2472" spans="2:7">
      <c r="B2472" s="132" t="s">
        <v>7756</v>
      </c>
      <c r="C2472" s="132" t="s">
        <v>7757</v>
      </c>
      <c r="D2472" s="132" t="s">
        <v>2498</v>
      </c>
      <c r="E2472" s="132" t="s">
        <v>2499</v>
      </c>
      <c r="F2472" s="132" t="s">
        <v>3326</v>
      </c>
      <c r="G2472" s="132" t="s">
        <v>5103</v>
      </c>
    </row>
    <row r="2473" spans="2:7">
      <c r="B2473" s="132" t="s">
        <v>7758</v>
      </c>
      <c r="C2473" s="132" t="s">
        <v>7759</v>
      </c>
      <c r="D2473" s="132" t="s">
        <v>5379</v>
      </c>
      <c r="E2473" s="132" t="s">
        <v>5380</v>
      </c>
      <c r="F2473" s="132" t="s">
        <v>5381</v>
      </c>
      <c r="G2473" s="132" t="s">
        <v>2536</v>
      </c>
    </row>
    <row r="2474" spans="2:7">
      <c r="B2474" s="132" t="s">
        <v>7760</v>
      </c>
      <c r="C2474" s="132" t="s">
        <v>7761</v>
      </c>
      <c r="D2474" s="132" t="s">
        <v>2498</v>
      </c>
      <c r="E2474" s="132" t="s">
        <v>2499</v>
      </c>
      <c r="F2474" s="132" t="s">
        <v>3500</v>
      </c>
      <c r="G2474" s="132" t="s">
        <v>2527</v>
      </c>
    </row>
    <row r="2475" spans="2:7">
      <c r="B2475" s="132" t="s">
        <v>7762</v>
      </c>
      <c r="C2475" s="132" t="s">
        <v>7763</v>
      </c>
      <c r="D2475" s="132" t="s">
        <v>2498</v>
      </c>
      <c r="E2475" s="132" t="s">
        <v>2499</v>
      </c>
      <c r="F2475" s="132" t="s">
        <v>3369</v>
      </c>
      <c r="G2475" s="132" t="s">
        <v>7080</v>
      </c>
    </row>
    <row r="2476" spans="2:7">
      <c r="B2476" s="132" t="s">
        <v>7764</v>
      </c>
      <c r="C2476" s="132" t="s">
        <v>7765</v>
      </c>
      <c r="D2476" s="132" t="s">
        <v>2498</v>
      </c>
      <c r="E2476" s="132" t="s">
        <v>2499</v>
      </c>
      <c r="F2476" s="132" t="s">
        <v>3445</v>
      </c>
      <c r="G2476" s="132" t="s">
        <v>5103</v>
      </c>
    </row>
    <row r="2477" spans="2:7">
      <c r="B2477" s="132" t="s">
        <v>7766</v>
      </c>
      <c r="C2477" s="132" t="s">
        <v>7767</v>
      </c>
      <c r="D2477" s="132" t="s">
        <v>2530</v>
      </c>
      <c r="E2477" s="132" t="s">
        <v>2531</v>
      </c>
      <c r="F2477" s="132" t="s">
        <v>2532</v>
      </c>
      <c r="G2477" s="132" t="s">
        <v>2536</v>
      </c>
    </row>
    <row r="2478" spans="2:7">
      <c r="B2478" s="132" t="s">
        <v>7768</v>
      </c>
      <c r="C2478" s="132" t="s">
        <v>7769</v>
      </c>
      <c r="D2478" s="132" t="s">
        <v>2498</v>
      </c>
      <c r="E2478" s="132" t="s">
        <v>2499</v>
      </c>
      <c r="F2478" s="132" t="s">
        <v>2960</v>
      </c>
      <c r="G2478" s="132" t="s">
        <v>2501</v>
      </c>
    </row>
    <row r="2479" spans="2:7">
      <c r="B2479" s="132" t="s">
        <v>7770</v>
      </c>
      <c r="C2479" s="132" t="s">
        <v>7771</v>
      </c>
      <c r="D2479" s="132" t="s">
        <v>2498</v>
      </c>
      <c r="E2479" s="132" t="s">
        <v>2499</v>
      </c>
      <c r="F2479" s="132" t="s">
        <v>2716</v>
      </c>
      <c r="G2479" s="132" t="s">
        <v>6249</v>
      </c>
    </row>
    <row r="2480" spans="2:7">
      <c r="B2480" s="132" t="s">
        <v>7772</v>
      </c>
      <c r="C2480" s="132" t="s">
        <v>7773</v>
      </c>
      <c r="D2480" s="132" t="s">
        <v>5379</v>
      </c>
      <c r="E2480" s="132" t="s">
        <v>5380</v>
      </c>
      <c r="F2480" s="132" t="s">
        <v>7774</v>
      </c>
      <c r="G2480" s="132" t="s">
        <v>2536</v>
      </c>
    </row>
    <row r="2481" spans="2:7">
      <c r="B2481" s="132" t="s">
        <v>7775</v>
      </c>
      <c r="C2481" s="132" t="s">
        <v>7776</v>
      </c>
      <c r="D2481" s="132" t="s">
        <v>2498</v>
      </c>
      <c r="E2481" s="132" t="s">
        <v>2499</v>
      </c>
      <c r="F2481" s="132" t="s">
        <v>2547</v>
      </c>
      <c r="G2481" s="132" t="s">
        <v>3541</v>
      </c>
    </row>
    <row r="2482" spans="2:7">
      <c r="B2482" s="132" t="s">
        <v>7777</v>
      </c>
      <c r="C2482" s="132" t="s">
        <v>7778</v>
      </c>
      <c r="D2482" s="132" t="s">
        <v>2498</v>
      </c>
      <c r="E2482" s="132" t="s">
        <v>2499</v>
      </c>
      <c r="F2482" s="132" t="s">
        <v>5565</v>
      </c>
      <c r="G2482" s="132" t="s">
        <v>5491</v>
      </c>
    </row>
    <row r="2483" spans="2:7">
      <c r="B2483" s="132" t="s">
        <v>7779</v>
      </c>
      <c r="C2483" s="132" t="s">
        <v>7780</v>
      </c>
      <c r="D2483" s="132" t="s">
        <v>2498</v>
      </c>
      <c r="E2483" s="132" t="s">
        <v>2499</v>
      </c>
      <c r="F2483" s="132" t="s">
        <v>3326</v>
      </c>
      <c r="G2483" s="132" t="s">
        <v>2869</v>
      </c>
    </row>
    <row r="2484" spans="2:7">
      <c r="B2484" s="132" t="s">
        <v>7781</v>
      </c>
      <c r="C2484" s="132" t="s">
        <v>7782</v>
      </c>
      <c r="D2484" s="132" t="s">
        <v>2498</v>
      </c>
      <c r="E2484" s="132" t="s">
        <v>2499</v>
      </c>
      <c r="F2484" s="132" t="s">
        <v>2725</v>
      </c>
      <c r="G2484" s="132" t="s">
        <v>2664</v>
      </c>
    </row>
    <row r="2485" spans="2:7">
      <c r="B2485" s="132" t="s">
        <v>7783</v>
      </c>
      <c r="C2485" s="132" t="s">
        <v>7784</v>
      </c>
      <c r="D2485" s="132" t="s">
        <v>2498</v>
      </c>
      <c r="E2485" s="132" t="s">
        <v>2499</v>
      </c>
      <c r="F2485" s="132" t="s">
        <v>2722</v>
      </c>
      <c r="G2485" s="132" t="s">
        <v>2512</v>
      </c>
    </row>
    <row r="2486" spans="2:7">
      <c r="B2486" s="132" t="s">
        <v>7785</v>
      </c>
      <c r="C2486" s="132" t="s">
        <v>7786</v>
      </c>
      <c r="D2486" s="132" t="s">
        <v>2498</v>
      </c>
      <c r="E2486" s="132" t="s">
        <v>2499</v>
      </c>
      <c r="F2486" s="132" t="s">
        <v>2562</v>
      </c>
      <c r="G2486" s="132" t="s">
        <v>2512</v>
      </c>
    </row>
    <row r="2487" spans="2:7">
      <c r="B2487" s="132" t="s">
        <v>7787</v>
      </c>
      <c r="C2487" s="132" t="s">
        <v>7788</v>
      </c>
      <c r="D2487" s="132" t="s">
        <v>2530</v>
      </c>
      <c r="E2487" s="132" t="s">
        <v>2531</v>
      </c>
      <c r="F2487" s="132" t="s">
        <v>2532</v>
      </c>
      <c r="G2487" s="132" t="s">
        <v>2536</v>
      </c>
    </row>
    <row r="2488" spans="2:7">
      <c r="B2488" s="132" t="s">
        <v>7789</v>
      </c>
      <c r="C2488" s="132" t="s">
        <v>7790</v>
      </c>
      <c r="D2488" s="132" t="s">
        <v>2498</v>
      </c>
      <c r="E2488" s="132" t="s">
        <v>2499</v>
      </c>
      <c r="F2488" s="132" t="s">
        <v>3089</v>
      </c>
      <c r="G2488" s="132" t="s">
        <v>4211</v>
      </c>
    </row>
    <row r="2489" spans="2:7">
      <c r="B2489" s="132" t="s">
        <v>7791</v>
      </c>
      <c r="C2489" s="132" t="s">
        <v>7792</v>
      </c>
      <c r="D2489" s="132" t="s">
        <v>2498</v>
      </c>
      <c r="E2489" s="132" t="s">
        <v>2499</v>
      </c>
      <c r="F2489" s="132" t="s">
        <v>3188</v>
      </c>
      <c r="G2489" s="132" t="s">
        <v>2536</v>
      </c>
    </row>
    <row r="2490" spans="2:7">
      <c r="B2490" s="132" t="s">
        <v>7793</v>
      </c>
      <c r="C2490" s="132" t="s">
        <v>7794</v>
      </c>
      <c r="D2490" s="132" t="s">
        <v>2498</v>
      </c>
      <c r="E2490" s="132" t="s">
        <v>2499</v>
      </c>
      <c r="F2490" s="132" t="s">
        <v>3757</v>
      </c>
      <c r="G2490" s="132" t="s">
        <v>2527</v>
      </c>
    </row>
    <row r="2491" spans="2:7">
      <c r="B2491" s="132" t="s">
        <v>7795</v>
      </c>
      <c r="C2491" s="132" t="s">
        <v>7796</v>
      </c>
      <c r="D2491" s="132" t="s">
        <v>2498</v>
      </c>
      <c r="E2491" s="132" t="s">
        <v>2499</v>
      </c>
      <c r="F2491" s="132" t="s">
        <v>2688</v>
      </c>
      <c r="G2491" s="132" t="s">
        <v>4211</v>
      </c>
    </row>
    <row r="2492" spans="2:7">
      <c r="B2492" s="132" t="s">
        <v>7797</v>
      </c>
      <c r="C2492" s="132" t="s">
        <v>7798</v>
      </c>
      <c r="D2492" s="132" t="s">
        <v>2498</v>
      </c>
      <c r="E2492" s="132" t="s">
        <v>2499</v>
      </c>
      <c r="F2492" s="132" t="s">
        <v>3168</v>
      </c>
      <c r="G2492" s="132" t="s">
        <v>5482</v>
      </c>
    </row>
    <row r="2493" spans="2:7">
      <c r="B2493" s="132" t="s">
        <v>7799</v>
      </c>
      <c r="C2493" s="132" t="s">
        <v>7800</v>
      </c>
      <c r="D2493" s="132" t="s">
        <v>2498</v>
      </c>
      <c r="E2493" s="132" t="s">
        <v>2499</v>
      </c>
      <c r="F2493" s="132" t="s">
        <v>2688</v>
      </c>
      <c r="G2493" s="132" t="s">
        <v>4211</v>
      </c>
    </row>
    <row r="2494" spans="2:7">
      <c r="B2494" s="132" t="s">
        <v>7801</v>
      </c>
      <c r="C2494" s="132" t="s">
        <v>7802</v>
      </c>
      <c r="D2494" s="132" t="s">
        <v>2498</v>
      </c>
      <c r="E2494" s="132" t="s">
        <v>2499</v>
      </c>
      <c r="F2494" s="132" t="s">
        <v>3059</v>
      </c>
      <c r="G2494" s="132" t="s">
        <v>5491</v>
      </c>
    </row>
    <row r="2495" spans="2:7">
      <c r="B2495" s="132" t="s">
        <v>7803</v>
      </c>
      <c r="C2495" s="132" t="s">
        <v>7804</v>
      </c>
      <c r="D2495" s="132" t="s">
        <v>2498</v>
      </c>
      <c r="E2495" s="132" t="s">
        <v>2499</v>
      </c>
      <c r="F2495" s="132" t="s">
        <v>2587</v>
      </c>
      <c r="G2495" s="132" t="s">
        <v>2664</v>
      </c>
    </row>
    <row r="2496" spans="2:7">
      <c r="B2496" s="132" t="s">
        <v>7805</v>
      </c>
      <c r="C2496" s="132" t="s">
        <v>7806</v>
      </c>
      <c r="D2496" s="132" t="s">
        <v>2498</v>
      </c>
      <c r="E2496" s="132" t="s">
        <v>2499</v>
      </c>
      <c r="F2496" s="132" t="s">
        <v>2523</v>
      </c>
      <c r="G2496" s="132" t="s">
        <v>3118</v>
      </c>
    </row>
    <row r="2497" spans="2:7">
      <c r="B2497" s="132" t="s">
        <v>7807</v>
      </c>
      <c r="C2497" s="132" t="s">
        <v>7808</v>
      </c>
      <c r="D2497" s="132" t="s">
        <v>2498</v>
      </c>
      <c r="E2497" s="132" t="s">
        <v>2499</v>
      </c>
      <c r="F2497" s="132" t="s">
        <v>3133</v>
      </c>
      <c r="G2497" s="132" t="s">
        <v>3734</v>
      </c>
    </row>
    <row r="2498" spans="2:7">
      <c r="B2498" s="132" t="s">
        <v>7809</v>
      </c>
      <c r="C2498" s="132" t="s">
        <v>7810</v>
      </c>
      <c r="D2498" s="132" t="s">
        <v>2498</v>
      </c>
      <c r="E2498" s="132" t="s">
        <v>2499</v>
      </c>
      <c r="F2498" s="132" t="s">
        <v>2519</v>
      </c>
      <c r="G2498" s="132" t="s">
        <v>2536</v>
      </c>
    </row>
    <row r="2499" spans="2:7">
      <c r="B2499" s="132" t="s">
        <v>7811</v>
      </c>
      <c r="C2499" s="132" t="s">
        <v>7812</v>
      </c>
      <c r="D2499" s="132" t="s">
        <v>2498</v>
      </c>
      <c r="E2499" s="132" t="s">
        <v>2499</v>
      </c>
      <c r="F2499" s="132" t="s">
        <v>3059</v>
      </c>
      <c r="G2499" s="132" t="s">
        <v>6249</v>
      </c>
    </row>
    <row r="2500" spans="2:7">
      <c r="B2500" s="132" t="s">
        <v>7813</v>
      </c>
      <c r="C2500" s="132" t="s">
        <v>7814</v>
      </c>
      <c r="D2500" s="132" t="s">
        <v>2498</v>
      </c>
      <c r="E2500" s="132" t="s">
        <v>2499</v>
      </c>
      <c r="F2500" s="132" t="s">
        <v>6096</v>
      </c>
      <c r="G2500" s="132" t="s">
        <v>5735</v>
      </c>
    </row>
    <row r="2501" spans="2:7">
      <c r="B2501" s="132" t="s">
        <v>7815</v>
      </c>
      <c r="C2501" s="132" t="s">
        <v>7816</v>
      </c>
      <c r="D2501" s="132" t="s">
        <v>2498</v>
      </c>
      <c r="E2501" s="132" t="s">
        <v>2499</v>
      </c>
      <c r="F2501" s="132" t="s">
        <v>5565</v>
      </c>
      <c r="G2501" s="132" t="s">
        <v>5491</v>
      </c>
    </row>
    <row r="2502" spans="2:7">
      <c r="B2502" s="132" t="s">
        <v>7817</v>
      </c>
      <c r="C2502" s="132" t="s">
        <v>7818</v>
      </c>
      <c r="D2502" s="132" t="s">
        <v>2498</v>
      </c>
      <c r="E2502" s="132" t="s">
        <v>2499</v>
      </c>
      <c r="F2502" s="132" t="s">
        <v>3168</v>
      </c>
      <c r="G2502" s="132" t="s">
        <v>5482</v>
      </c>
    </row>
    <row r="2503" spans="2:7">
      <c r="B2503" s="132" t="s">
        <v>7819</v>
      </c>
      <c r="C2503" s="132" t="s">
        <v>7820</v>
      </c>
      <c r="D2503" s="132" t="s">
        <v>2498</v>
      </c>
      <c r="E2503" s="132" t="s">
        <v>2499</v>
      </c>
      <c r="F2503" s="132" t="s">
        <v>2606</v>
      </c>
      <c r="G2503" s="132" t="s">
        <v>2536</v>
      </c>
    </row>
    <row r="2504" spans="2:7">
      <c r="B2504" s="132" t="s">
        <v>7821</v>
      </c>
      <c r="C2504" s="132" t="s">
        <v>7822</v>
      </c>
      <c r="D2504" s="132" t="s">
        <v>2498</v>
      </c>
      <c r="E2504" s="132" t="s">
        <v>2499</v>
      </c>
      <c r="F2504" s="132" t="s">
        <v>2587</v>
      </c>
      <c r="G2504" s="132" t="s">
        <v>2501</v>
      </c>
    </row>
    <row r="2505" spans="2:7">
      <c r="B2505" s="132" t="s">
        <v>7823</v>
      </c>
      <c r="C2505" s="132" t="s">
        <v>7824</v>
      </c>
      <c r="D2505" s="132" t="s">
        <v>2498</v>
      </c>
      <c r="E2505" s="132" t="s">
        <v>2499</v>
      </c>
      <c r="F2505" s="132" t="s">
        <v>2567</v>
      </c>
      <c r="G2505" s="132" t="s">
        <v>2570</v>
      </c>
    </row>
    <row r="2506" spans="2:7">
      <c r="B2506" s="132" t="s">
        <v>7825</v>
      </c>
      <c r="C2506" s="132" t="s">
        <v>7826</v>
      </c>
      <c r="D2506" s="132" t="s">
        <v>2498</v>
      </c>
      <c r="E2506" s="132" t="s">
        <v>2499</v>
      </c>
      <c r="F2506" s="132" t="s">
        <v>2688</v>
      </c>
      <c r="G2506" s="132" t="s">
        <v>5100</v>
      </c>
    </row>
    <row r="2507" spans="2:7">
      <c r="B2507" s="132" t="s">
        <v>7827</v>
      </c>
      <c r="C2507" s="132" t="s">
        <v>7828</v>
      </c>
      <c r="D2507" s="132" t="s">
        <v>2498</v>
      </c>
      <c r="E2507" s="132" t="s">
        <v>2499</v>
      </c>
      <c r="F2507" s="132" t="s">
        <v>3168</v>
      </c>
      <c r="G2507" s="132" t="s">
        <v>3541</v>
      </c>
    </row>
    <row r="2508" spans="2:7">
      <c r="B2508" s="132" t="s">
        <v>7829</v>
      </c>
      <c r="C2508" s="132" t="s">
        <v>7830</v>
      </c>
      <c r="D2508" s="132" t="s">
        <v>2554</v>
      </c>
      <c r="E2508" s="132" t="s">
        <v>2555</v>
      </c>
      <c r="F2508" s="132" t="s">
        <v>5269</v>
      </c>
      <c r="G2508" s="132" t="s">
        <v>5482</v>
      </c>
    </row>
    <row r="2509" spans="2:7">
      <c r="B2509" s="132" t="s">
        <v>7831</v>
      </c>
      <c r="C2509" s="132" t="s">
        <v>7832</v>
      </c>
      <c r="D2509" s="132" t="s">
        <v>2498</v>
      </c>
      <c r="E2509" s="132" t="s">
        <v>2499</v>
      </c>
      <c r="F2509" s="132" t="s">
        <v>2614</v>
      </c>
      <c r="G2509" s="132" t="s">
        <v>5491</v>
      </c>
    </row>
    <row r="2510" spans="2:7">
      <c r="B2510" s="132" t="s">
        <v>7833</v>
      </c>
      <c r="C2510" s="132" t="s">
        <v>7834</v>
      </c>
      <c r="D2510" s="132" t="s">
        <v>5379</v>
      </c>
      <c r="E2510" s="132" t="s">
        <v>5380</v>
      </c>
      <c r="F2510" s="132" t="s">
        <v>5381</v>
      </c>
      <c r="G2510" s="132" t="s">
        <v>2536</v>
      </c>
    </row>
    <row r="2511" spans="2:7">
      <c r="B2511" s="132" t="s">
        <v>7835</v>
      </c>
      <c r="C2511" s="132" t="s">
        <v>7836</v>
      </c>
      <c r="D2511" s="132" t="s">
        <v>2498</v>
      </c>
      <c r="E2511" s="132" t="s">
        <v>2499</v>
      </c>
      <c r="F2511" s="132" t="s">
        <v>2519</v>
      </c>
      <c r="G2511" s="132" t="s">
        <v>2520</v>
      </c>
    </row>
    <row r="2512" spans="2:7">
      <c r="B2512" s="132" t="s">
        <v>7837</v>
      </c>
      <c r="C2512" s="132" t="s">
        <v>7838</v>
      </c>
      <c r="D2512" s="132" t="s">
        <v>2498</v>
      </c>
      <c r="E2512" s="132" t="s">
        <v>2499</v>
      </c>
      <c r="F2512" s="132" t="s">
        <v>3259</v>
      </c>
      <c r="G2512" s="132" t="s">
        <v>2527</v>
      </c>
    </row>
    <row r="2513" spans="2:7">
      <c r="B2513" s="132" t="s">
        <v>7839</v>
      </c>
      <c r="C2513" s="132" t="s">
        <v>7840</v>
      </c>
      <c r="D2513" s="132" t="s">
        <v>2498</v>
      </c>
      <c r="E2513" s="132" t="s">
        <v>2499</v>
      </c>
      <c r="F2513" s="132" t="s">
        <v>2609</v>
      </c>
      <c r="G2513" s="132" t="s">
        <v>2570</v>
      </c>
    </row>
    <row r="2514" spans="2:7">
      <c r="B2514" s="132" t="s">
        <v>7841</v>
      </c>
      <c r="C2514" s="132" t="s">
        <v>7842</v>
      </c>
      <c r="D2514" s="132" t="s">
        <v>2498</v>
      </c>
      <c r="E2514" s="132" t="s">
        <v>2499</v>
      </c>
      <c r="F2514" s="132" t="s">
        <v>3349</v>
      </c>
      <c r="G2514" s="132" t="s">
        <v>2512</v>
      </c>
    </row>
    <row r="2515" spans="2:7">
      <c r="B2515" s="132" t="s">
        <v>7843</v>
      </c>
      <c r="C2515" s="132" t="s">
        <v>7844</v>
      </c>
      <c r="D2515" s="132" t="s">
        <v>5379</v>
      </c>
      <c r="E2515" s="132" t="s">
        <v>5380</v>
      </c>
      <c r="F2515" s="132" t="s">
        <v>5381</v>
      </c>
      <c r="G2515" s="132" t="s">
        <v>2536</v>
      </c>
    </row>
    <row r="2516" spans="2:7">
      <c r="B2516" s="132" t="s">
        <v>7845</v>
      </c>
      <c r="C2516" s="132" t="s">
        <v>7846</v>
      </c>
      <c r="D2516" s="132" t="s">
        <v>5379</v>
      </c>
      <c r="E2516" s="132" t="s">
        <v>5380</v>
      </c>
      <c r="F2516" s="132" t="s">
        <v>5381</v>
      </c>
      <c r="G2516" s="132" t="s">
        <v>2536</v>
      </c>
    </row>
    <row r="2517" spans="2:7">
      <c r="B2517" s="132" t="s">
        <v>7847</v>
      </c>
      <c r="C2517" s="132" t="s">
        <v>7848</v>
      </c>
      <c r="D2517" s="132" t="s">
        <v>2530</v>
      </c>
      <c r="E2517" s="132" t="s">
        <v>2531</v>
      </c>
      <c r="F2517" s="132" t="s">
        <v>2532</v>
      </c>
      <c r="G2517" s="132" t="s">
        <v>2536</v>
      </c>
    </row>
    <row r="2518" spans="2:7">
      <c r="B2518" s="132" t="s">
        <v>7849</v>
      </c>
      <c r="C2518" s="132" t="s">
        <v>7850</v>
      </c>
      <c r="D2518" s="132" t="s">
        <v>2498</v>
      </c>
      <c r="E2518" s="132" t="s">
        <v>2499</v>
      </c>
      <c r="F2518" s="132" t="s">
        <v>2733</v>
      </c>
      <c r="G2518" s="132" t="s">
        <v>3541</v>
      </c>
    </row>
    <row r="2519" spans="2:7">
      <c r="B2519" s="132" t="s">
        <v>7851</v>
      </c>
      <c r="C2519" s="132" t="s">
        <v>7852</v>
      </c>
      <c r="D2519" s="132" t="s">
        <v>2498</v>
      </c>
      <c r="E2519" s="132" t="s">
        <v>2499</v>
      </c>
      <c r="F2519" s="132" t="s">
        <v>3096</v>
      </c>
      <c r="G2519" s="132" t="s">
        <v>2512</v>
      </c>
    </row>
    <row r="2520" spans="2:7">
      <c r="B2520" s="132" t="s">
        <v>7853</v>
      </c>
      <c r="C2520" s="132" t="s">
        <v>7854</v>
      </c>
      <c r="D2520" s="132" t="s">
        <v>2554</v>
      </c>
      <c r="E2520" s="132" t="s">
        <v>2555</v>
      </c>
      <c r="F2520" s="132" t="s">
        <v>2590</v>
      </c>
      <c r="G2520" s="132" t="s">
        <v>3541</v>
      </c>
    </row>
    <row r="2521" spans="2:7">
      <c r="B2521" s="132" t="s">
        <v>7855</v>
      </c>
      <c r="C2521" s="132" t="s">
        <v>7856</v>
      </c>
      <c r="D2521" s="132" t="s">
        <v>2498</v>
      </c>
      <c r="E2521" s="132" t="s">
        <v>2499</v>
      </c>
      <c r="F2521" s="132" t="s">
        <v>3008</v>
      </c>
      <c r="G2521" s="132" t="s">
        <v>2501</v>
      </c>
    </row>
    <row r="2522" spans="2:7">
      <c r="B2522" s="132" t="s">
        <v>7857</v>
      </c>
      <c r="C2522" s="132" t="s">
        <v>7858</v>
      </c>
      <c r="D2522" s="132" t="s">
        <v>2498</v>
      </c>
      <c r="E2522" s="132" t="s">
        <v>2499</v>
      </c>
      <c r="F2522" s="132" t="s">
        <v>2965</v>
      </c>
      <c r="G2522" s="132" t="s">
        <v>2664</v>
      </c>
    </row>
    <row r="2523" spans="2:7">
      <c r="B2523" s="132" t="s">
        <v>7859</v>
      </c>
      <c r="C2523" s="132" t="s">
        <v>7860</v>
      </c>
      <c r="D2523" s="132" t="s">
        <v>2498</v>
      </c>
      <c r="E2523" s="132" t="s">
        <v>2499</v>
      </c>
      <c r="F2523" s="132" t="s">
        <v>6825</v>
      </c>
      <c r="G2523" s="132" t="s">
        <v>2512</v>
      </c>
    </row>
    <row r="2524" spans="2:7">
      <c r="B2524" s="132" t="s">
        <v>7861</v>
      </c>
      <c r="C2524" s="132" t="s">
        <v>7862</v>
      </c>
      <c r="D2524" s="132" t="s">
        <v>2498</v>
      </c>
      <c r="E2524" s="132" t="s">
        <v>2499</v>
      </c>
      <c r="F2524" s="132" t="s">
        <v>2614</v>
      </c>
      <c r="G2524" s="132" t="s">
        <v>2536</v>
      </c>
    </row>
    <row r="2525" spans="2:7">
      <c r="B2525" s="132" t="s">
        <v>7863</v>
      </c>
      <c r="C2525" s="132" t="s">
        <v>7864</v>
      </c>
      <c r="D2525" s="132" t="s">
        <v>2498</v>
      </c>
      <c r="E2525" s="132" t="s">
        <v>2499</v>
      </c>
      <c r="F2525" s="132" t="s">
        <v>2614</v>
      </c>
      <c r="G2525" s="132" t="s">
        <v>2536</v>
      </c>
    </row>
    <row r="2526" spans="2:7">
      <c r="B2526" s="132" t="s">
        <v>7865</v>
      </c>
      <c r="C2526" s="132" t="s">
        <v>7866</v>
      </c>
      <c r="D2526" s="132" t="s">
        <v>2498</v>
      </c>
      <c r="E2526" s="132" t="s">
        <v>2499</v>
      </c>
      <c r="F2526" s="132" t="s">
        <v>2614</v>
      </c>
      <c r="G2526" s="132" t="s">
        <v>2536</v>
      </c>
    </row>
    <row r="2527" spans="2:7">
      <c r="B2527" s="132" t="s">
        <v>7867</v>
      </c>
      <c r="C2527" s="132" t="s">
        <v>7868</v>
      </c>
      <c r="D2527" s="132" t="s">
        <v>2498</v>
      </c>
      <c r="E2527" s="132" t="s">
        <v>2499</v>
      </c>
      <c r="F2527" s="132" t="s">
        <v>4603</v>
      </c>
      <c r="G2527" s="132" t="s">
        <v>2536</v>
      </c>
    </row>
    <row r="2528" spans="2:7">
      <c r="B2528" s="132" t="s">
        <v>7869</v>
      </c>
      <c r="C2528" s="132" t="s">
        <v>7870</v>
      </c>
      <c r="D2528" s="132" t="s">
        <v>2498</v>
      </c>
      <c r="E2528" s="132" t="s">
        <v>2499</v>
      </c>
      <c r="F2528" s="132" t="s">
        <v>3228</v>
      </c>
      <c r="G2528" s="132" t="s">
        <v>2536</v>
      </c>
    </row>
    <row r="2529" spans="2:7">
      <c r="B2529" s="132" t="s">
        <v>7871</v>
      </c>
      <c r="C2529" s="132" t="s">
        <v>7872</v>
      </c>
      <c r="D2529" s="132" t="s">
        <v>2498</v>
      </c>
      <c r="E2529" s="132" t="s">
        <v>2499</v>
      </c>
      <c r="F2529" s="132" t="s">
        <v>3074</v>
      </c>
      <c r="G2529" s="132" t="s">
        <v>2536</v>
      </c>
    </row>
    <row r="2530" spans="2:7">
      <c r="B2530" s="132" t="s">
        <v>7873</v>
      </c>
      <c r="C2530" s="132" t="s">
        <v>7874</v>
      </c>
      <c r="D2530" s="132" t="s">
        <v>2498</v>
      </c>
      <c r="E2530" s="132" t="s">
        <v>2499</v>
      </c>
      <c r="F2530" s="132" t="s">
        <v>3074</v>
      </c>
      <c r="G2530" s="132" t="s">
        <v>2536</v>
      </c>
    </row>
    <row r="2531" spans="2:7">
      <c r="B2531" s="132" t="s">
        <v>7875</v>
      </c>
      <c r="C2531" s="132" t="s">
        <v>7876</v>
      </c>
      <c r="D2531" s="132" t="s">
        <v>2498</v>
      </c>
      <c r="E2531" s="132" t="s">
        <v>2499</v>
      </c>
      <c r="F2531" s="132" t="s">
        <v>3074</v>
      </c>
      <c r="G2531" s="132" t="s">
        <v>2536</v>
      </c>
    </row>
    <row r="2532" spans="2:7">
      <c r="B2532" s="132" t="s">
        <v>7877</v>
      </c>
      <c r="C2532" s="132" t="s">
        <v>7878</v>
      </c>
      <c r="D2532" s="132" t="s">
        <v>2498</v>
      </c>
      <c r="E2532" s="132" t="s">
        <v>2499</v>
      </c>
      <c r="F2532" s="132" t="s">
        <v>3643</v>
      </c>
      <c r="G2532" s="132" t="s">
        <v>2536</v>
      </c>
    </row>
    <row r="2533" spans="2:7">
      <c r="B2533" s="132" t="s">
        <v>7879</v>
      </c>
      <c r="C2533" s="132" t="s">
        <v>7880</v>
      </c>
      <c r="D2533" s="132" t="s">
        <v>2498</v>
      </c>
      <c r="E2533" s="132" t="s">
        <v>2499</v>
      </c>
      <c r="F2533" s="132" t="s">
        <v>2638</v>
      </c>
      <c r="G2533" s="132" t="s">
        <v>2536</v>
      </c>
    </row>
    <row r="2534" spans="2:7">
      <c r="B2534" s="132" t="s">
        <v>7881</v>
      </c>
      <c r="C2534" s="132" t="s">
        <v>7882</v>
      </c>
      <c r="D2534" s="132" t="s">
        <v>2498</v>
      </c>
      <c r="E2534" s="132" t="s">
        <v>2499</v>
      </c>
      <c r="F2534" s="132" t="s">
        <v>3422</v>
      </c>
      <c r="G2534" s="132" t="s">
        <v>2536</v>
      </c>
    </row>
    <row r="2535" spans="2:7">
      <c r="B2535" s="132" t="s">
        <v>7883</v>
      </c>
      <c r="C2535" s="132" t="s">
        <v>7884</v>
      </c>
      <c r="D2535" s="132" t="s">
        <v>2498</v>
      </c>
      <c r="E2535" s="132" t="s">
        <v>2499</v>
      </c>
      <c r="F2535" s="132" t="s">
        <v>3422</v>
      </c>
      <c r="G2535" s="132" t="s">
        <v>2536</v>
      </c>
    </row>
    <row r="2536" spans="2:7">
      <c r="B2536" s="132" t="s">
        <v>7885</v>
      </c>
      <c r="C2536" s="132" t="s">
        <v>7886</v>
      </c>
      <c r="D2536" s="132" t="s">
        <v>2498</v>
      </c>
      <c r="E2536" s="132" t="s">
        <v>2499</v>
      </c>
      <c r="F2536" s="132" t="s">
        <v>3683</v>
      </c>
      <c r="G2536" s="132" t="s">
        <v>2536</v>
      </c>
    </row>
    <row r="2537" spans="2:7">
      <c r="B2537" s="132" t="s">
        <v>7887</v>
      </c>
      <c r="C2537" s="132" t="s">
        <v>7888</v>
      </c>
      <c r="D2537" s="132" t="s">
        <v>2498</v>
      </c>
      <c r="E2537" s="132" t="s">
        <v>2499</v>
      </c>
      <c r="F2537" s="132" t="s">
        <v>3683</v>
      </c>
      <c r="G2537" s="132" t="s">
        <v>2536</v>
      </c>
    </row>
    <row r="2538" spans="2:7">
      <c r="B2538" s="132" t="s">
        <v>7889</v>
      </c>
      <c r="C2538" s="132" t="s">
        <v>7890</v>
      </c>
      <c r="D2538" s="132" t="s">
        <v>2498</v>
      </c>
      <c r="E2538" s="132" t="s">
        <v>2499</v>
      </c>
      <c r="F2538" s="132" t="s">
        <v>3683</v>
      </c>
      <c r="G2538" s="132" t="s">
        <v>2536</v>
      </c>
    </row>
    <row r="2539" spans="2:7">
      <c r="B2539" s="132" t="s">
        <v>7891</v>
      </c>
      <c r="C2539" s="132" t="s">
        <v>7892</v>
      </c>
      <c r="D2539" s="132" t="s">
        <v>2498</v>
      </c>
      <c r="E2539" s="132" t="s">
        <v>2499</v>
      </c>
      <c r="F2539" s="132" t="s">
        <v>3680</v>
      </c>
      <c r="G2539" s="132" t="s">
        <v>2536</v>
      </c>
    </row>
    <row r="2540" spans="2:7">
      <c r="B2540" s="132" t="s">
        <v>7893</v>
      </c>
      <c r="C2540" s="132" t="s">
        <v>7894</v>
      </c>
      <c r="D2540" s="132" t="s">
        <v>2498</v>
      </c>
      <c r="E2540" s="132" t="s">
        <v>2499</v>
      </c>
      <c r="F2540" s="132" t="s">
        <v>3056</v>
      </c>
      <c r="G2540" s="132" t="s">
        <v>2536</v>
      </c>
    </row>
    <row r="2541" spans="2:7">
      <c r="B2541" s="132" t="s">
        <v>7895</v>
      </c>
      <c r="C2541" s="132" t="s">
        <v>7896</v>
      </c>
      <c r="D2541" s="132" t="s">
        <v>2498</v>
      </c>
      <c r="E2541" s="132" t="s">
        <v>2499</v>
      </c>
      <c r="F2541" s="132" t="s">
        <v>3056</v>
      </c>
      <c r="G2541" s="132" t="s">
        <v>2536</v>
      </c>
    </row>
    <row r="2542" spans="2:7">
      <c r="B2542" s="132" t="s">
        <v>7897</v>
      </c>
      <c r="C2542" s="132" t="s">
        <v>7898</v>
      </c>
      <c r="D2542" s="132" t="s">
        <v>2498</v>
      </c>
      <c r="E2542" s="132" t="s">
        <v>2499</v>
      </c>
      <c r="F2542" s="132" t="s">
        <v>3505</v>
      </c>
      <c r="G2542" s="132" t="s">
        <v>2536</v>
      </c>
    </row>
    <row r="2543" spans="2:7">
      <c r="B2543" s="132" t="s">
        <v>7899</v>
      </c>
      <c r="C2543" s="132" t="s">
        <v>7900</v>
      </c>
      <c r="D2543" s="132" t="s">
        <v>2498</v>
      </c>
      <c r="E2543" s="132" t="s">
        <v>2499</v>
      </c>
      <c r="F2543" s="132" t="s">
        <v>3505</v>
      </c>
      <c r="G2543" s="132" t="s">
        <v>2536</v>
      </c>
    </row>
    <row r="2544" spans="2:7">
      <c r="B2544" s="132" t="s">
        <v>7901</v>
      </c>
      <c r="C2544" s="132" t="s">
        <v>7902</v>
      </c>
      <c r="D2544" s="132" t="s">
        <v>2498</v>
      </c>
      <c r="E2544" s="132" t="s">
        <v>2499</v>
      </c>
      <c r="F2544" s="132" t="s">
        <v>3374</v>
      </c>
      <c r="G2544" s="132" t="s">
        <v>2536</v>
      </c>
    </row>
    <row r="2545" spans="2:7">
      <c r="B2545" s="132" t="s">
        <v>7903</v>
      </c>
      <c r="C2545" s="132" t="s">
        <v>7904</v>
      </c>
      <c r="D2545" s="132" t="s">
        <v>2498</v>
      </c>
      <c r="E2545" s="132" t="s">
        <v>2499</v>
      </c>
      <c r="F2545" s="132" t="s">
        <v>3926</v>
      </c>
      <c r="G2545" s="132" t="s">
        <v>2536</v>
      </c>
    </row>
    <row r="2546" spans="2:7">
      <c r="B2546" s="132" t="s">
        <v>7905</v>
      </c>
      <c r="C2546" s="132" t="s">
        <v>7906</v>
      </c>
      <c r="D2546" s="132" t="s">
        <v>2498</v>
      </c>
      <c r="E2546" s="132" t="s">
        <v>2499</v>
      </c>
      <c r="F2546" s="132" t="s">
        <v>3926</v>
      </c>
      <c r="G2546" s="132" t="s">
        <v>2536</v>
      </c>
    </row>
    <row r="2547" spans="2:7">
      <c r="B2547" s="132" t="s">
        <v>7907</v>
      </c>
      <c r="C2547" s="132" t="s">
        <v>7908</v>
      </c>
      <c r="D2547" s="132" t="s">
        <v>2498</v>
      </c>
      <c r="E2547" s="132" t="s">
        <v>2499</v>
      </c>
      <c r="F2547" s="132" t="s">
        <v>3926</v>
      </c>
      <c r="G2547" s="132" t="s">
        <v>2536</v>
      </c>
    </row>
    <row r="2548" spans="2:7">
      <c r="B2548" s="132" t="s">
        <v>7909</v>
      </c>
      <c r="C2548" s="132" t="s">
        <v>7910</v>
      </c>
      <c r="D2548" s="132" t="s">
        <v>2498</v>
      </c>
      <c r="E2548" s="132" t="s">
        <v>2499</v>
      </c>
      <c r="F2548" s="132" t="s">
        <v>3926</v>
      </c>
      <c r="G2548" s="132" t="s">
        <v>2536</v>
      </c>
    </row>
    <row r="2549" spans="2:7">
      <c r="B2549" s="132" t="s">
        <v>7911</v>
      </c>
      <c r="C2549" s="132" t="s">
        <v>7912</v>
      </c>
      <c r="D2549" s="132" t="s">
        <v>2498</v>
      </c>
      <c r="E2549" s="132" t="s">
        <v>2499</v>
      </c>
      <c r="F2549" s="132" t="s">
        <v>3500</v>
      </c>
      <c r="G2549" s="132" t="s">
        <v>2536</v>
      </c>
    </row>
    <row r="2550" spans="2:7">
      <c r="B2550" s="132" t="s">
        <v>7913</v>
      </c>
      <c r="C2550" s="132" t="s">
        <v>7914</v>
      </c>
      <c r="D2550" s="132" t="s">
        <v>2498</v>
      </c>
      <c r="E2550" s="132" t="s">
        <v>2499</v>
      </c>
      <c r="F2550" s="132" t="s">
        <v>3500</v>
      </c>
      <c r="G2550" s="132" t="s">
        <v>2536</v>
      </c>
    </row>
    <row r="2551" spans="2:7">
      <c r="B2551" s="132" t="s">
        <v>7915</v>
      </c>
      <c r="C2551" s="132" t="s">
        <v>7916</v>
      </c>
      <c r="D2551" s="132" t="s">
        <v>2498</v>
      </c>
      <c r="E2551" s="132" t="s">
        <v>2499</v>
      </c>
      <c r="F2551" s="132" t="s">
        <v>3500</v>
      </c>
      <c r="G2551" s="132" t="s">
        <v>2536</v>
      </c>
    </row>
    <row r="2552" spans="2:7">
      <c r="B2552" s="132" t="s">
        <v>7917</v>
      </c>
      <c r="C2552" s="132" t="s">
        <v>7918</v>
      </c>
      <c r="D2552" s="132" t="s">
        <v>2498</v>
      </c>
      <c r="E2552" s="132" t="s">
        <v>2499</v>
      </c>
      <c r="F2552" s="132" t="s">
        <v>2743</v>
      </c>
      <c r="G2552" s="132" t="s">
        <v>2536</v>
      </c>
    </row>
    <row r="2553" spans="2:7">
      <c r="B2553" s="132" t="s">
        <v>7919</v>
      </c>
      <c r="C2553" s="132" t="s">
        <v>7920</v>
      </c>
      <c r="D2553" s="132" t="s">
        <v>2498</v>
      </c>
      <c r="E2553" s="132" t="s">
        <v>2499</v>
      </c>
      <c r="F2553" s="132" t="s">
        <v>2743</v>
      </c>
      <c r="G2553" s="132" t="s">
        <v>2536</v>
      </c>
    </row>
    <row r="2554" spans="2:7">
      <c r="B2554" s="132" t="s">
        <v>7921</v>
      </c>
      <c r="C2554" s="132" t="s">
        <v>7922</v>
      </c>
      <c r="D2554" s="132" t="s">
        <v>2498</v>
      </c>
      <c r="E2554" s="132" t="s">
        <v>2499</v>
      </c>
      <c r="F2554" s="132" t="s">
        <v>2968</v>
      </c>
      <c r="G2554" s="132" t="s">
        <v>2536</v>
      </c>
    </row>
    <row r="2555" spans="2:7">
      <c r="B2555" s="132" t="s">
        <v>7923</v>
      </c>
      <c r="C2555" s="132" t="s">
        <v>7924</v>
      </c>
      <c r="D2555" s="132" t="s">
        <v>2498</v>
      </c>
      <c r="E2555" s="132" t="s">
        <v>2499</v>
      </c>
      <c r="F2555" s="132" t="s">
        <v>2968</v>
      </c>
      <c r="G2555" s="132" t="s">
        <v>2536</v>
      </c>
    </row>
    <row r="2556" spans="2:7">
      <c r="B2556" s="132" t="s">
        <v>7925</v>
      </c>
      <c r="C2556" s="132" t="s">
        <v>7926</v>
      </c>
      <c r="D2556" s="132" t="s">
        <v>2498</v>
      </c>
      <c r="E2556" s="132" t="s">
        <v>2499</v>
      </c>
      <c r="F2556" s="132" t="s">
        <v>2968</v>
      </c>
      <c r="G2556" s="132" t="s">
        <v>2536</v>
      </c>
    </row>
    <row r="2557" spans="2:7">
      <c r="B2557" s="132" t="s">
        <v>7927</v>
      </c>
      <c r="C2557" s="132" t="s">
        <v>7928</v>
      </c>
      <c r="D2557" s="132" t="s">
        <v>2498</v>
      </c>
      <c r="E2557" s="132" t="s">
        <v>2499</v>
      </c>
      <c r="F2557" s="132" t="s">
        <v>3848</v>
      </c>
      <c r="G2557" s="132" t="s">
        <v>2536</v>
      </c>
    </row>
    <row r="2558" spans="2:7">
      <c r="B2558" s="132" t="s">
        <v>7929</v>
      </c>
      <c r="C2558" s="132" t="s">
        <v>7930</v>
      </c>
      <c r="D2558" s="132" t="s">
        <v>2498</v>
      </c>
      <c r="E2558" s="132" t="s">
        <v>2499</v>
      </c>
      <c r="F2558" s="132" t="s">
        <v>3812</v>
      </c>
      <c r="G2558" s="132" t="s">
        <v>2536</v>
      </c>
    </row>
    <row r="2559" spans="2:7">
      <c r="B2559" s="132" t="s">
        <v>7931</v>
      </c>
      <c r="C2559" s="132" t="s">
        <v>7932</v>
      </c>
      <c r="D2559" s="132" t="s">
        <v>2498</v>
      </c>
      <c r="E2559" s="132" t="s">
        <v>2499</v>
      </c>
      <c r="F2559" s="132" t="s">
        <v>3812</v>
      </c>
      <c r="G2559" s="132" t="s">
        <v>2536</v>
      </c>
    </row>
    <row r="2560" spans="2:7">
      <c r="B2560" s="132" t="s">
        <v>7933</v>
      </c>
      <c r="C2560" s="132" t="s">
        <v>7934</v>
      </c>
      <c r="D2560" s="132" t="s">
        <v>2498</v>
      </c>
      <c r="E2560" s="132" t="s">
        <v>2499</v>
      </c>
      <c r="F2560" s="132" t="s">
        <v>4096</v>
      </c>
      <c r="G2560" s="132" t="s">
        <v>2536</v>
      </c>
    </row>
    <row r="2561" spans="2:7">
      <c r="B2561" s="132" t="s">
        <v>7935</v>
      </c>
      <c r="C2561" s="132" t="s">
        <v>7936</v>
      </c>
      <c r="D2561" s="132" t="s">
        <v>2498</v>
      </c>
      <c r="E2561" s="132" t="s">
        <v>2499</v>
      </c>
      <c r="F2561" s="132" t="s">
        <v>3326</v>
      </c>
      <c r="G2561" s="132" t="s">
        <v>2536</v>
      </c>
    </row>
    <row r="2562" spans="2:7">
      <c r="B2562" s="132" t="s">
        <v>7937</v>
      </c>
      <c r="C2562" s="132" t="s">
        <v>7938</v>
      </c>
      <c r="D2562" s="132" t="s">
        <v>2498</v>
      </c>
      <c r="E2562" s="132" t="s">
        <v>2499</v>
      </c>
      <c r="F2562" s="132" t="s">
        <v>3984</v>
      </c>
      <c r="G2562" s="132" t="s">
        <v>2536</v>
      </c>
    </row>
    <row r="2563" spans="2:7">
      <c r="B2563" s="132" t="s">
        <v>7939</v>
      </c>
      <c r="C2563" s="132" t="s">
        <v>7940</v>
      </c>
      <c r="D2563" s="132" t="s">
        <v>2498</v>
      </c>
      <c r="E2563" s="132" t="s">
        <v>2499</v>
      </c>
      <c r="F2563" s="132" t="s">
        <v>3643</v>
      </c>
      <c r="G2563" s="132" t="s">
        <v>2536</v>
      </c>
    </row>
    <row r="2564" spans="2:7">
      <c r="B2564" s="132" t="s">
        <v>7941</v>
      </c>
      <c r="C2564" s="132" t="s">
        <v>7942</v>
      </c>
      <c r="D2564" s="132" t="s">
        <v>2498</v>
      </c>
      <c r="E2564" s="132" t="s">
        <v>2499</v>
      </c>
      <c r="F2564" s="132" t="s">
        <v>3633</v>
      </c>
      <c r="G2564" s="132" t="s">
        <v>2536</v>
      </c>
    </row>
    <row r="2565" spans="2:7">
      <c r="B2565" s="132" t="s">
        <v>7943</v>
      </c>
      <c r="C2565" s="132" t="s">
        <v>7944</v>
      </c>
      <c r="D2565" s="132" t="s">
        <v>2498</v>
      </c>
      <c r="E2565" s="132" t="s">
        <v>2499</v>
      </c>
      <c r="F2565" s="132" t="s">
        <v>3841</v>
      </c>
      <c r="G2565" s="132" t="s">
        <v>2536</v>
      </c>
    </row>
    <row r="2566" spans="2:7">
      <c r="B2566" s="132" t="s">
        <v>7945</v>
      </c>
      <c r="C2566" s="132" t="s">
        <v>7946</v>
      </c>
      <c r="D2566" s="132" t="s">
        <v>2498</v>
      </c>
      <c r="E2566" s="132" t="s">
        <v>2499</v>
      </c>
      <c r="F2566" s="132" t="s">
        <v>3146</v>
      </c>
      <c r="G2566" s="132" t="s">
        <v>2536</v>
      </c>
    </row>
    <row r="2567" spans="2:7">
      <c r="B2567" s="132" t="s">
        <v>7947</v>
      </c>
      <c r="C2567" s="132" t="s">
        <v>7948</v>
      </c>
      <c r="D2567" s="132" t="s">
        <v>2498</v>
      </c>
      <c r="E2567" s="132" t="s">
        <v>2499</v>
      </c>
      <c r="F2567" s="132" t="s">
        <v>2733</v>
      </c>
      <c r="G2567" s="132" t="s">
        <v>2536</v>
      </c>
    </row>
    <row r="2568" spans="2:7">
      <c r="B2568" s="132" t="s">
        <v>7949</v>
      </c>
      <c r="C2568" s="132" t="s">
        <v>7950</v>
      </c>
      <c r="D2568" s="132" t="s">
        <v>2498</v>
      </c>
      <c r="E2568" s="132" t="s">
        <v>2499</v>
      </c>
      <c r="F2568" s="132" t="s">
        <v>2500</v>
      </c>
      <c r="G2568" s="132" t="s">
        <v>2536</v>
      </c>
    </row>
    <row r="2569" spans="2:7">
      <c r="B2569" s="132" t="s">
        <v>7951</v>
      </c>
      <c r="C2569" s="132" t="s">
        <v>7952</v>
      </c>
      <c r="D2569" s="132" t="s">
        <v>2498</v>
      </c>
      <c r="E2569" s="132" t="s">
        <v>2499</v>
      </c>
      <c r="F2569" s="132" t="s">
        <v>2812</v>
      </c>
      <c r="G2569" s="132" t="s">
        <v>2536</v>
      </c>
    </row>
    <row r="2570" spans="2:7">
      <c r="B2570" s="132" t="s">
        <v>7953</v>
      </c>
      <c r="C2570" s="132" t="s">
        <v>7954</v>
      </c>
      <c r="D2570" s="132" t="s">
        <v>2498</v>
      </c>
      <c r="E2570" s="132" t="s">
        <v>2499</v>
      </c>
      <c r="F2570" s="132" t="s">
        <v>2812</v>
      </c>
      <c r="G2570" s="132" t="s">
        <v>2536</v>
      </c>
    </row>
    <row r="2571" spans="2:7">
      <c r="B2571" s="132" t="s">
        <v>7955</v>
      </c>
      <c r="C2571" s="132" t="s">
        <v>7956</v>
      </c>
      <c r="D2571" s="132" t="s">
        <v>2498</v>
      </c>
      <c r="E2571" s="132" t="s">
        <v>2499</v>
      </c>
      <c r="F2571" s="132" t="s">
        <v>3314</v>
      </c>
      <c r="G2571" s="132" t="s">
        <v>2536</v>
      </c>
    </row>
    <row r="2572" spans="2:7">
      <c r="B2572" s="132" t="s">
        <v>7957</v>
      </c>
      <c r="C2572" s="132" t="s">
        <v>7958</v>
      </c>
      <c r="D2572" s="132" t="s">
        <v>2498</v>
      </c>
      <c r="E2572" s="132" t="s">
        <v>2499</v>
      </c>
      <c r="F2572" s="132" t="s">
        <v>2643</v>
      </c>
      <c r="G2572" s="132" t="s">
        <v>2536</v>
      </c>
    </row>
    <row r="2573" spans="2:7">
      <c r="B2573" s="132" t="s">
        <v>7959</v>
      </c>
      <c r="C2573" s="132" t="s">
        <v>7960</v>
      </c>
      <c r="D2573" s="132" t="s">
        <v>2498</v>
      </c>
      <c r="E2573" s="132" t="s">
        <v>2499</v>
      </c>
      <c r="F2573" s="132" t="s">
        <v>2673</v>
      </c>
      <c r="G2573" s="132" t="s">
        <v>2536</v>
      </c>
    </row>
    <row r="2574" spans="2:7">
      <c r="B2574" s="132" t="s">
        <v>7961</v>
      </c>
      <c r="C2574" s="132" t="s">
        <v>7962</v>
      </c>
      <c r="D2574" s="132" t="s">
        <v>2498</v>
      </c>
      <c r="E2574" s="132" t="s">
        <v>2499</v>
      </c>
      <c r="F2574" s="132" t="s">
        <v>2673</v>
      </c>
      <c r="G2574" s="132" t="s">
        <v>2536</v>
      </c>
    </row>
    <row r="2575" spans="2:7">
      <c r="B2575" s="132" t="s">
        <v>7963</v>
      </c>
      <c r="C2575" s="132" t="s">
        <v>7964</v>
      </c>
      <c r="D2575" s="132" t="s">
        <v>2498</v>
      </c>
      <c r="E2575" s="132" t="s">
        <v>2499</v>
      </c>
      <c r="F2575" s="132" t="s">
        <v>2957</v>
      </c>
      <c r="G2575" s="132" t="s">
        <v>2536</v>
      </c>
    </row>
    <row r="2576" spans="2:7">
      <c r="B2576" s="132" t="s">
        <v>7965</v>
      </c>
      <c r="C2576" s="132" t="s">
        <v>7966</v>
      </c>
      <c r="D2576" s="132" t="s">
        <v>2498</v>
      </c>
      <c r="E2576" s="132" t="s">
        <v>2499</v>
      </c>
      <c r="F2576" s="132" t="s">
        <v>2547</v>
      </c>
      <c r="G2576" s="132" t="s">
        <v>2536</v>
      </c>
    </row>
    <row r="2577" spans="2:7">
      <c r="B2577" s="132" t="s">
        <v>7967</v>
      </c>
      <c r="C2577" s="132" t="s">
        <v>7968</v>
      </c>
      <c r="D2577" s="132" t="s">
        <v>2498</v>
      </c>
      <c r="E2577" s="132" t="s">
        <v>2499</v>
      </c>
      <c r="F2577" s="132" t="s">
        <v>2547</v>
      </c>
      <c r="G2577" s="132" t="s">
        <v>2536</v>
      </c>
    </row>
    <row r="2578" spans="2:7">
      <c r="B2578" s="132" t="s">
        <v>7969</v>
      </c>
      <c r="C2578" s="132" t="s">
        <v>7970</v>
      </c>
      <c r="D2578" s="132" t="s">
        <v>2498</v>
      </c>
      <c r="E2578" s="132" t="s">
        <v>2499</v>
      </c>
      <c r="F2578" s="132" t="s">
        <v>3217</v>
      </c>
      <c r="G2578" s="132" t="s">
        <v>2536</v>
      </c>
    </row>
    <row r="2579" spans="2:7">
      <c r="B2579" s="132" t="s">
        <v>7971</v>
      </c>
      <c r="C2579" s="132" t="s">
        <v>7972</v>
      </c>
      <c r="D2579" s="132" t="s">
        <v>2498</v>
      </c>
      <c r="E2579" s="132" t="s">
        <v>2499</v>
      </c>
      <c r="F2579" s="132" t="s">
        <v>3349</v>
      </c>
      <c r="G2579" s="132" t="s">
        <v>2536</v>
      </c>
    </row>
    <row r="2580" spans="2:7">
      <c r="B2580" s="132" t="s">
        <v>7973</v>
      </c>
      <c r="C2580" s="132" t="s">
        <v>7974</v>
      </c>
      <c r="D2580" s="132" t="s">
        <v>2498</v>
      </c>
      <c r="E2580" s="132" t="s">
        <v>2499</v>
      </c>
      <c r="F2580" s="132" t="s">
        <v>3096</v>
      </c>
      <c r="G2580" s="132" t="s">
        <v>2536</v>
      </c>
    </row>
    <row r="2581" spans="2:7">
      <c r="B2581" s="132" t="s">
        <v>7975</v>
      </c>
      <c r="C2581" s="132" t="s">
        <v>7976</v>
      </c>
      <c r="D2581" s="132" t="s">
        <v>2498</v>
      </c>
      <c r="E2581" s="132" t="s">
        <v>2499</v>
      </c>
      <c r="F2581" s="132" t="s">
        <v>2562</v>
      </c>
      <c r="G2581" s="132" t="s">
        <v>2536</v>
      </c>
    </row>
    <row r="2582" spans="2:7">
      <c r="B2582" s="132" t="s">
        <v>7977</v>
      </c>
      <c r="C2582" s="132" t="s">
        <v>7978</v>
      </c>
      <c r="D2582" s="132" t="s">
        <v>2498</v>
      </c>
      <c r="E2582" s="132" t="s">
        <v>2499</v>
      </c>
      <c r="F2582" s="132" t="s">
        <v>2567</v>
      </c>
      <c r="G2582" s="132" t="s">
        <v>2536</v>
      </c>
    </row>
    <row r="2583" spans="2:7">
      <c r="B2583" s="132" t="s">
        <v>7979</v>
      </c>
      <c r="C2583" s="132" t="s">
        <v>7980</v>
      </c>
      <c r="D2583" s="132" t="s">
        <v>2498</v>
      </c>
      <c r="E2583" s="132" t="s">
        <v>2499</v>
      </c>
      <c r="F2583" s="132" t="s">
        <v>2609</v>
      </c>
      <c r="G2583" s="132" t="s">
        <v>2536</v>
      </c>
    </row>
    <row r="2584" spans="2:7">
      <c r="B2584" s="132" t="s">
        <v>7981</v>
      </c>
      <c r="C2584" s="132" t="s">
        <v>7982</v>
      </c>
      <c r="D2584" s="132" t="s">
        <v>2498</v>
      </c>
      <c r="E2584" s="132" t="s">
        <v>2499</v>
      </c>
      <c r="F2584" s="132" t="s">
        <v>2989</v>
      </c>
      <c r="G2584" s="132" t="s">
        <v>2536</v>
      </c>
    </row>
    <row r="2585" spans="2:7">
      <c r="B2585" s="132" t="s">
        <v>7983</v>
      </c>
      <c r="C2585" s="132" t="s">
        <v>7984</v>
      </c>
      <c r="D2585" s="132" t="s">
        <v>2498</v>
      </c>
      <c r="E2585" s="132" t="s">
        <v>2499</v>
      </c>
      <c r="F2585" s="132" t="s">
        <v>2559</v>
      </c>
      <c r="G2585" s="132" t="s">
        <v>2536</v>
      </c>
    </row>
    <row r="2586" spans="2:7">
      <c r="B2586" s="132" t="s">
        <v>7985</v>
      </c>
      <c r="C2586" s="132" t="s">
        <v>7986</v>
      </c>
      <c r="D2586" s="132" t="s">
        <v>2498</v>
      </c>
      <c r="E2586" s="132" t="s">
        <v>2499</v>
      </c>
      <c r="F2586" s="132" t="s">
        <v>2559</v>
      </c>
      <c r="G2586" s="132" t="s">
        <v>2536</v>
      </c>
    </row>
    <row r="2587" spans="2:7">
      <c r="B2587" s="132" t="s">
        <v>7987</v>
      </c>
      <c r="C2587" s="132" t="s">
        <v>7988</v>
      </c>
      <c r="D2587" s="132" t="s">
        <v>2498</v>
      </c>
      <c r="E2587" s="132" t="s">
        <v>2499</v>
      </c>
      <c r="F2587" s="132" t="s">
        <v>2559</v>
      </c>
      <c r="G2587" s="132" t="s">
        <v>2536</v>
      </c>
    </row>
    <row r="2588" spans="2:7">
      <c r="B2588" s="132" t="s">
        <v>7989</v>
      </c>
      <c r="C2588" s="132" t="s">
        <v>7990</v>
      </c>
      <c r="D2588" s="132" t="s">
        <v>2498</v>
      </c>
      <c r="E2588" s="132" t="s">
        <v>2499</v>
      </c>
      <c r="F2588" s="132" t="s">
        <v>2938</v>
      </c>
      <c r="G2588" s="132" t="s">
        <v>2536</v>
      </c>
    </row>
    <row r="2589" spans="2:7">
      <c r="B2589" s="132" t="s">
        <v>7991</v>
      </c>
      <c r="C2589" s="132" t="s">
        <v>7992</v>
      </c>
      <c r="D2589" s="132" t="s">
        <v>2498</v>
      </c>
      <c r="E2589" s="132" t="s">
        <v>2499</v>
      </c>
      <c r="F2589" s="132" t="s">
        <v>2519</v>
      </c>
      <c r="G2589" s="132" t="s">
        <v>2536</v>
      </c>
    </row>
    <row r="2590" spans="2:7">
      <c r="B2590" s="132" t="s">
        <v>7993</v>
      </c>
      <c r="C2590" s="132" t="s">
        <v>7994</v>
      </c>
      <c r="D2590" s="132" t="s">
        <v>2498</v>
      </c>
      <c r="E2590" s="132" t="s">
        <v>2499</v>
      </c>
      <c r="F2590" s="132" t="s">
        <v>2515</v>
      </c>
      <c r="G2590" s="132" t="s">
        <v>2536</v>
      </c>
    </row>
    <row r="2591" spans="2:7">
      <c r="B2591" s="132" t="s">
        <v>7995</v>
      </c>
      <c r="C2591" s="132" t="s">
        <v>7996</v>
      </c>
      <c r="D2591" s="132" t="s">
        <v>2804</v>
      </c>
      <c r="E2591" s="132" t="s">
        <v>2805</v>
      </c>
      <c r="F2591" s="132" t="s">
        <v>3546</v>
      </c>
      <c r="G2591" s="132" t="s">
        <v>2536</v>
      </c>
    </row>
    <row r="2592" spans="2:7">
      <c r="B2592" s="132" t="s">
        <v>7997</v>
      </c>
      <c r="C2592" s="132" t="s">
        <v>7998</v>
      </c>
      <c r="D2592" s="132" t="s">
        <v>2804</v>
      </c>
      <c r="E2592" s="132" t="s">
        <v>2805</v>
      </c>
      <c r="F2592" s="132" t="s">
        <v>2997</v>
      </c>
      <c r="G2592" s="132" t="s">
        <v>2536</v>
      </c>
    </row>
    <row r="2593" spans="2:7">
      <c r="B2593" s="132" t="s">
        <v>7999</v>
      </c>
      <c r="C2593" s="132" t="s">
        <v>8000</v>
      </c>
      <c r="D2593" s="132" t="s">
        <v>2804</v>
      </c>
      <c r="E2593" s="132" t="s">
        <v>2805</v>
      </c>
      <c r="F2593" s="132" t="s">
        <v>2997</v>
      </c>
      <c r="G2593" s="132" t="s">
        <v>2536</v>
      </c>
    </row>
    <row r="2594" spans="2:7">
      <c r="B2594" s="132" t="s">
        <v>8001</v>
      </c>
      <c r="C2594" s="132" t="s">
        <v>8002</v>
      </c>
      <c r="D2594" s="132" t="s">
        <v>2554</v>
      </c>
      <c r="E2594" s="132" t="s">
        <v>2555</v>
      </c>
      <c r="F2594" s="132" t="s">
        <v>2663</v>
      </c>
      <c r="G2594" s="132" t="s">
        <v>2536</v>
      </c>
    </row>
    <row r="2595" spans="2:7">
      <c r="B2595" s="132" t="s">
        <v>8003</v>
      </c>
      <c r="C2595" s="132" t="s">
        <v>8004</v>
      </c>
      <c r="D2595" s="132" t="s">
        <v>2554</v>
      </c>
      <c r="E2595" s="132" t="s">
        <v>2555</v>
      </c>
      <c r="F2595" s="132" t="s">
        <v>4208</v>
      </c>
      <c r="G2595" s="132" t="s">
        <v>5482</v>
      </c>
    </row>
    <row r="2596" spans="2:7">
      <c r="B2596" s="132" t="s">
        <v>8005</v>
      </c>
      <c r="C2596" s="132" t="s">
        <v>8006</v>
      </c>
      <c r="D2596" s="132" t="s">
        <v>2498</v>
      </c>
      <c r="E2596" s="132" t="s">
        <v>2499</v>
      </c>
      <c r="F2596" s="132" t="s">
        <v>3841</v>
      </c>
      <c r="G2596" s="132" t="s">
        <v>3541</v>
      </c>
    </row>
    <row r="2597" spans="2:7">
      <c r="B2597" s="132" t="s">
        <v>8007</v>
      </c>
      <c r="C2597" s="132" t="s">
        <v>8008</v>
      </c>
      <c r="D2597" s="132" t="s">
        <v>2498</v>
      </c>
      <c r="E2597" s="132" t="s">
        <v>2499</v>
      </c>
      <c r="F2597" s="132" t="s">
        <v>2960</v>
      </c>
      <c r="G2597" s="132" t="s">
        <v>2501</v>
      </c>
    </row>
    <row r="2598" spans="2:7">
      <c r="B2598" s="132" t="s">
        <v>8009</v>
      </c>
      <c r="C2598" s="132" t="s">
        <v>8010</v>
      </c>
      <c r="D2598" s="132" t="s">
        <v>5379</v>
      </c>
      <c r="E2598" s="132" t="s">
        <v>5380</v>
      </c>
      <c r="F2598" s="132" t="s">
        <v>5381</v>
      </c>
      <c r="G2598" s="132" t="s">
        <v>2536</v>
      </c>
    </row>
    <row r="2599" spans="2:7">
      <c r="B2599" s="132" t="s">
        <v>8011</v>
      </c>
      <c r="C2599" s="132" t="s">
        <v>8012</v>
      </c>
      <c r="D2599" s="132" t="s">
        <v>2498</v>
      </c>
      <c r="E2599" s="132" t="s">
        <v>2499</v>
      </c>
      <c r="F2599" s="132" t="s">
        <v>3096</v>
      </c>
      <c r="G2599" s="132" t="s">
        <v>2527</v>
      </c>
    </row>
    <row r="2600" spans="2:7">
      <c r="B2600" s="132" t="s">
        <v>8013</v>
      </c>
      <c r="C2600" s="132" t="s">
        <v>8014</v>
      </c>
      <c r="D2600" s="132" t="s">
        <v>2498</v>
      </c>
      <c r="E2600" s="132" t="s">
        <v>2499</v>
      </c>
      <c r="F2600" s="132" t="s">
        <v>3138</v>
      </c>
      <c r="G2600" s="132" t="s">
        <v>5491</v>
      </c>
    </row>
    <row r="2601" spans="2:7">
      <c r="B2601" s="132" t="s">
        <v>8015</v>
      </c>
      <c r="C2601" s="132" t="s">
        <v>8016</v>
      </c>
      <c r="D2601" s="132" t="s">
        <v>2498</v>
      </c>
      <c r="E2601" s="132" t="s">
        <v>2499</v>
      </c>
      <c r="F2601" s="132" t="s">
        <v>2915</v>
      </c>
      <c r="G2601" s="132" t="s">
        <v>4211</v>
      </c>
    </row>
    <row r="2602" spans="2:7">
      <c r="B2602" s="132" t="s">
        <v>8017</v>
      </c>
      <c r="C2602" s="132" t="s">
        <v>8018</v>
      </c>
      <c r="D2602" s="132" t="s">
        <v>2498</v>
      </c>
      <c r="E2602" s="132" t="s">
        <v>2499</v>
      </c>
      <c r="F2602" s="132" t="s">
        <v>2688</v>
      </c>
      <c r="G2602" s="132" t="s">
        <v>2744</v>
      </c>
    </row>
    <row r="2603" spans="2:7">
      <c r="B2603" s="132" t="s">
        <v>8019</v>
      </c>
      <c r="C2603" s="132" t="s">
        <v>8020</v>
      </c>
      <c r="D2603" s="132" t="s">
        <v>2498</v>
      </c>
      <c r="E2603" s="132" t="s">
        <v>2499</v>
      </c>
      <c r="F2603" s="132" t="s">
        <v>3200</v>
      </c>
      <c r="G2603" s="132" t="s">
        <v>4211</v>
      </c>
    </row>
    <row r="2604" spans="2:7">
      <c r="B2604" s="132" t="s">
        <v>8021</v>
      </c>
      <c r="C2604" s="132" t="s">
        <v>8022</v>
      </c>
      <c r="D2604" s="132" t="s">
        <v>2498</v>
      </c>
      <c r="E2604" s="132" t="s">
        <v>2499</v>
      </c>
      <c r="F2604" s="132" t="s">
        <v>3059</v>
      </c>
      <c r="G2604" s="132" t="s">
        <v>5491</v>
      </c>
    </row>
    <row r="2605" spans="2:7">
      <c r="B2605" s="132" t="s">
        <v>8023</v>
      </c>
      <c r="C2605" s="132" t="s">
        <v>8024</v>
      </c>
      <c r="D2605" s="132" t="s">
        <v>2498</v>
      </c>
      <c r="E2605" s="132" t="s">
        <v>2499</v>
      </c>
      <c r="F2605" s="132" t="s">
        <v>2915</v>
      </c>
      <c r="G2605" s="132" t="s">
        <v>5491</v>
      </c>
    </row>
    <row r="2606" spans="2:7">
      <c r="B2606" s="132" t="s">
        <v>8025</v>
      </c>
      <c r="C2606" s="132" t="s">
        <v>8026</v>
      </c>
      <c r="D2606" s="132" t="s">
        <v>2498</v>
      </c>
      <c r="E2606" s="132" t="s">
        <v>2499</v>
      </c>
      <c r="F2606" s="132" t="s">
        <v>3349</v>
      </c>
      <c r="G2606" s="132" t="s">
        <v>2512</v>
      </c>
    </row>
    <row r="2607" spans="2:7">
      <c r="B2607" s="132" t="s">
        <v>8027</v>
      </c>
      <c r="C2607" s="132" t="s">
        <v>8028</v>
      </c>
      <c r="D2607" s="132" t="s">
        <v>2530</v>
      </c>
      <c r="E2607" s="132" t="s">
        <v>2531</v>
      </c>
      <c r="F2607" s="132" t="s">
        <v>2532</v>
      </c>
      <c r="G2607" s="132" t="s">
        <v>2536</v>
      </c>
    </row>
    <row r="2608" spans="2:7">
      <c r="B2608" s="132" t="s">
        <v>8029</v>
      </c>
      <c r="C2608" s="132" t="s">
        <v>8030</v>
      </c>
      <c r="D2608" s="132" t="s">
        <v>5379</v>
      </c>
      <c r="E2608" s="132" t="s">
        <v>5380</v>
      </c>
      <c r="F2608" s="132" t="s">
        <v>7774</v>
      </c>
      <c r="G2608" s="132" t="s">
        <v>2536</v>
      </c>
    </row>
    <row r="2609" spans="2:7">
      <c r="B2609" s="132" t="s">
        <v>8031</v>
      </c>
      <c r="C2609" s="132" t="s">
        <v>8032</v>
      </c>
      <c r="D2609" s="132" t="s">
        <v>2498</v>
      </c>
      <c r="E2609" s="132" t="s">
        <v>2499</v>
      </c>
      <c r="F2609" s="132" t="s">
        <v>2915</v>
      </c>
      <c r="G2609" s="132" t="s">
        <v>2869</v>
      </c>
    </row>
    <row r="2610" spans="2:7">
      <c r="B2610" s="132" t="s">
        <v>8033</v>
      </c>
      <c r="C2610" s="132" t="s">
        <v>8034</v>
      </c>
      <c r="D2610" s="132" t="s">
        <v>2554</v>
      </c>
      <c r="E2610" s="132" t="s">
        <v>2555</v>
      </c>
      <c r="F2610" s="132" t="s">
        <v>5269</v>
      </c>
      <c r="G2610" s="132" t="s">
        <v>5103</v>
      </c>
    </row>
    <row r="2611" spans="2:7">
      <c r="B2611" s="132" t="s">
        <v>8035</v>
      </c>
      <c r="C2611" s="132" t="s">
        <v>8036</v>
      </c>
      <c r="D2611" s="132" t="s">
        <v>2498</v>
      </c>
      <c r="E2611" s="132" t="s">
        <v>2499</v>
      </c>
      <c r="F2611" s="132" t="s">
        <v>3168</v>
      </c>
      <c r="G2611" s="132" t="s">
        <v>2869</v>
      </c>
    </row>
    <row r="2612" spans="2:7">
      <c r="B2612" s="132" t="s">
        <v>8037</v>
      </c>
      <c r="C2612" s="132" t="s">
        <v>8038</v>
      </c>
      <c r="D2612" s="132" t="s">
        <v>2498</v>
      </c>
      <c r="E2612" s="132" t="s">
        <v>2499</v>
      </c>
      <c r="F2612" s="132" t="s">
        <v>2836</v>
      </c>
      <c r="G2612" s="132" t="s">
        <v>2512</v>
      </c>
    </row>
    <row r="2613" spans="2:7">
      <c r="B2613" s="132" t="s">
        <v>8039</v>
      </c>
      <c r="C2613" s="132" t="s">
        <v>8040</v>
      </c>
      <c r="D2613" s="132" t="s">
        <v>2498</v>
      </c>
      <c r="E2613" s="132" t="s">
        <v>2499</v>
      </c>
      <c r="F2613" s="132" t="s">
        <v>3326</v>
      </c>
      <c r="G2613" s="132" t="s">
        <v>5482</v>
      </c>
    </row>
    <row r="2614" spans="2:7">
      <c r="B2614" s="132" t="s">
        <v>8041</v>
      </c>
      <c r="C2614" s="132" t="s">
        <v>8042</v>
      </c>
      <c r="D2614" s="132" t="s">
        <v>2498</v>
      </c>
      <c r="E2614" s="132" t="s">
        <v>2499</v>
      </c>
      <c r="F2614" s="132" t="s">
        <v>3043</v>
      </c>
      <c r="G2614" s="132" t="s">
        <v>5103</v>
      </c>
    </row>
    <row r="2615" spans="2:7">
      <c r="B2615" s="132" t="s">
        <v>8043</v>
      </c>
      <c r="C2615" s="132" t="s">
        <v>8044</v>
      </c>
      <c r="D2615" s="132" t="s">
        <v>2498</v>
      </c>
      <c r="E2615" s="132" t="s">
        <v>2499</v>
      </c>
      <c r="F2615" s="132" t="s">
        <v>2587</v>
      </c>
      <c r="G2615" s="132" t="s">
        <v>2501</v>
      </c>
    </row>
    <row r="2616" spans="2:7">
      <c r="B2616" s="132" t="s">
        <v>8045</v>
      </c>
      <c r="C2616" s="132" t="s">
        <v>8046</v>
      </c>
      <c r="D2616" s="132" t="s">
        <v>2498</v>
      </c>
      <c r="E2616" s="132" t="s">
        <v>2499</v>
      </c>
      <c r="F2616" s="132" t="s">
        <v>2733</v>
      </c>
      <c r="G2616" s="132" t="s">
        <v>2869</v>
      </c>
    </row>
    <row r="2617" spans="2:7">
      <c r="B2617" s="132" t="s">
        <v>8047</v>
      </c>
      <c r="C2617" s="132" t="s">
        <v>8048</v>
      </c>
      <c r="D2617" s="132" t="s">
        <v>2498</v>
      </c>
      <c r="E2617" s="132" t="s">
        <v>2499</v>
      </c>
      <c r="F2617" s="132" t="s">
        <v>2733</v>
      </c>
      <c r="G2617" s="132" t="s">
        <v>2869</v>
      </c>
    </row>
    <row r="2618" spans="2:7">
      <c r="B2618" s="132" t="s">
        <v>8049</v>
      </c>
      <c r="C2618" s="132" t="s">
        <v>8050</v>
      </c>
      <c r="D2618" s="132" t="s">
        <v>2498</v>
      </c>
      <c r="E2618" s="132" t="s">
        <v>2499</v>
      </c>
      <c r="F2618" s="132" t="s">
        <v>2733</v>
      </c>
      <c r="G2618" s="132" t="s">
        <v>2869</v>
      </c>
    </row>
    <row r="2619" spans="2:7">
      <c r="B2619" s="132" t="s">
        <v>8051</v>
      </c>
      <c r="C2619" s="132" t="s">
        <v>8052</v>
      </c>
      <c r="D2619" s="132" t="s">
        <v>2498</v>
      </c>
      <c r="E2619" s="132" t="s">
        <v>2499</v>
      </c>
      <c r="F2619" s="132" t="s">
        <v>5374</v>
      </c>
      <c r="G2619" s="132" t="s">
        <v>2527</v>
      </c>
    </row>
    <row r="2620" spans="2:7">
      <c r="B2620" s="132" t="s">
        <v>8053</v>
      </c>
      <c r="C2620" s="132" t="s">
        <v>8054</v>
      </c>
      <c r="D2620" s="132" t="s">
        <v>2498</v>
      </c>
      <c r="E2620" s="132" t="s">
        <v>2499</v>
      </c>
      <c r="F2620" s="132" t="s">
        <v>3115</v>
      </c>
      <c r="G2620" s="132" t="s">
        <v>5491</v>
      </c>
    </row>
    <row r="2621" spans="2:7">
      <c r="B2621" s="132" t="s">
        <v>8055</v>
      </c>
      <c r="C2621" s="132" t="s">
        <v>8056</v>
      </c>
      <c r="D2621" s="132" t="s">
        <v>2498</v>
      </c>
      <c r="E2621" s="132" t="s">
        <v>2499</v>
      </c>
      <c r="F2621" s="132" t="s">
        <v>3812</v>
      </c>
      <c r="G2621" s="132" t="s">
        <v>3541</v>
      </c>
    </row>
    <row r="2622" spans="2:7">
      <c r="B2622" s="132" t="s">
        <v>8057</v>
      </c>
      <c r="C2622" s="132" t="s">
        <v>8058</v>
      </c>
      <c r="D2622" s="132" t="s">
        <v>2530</v>
      </c>
      <c r="E2622" s="132" t="s">
        <v>2531</v>
      </c>
      <c r="F2622" s="132" t="s">
        <v>2532</v>
      </c>
      <c r="G2622" s="132" t="s">
        <v>2536</v>
      </c>
    </row>
    <row r="2623" spans="2:7">
      <c r="B2623" s="132" t="s">
        <v>8059</v>
      </c>
      <c r="C2623" s="132" t="s">
        <v>8060</v>
      </c>
      <c r="D2623" s="132" t="s">
        <v>2498</v>
      </c>
      <c r="E2623" s="132" t="s">
        <v>2499</v>
      </c>
      <c r="F2623" s="132" t="s">
        <v>2587</v>
      </c>
      <c r="G2623" s="132" t="s">
        <v>2664</v>
      </c>
    </row>
    <row r="2624" spans="2:7">
      <c r="B2624" s="132" t="s">
        <v>8061</v>
      </c>
      <c r="C2624" s="132" t="s">
        <v>8062</v>
      </c>
      <c r="D2624" s="132" t="s">
        <v>2498</v>
      </c>
      <c r="E2624" s="132" t="s">
        <v>2499</v>
      </c>
      <c r="F2624" s="132" t="s">
        <v>3259</v>
      </c>
      <c r="G2624" s="132" t="s">
        <v>2527</v>
      </c>
    </row>
    <row r="2625" spans="2:7">
      <c r="B2625" s="132" t="s">
        <v>8063</v>
      </c>
      <c r="C2625" s="132" t="s">
        <v>8064</v>
      </c>
      <c r="D2625" s="132" t="s">
        <v>2498</v>
      </c>
      <c r="E2625" s="132" t="s">
        <v>2499</v>
      </c>
      <c r="F2625" s="132" t="s">
        <v>3059</v>
      </c>
      <c r="G2625" s="132" t="s">
        <v>8065</v>
      </c>
    </row>
    <row r="2626" spans="2:7">
      <c r="B2626" s="132" t="s">
        <v>8066</v>
      </c>
      <c r="C2626" s="132" t="s">
        <v>8067</v>
      </c>
      <c r="D2626" s="132" t="s">
        <v>2498</v>
      </c>
      <c r="E2626" s="132" t="s">
        <v>2499</v>
      </c>
      <c r="F2626" s="132" t="s">
        <v>3200</v>
      </c>
      <c r="G2626" s="132" t="s">
        <v>5491</v>
      </c>
    </row>
    <row r="2627" spans="2:7">
      <c r="B2627" s="132" t="s">
        <v>8068</v>
      </c>
      <c r="C2627" s="132" t="s">
        <v>8069</v>
      </c>
      <c r="D2627" s="132" t="s">
        <v>2498</v>
      </c>
      <c r="E2627" s="132" t="s">
        <v>2499</v>
      </c>
      <c r="F2627" s="132" t="s">
        <v>2968</v>
      </c>
      <c r="G2627" s="132" t="s">
        <v>2570</v>
      </c>
    </row>
    <row r="2628" spans="2:7">
      <c r="B2628" s="132" t="s">
        <v>8070</v>
      </c>
      <c r="C2628" s="132" t="s">
        <v>8071</v>
      </c>
      <c r="D2628" s="132" t="s">
        <v>5379</v>
      </c>
      <c r="E2628" s="132" t="s">
        <v>5380</v>
      </c>
      <c r="F2628" s="132" t="s">
        <v>5381</v>
      </c>
      <c r="G2628" s="132" t="s">
        <v>2536</v>
      </c>
    </row>
    <row r="2629" spans="2:7">
      <c r="B2629" s="132" t="s">
        <v>8072</v>
      </c>
      <c r="C2629" s="132" t="s">
        <v>8073</v>
      </c>
      <c r="D2629" s="132" t="s">
        <v>2498</v>
      </c>
      <c r="E2629" s="132" t="s">
        <v>2499</v>
      </c>
      <c r="F2629" s="132" t="s">
        <v>2643</v>
      </c>
      <c r="G2629" s="132" t="s">
        <v>2527</v>
      </c>
    </row>
    <row r="2630" spans="2:7">
      <c r="B2630" s="132" t="s">
        <v>8074</v>
      </c>
      <c r="C2630" s="132" t="s">
        <v>8075</v>
      </c>
      <c r="D2630" s="132" t="s">
        <v>2498</v>
      </c>
      <c r="E2630" s="132" t="s">
        <v>2499</v>
      </c>
      <c r="F2630" s="132" t="s">
        <v>2515</v>
      </c>
      <c r="G2630" s="132" t="s">
        <v>5103</v>
      </c>
    </row>
    <row r="2631" spans="2:7">
      <c r="B2631" s="132" t="s">
        <v>8076</v>
      </c>
      <c r="C2631" s="132" t="s">
        <v>6059</v>
      </c>
      <c r="D2631" s="132" t="s">
        <v>2498</v>
      </c>
      <c r="E2631" s="132" t="s">
        <v>2499</v>
      </c>
      <c r="F2631" s="132" t="s">
        <v>2504</v>
      </c>
      <c r="G2631" s="132" t="s">
        <v>2501</v>
      </c>
    </row>
    <row r="2632" spans="2:7">
      <c r="B2632" s="132" t="s">
        <v>8077</v>
      </c>
      <c r="C2632" s="132" t="s">
        <v>8078</v>
      </c>
      <c r="D2632" s="132" t="s">
        <v>2530</v>
      </c>
      <c r="E2632" s="132" t="s">
        <v>2531</v>
      </c>
      <c r="F2632" s="132" t="s">
        <v>2532</v>
      </c>
      <c r="G2632" s="132" t="s">
        <v>2536</v>
      </c>
    </row>
    <row r="2633" spans="2:7">
      <c r="B2633" s="132" t="s">
        <v>8079</v>
      </c>
      <c r="C2633" s="132" t="s">
        <v>8080</v>
      </c>
      <c r="D2633" s="132" t="s">
        <v>2498</v>
      </c>
      <c r="E2633" s="132" t="s">
        <v>2499</v>
      </c>
      <c r="F2633" s="132" t="s">
        <v>2609</v>
      </c>
      <c r="G2633" s="132" t="s">
        <v>3165</v>
      </c>
    </row>
    <row r="2634" spans="2:7">
      <c r="B2634" s="132" t="s">
        <v>8081</v>
      </c>
      <c r="C2634" s="132" t="s">
        <v>8082</v>
      </c>
      <c r="D2634" s="132" t="s">
        <v>2530</v>
      </c>
      <c r="E2634" s="132" t="s">
        <v>2531</v>
      </c>
      <c r="F2634" s="132" t="s">
        <v>2532</v>
      </c>
      <c r="G2634" s="132" t="s">
        <v>2536</v>
      </c>
    </row>
    <row r="2635" spans="2:7">
      <c r="B2635" s="132" t="s">
        <v>8083</v>
      </c>
      <c r="C2635" s="132" t="s">
        <v>8084</v>
      </c>
      <c r="D2635" s="132" t="s">
        <v>2498</v>
      </c>
      <c r="E2635" s="132" t="s">
        <v>2499</v>
      </c>
      <c r="F2635" s="132" t="s">
        <v>3680</v>
      </c>
      <c r="G2635" s="132" t="s">
        <v>5482</v>
      </c>
    </row>
    <row r="2636" spans="2:7">
      <c r="B2636" s="132" t="s">
        <v>8085</v>
      </c>
      <c r="C2636" s="132" t="s">
        <v>8086</v>
      </c>
      <c r="D2636" s="132" t="s">
        <v>2498</v>
      </c>
      <c r="E2636" s="132" t="s">
        <v>2499</v>
      </c>
      <c r="F2636" s="132" t="s">
        <v>2905</v>
      </c>
      <c r="G2636" s="132" t="s">
        <v>2536</v>
      </c>
    </row>
    <row r="2637" spans="2:7">
      <c r="B2637" s="132" t="s">
        <v>8087</v>
      </c>
      <c r="C2637" s="132" t="s">
        <v>8088</v>
      </c>
      <c r="D2637" s="132" t="s">
        <v>2498</v>
      </c>
      <c r="E2637" s="132" t="s">
        <v>2499</v>
      </c>
      <c r="F2637" s="132" t="s">
        <v>2943</v>
      </c>
      <c r="G2637" s="132" t="s">
        <v>2516</v>
      </c>
    </row>
    <row r="2638" spans="2:7">
      <c r="B2638" s="132" t="s">
        <v>8089</v>
      </c>
      <c r="C2638" s="132" t="s">
        <v>8090</v>
      </c>
      <c r="D2638" s="132" t="s">
        <v>5379</v>
      </c>
      <c r="E2638" s="132" t="s">
        <v>5380</v>
      </c>
      <c r="F2638" s="132" t="s">
        <v>5381</v>
      </c>
      <c r="G2638" s="132" t="s">
        <v>2536</v>
      </c>
    </row>
    <row r="2639" spans="2:7">
      <c r="B2639" s="132" t="s">
        <v>8091</v>
      </c>
      <c r="C2639" s="132" t="s">
        <v>8092</v>
      </c>
      <c r="D2639" s="132" t="s">
        <v>2554</v>
      </c>
      <c r="E2639" s="132" t="s">
        <v>2555</v>
      </c>
      <c r="F2639" s="132" t="s">
        <v>2663</v>
      </c>
      <c r="G2639" s="132" t="s">
        <v>6416</v>
      </c>
    </row>
    <row r="2640" spans="2:7">
      <c r="B2640" s="132" t="s">
        <v>8093</v>
      </c>
      <c r="C2640" s="132" t="s">
        <v>8094</v>
      </c>
      <c r="D2640" s="132" t="s">
        <v>2498</v>
      </c>
      <c r="E2640" s="132" t="s">
        <v>2499</v>
      </c>
      <c r="F2640" s="132" t="s">
        <v>2685</v>
      </c>
      <c r="G2640" s="132" t="s">
        <v>2664</v>
      </c>
    </row>
    <row r="2641" spans="2:7">
      <c r="B2641" s="132" t="s">
        <v>8095</v>
      </c>
      <c r="C2641" s="132" t="s">
        <v>8096</v>
      </c>
      <c r="D2641" s="132" t="s">
        <v>2498</v>
      </c>
      <c r="E2641" s="132" t="s">
        <v>2499</v>
      </c>
      <c r="F2641" s="132" t="s">
        <v>3643</v>
      </c>
      <c r="G2641" s="132" t="s">
        <v>5432</v>
      </c>
    </row>
    <row r="2642" spans="2:7">
      <c r="B2642" s="132" t="s">
        <v>8097</v>
      </c>
      <c r="C2642" s="132" t="s">
        <v>8098</v>
      </c>
      <c r="D2642" s="132" t="s">
        <v>2498</v>
      </c>
      <c r="E2642" s="132" t="s">
        <v>2499</v>
      </c>
      <c r="F2642" s="132" t="s">
        <v>3812</v>
      </c>
      <c r="G2642" s="132" t="s">
        <v>5432</v>
      </c>
    </row>
    <row r="2643" spans="2:7">
      <c r="B2643" s="132" t="s">
        <v>8099</v>
      </c>
      <c r="C2643" s="132" t="s">
        <v>8100</v>
      </c>
      <c r="D2643" s="132" t="s">
        <v>2498</v>
      </c>
      <c r="E2643" s="132" t="s">
        <v>2499</v>
      </c>
      <c r="F2643" s="132" t="s">
        <v>3115</v>
      </c>
      <c r="G2643" s="132" t="s">
        <v>5491</v>
      </c>
    </row>
    <row r="2644" spans="2:7">
      <c r="B2644" s="132" t="s">
        <v>8101</v>
      </c>
      <c r="C2644" s="132" t="s">
        <v>8102</v>
      </c>
      <c r="D2644" s="132" t="s">
        <v>2498</v>
      </c>
      <c r="E2644" s="132" t="s">
        <v>2499</v>
      </c>
      <c r="F2644" s="132" t="s">
        <v>3026</v>
      </c>
      <c r="G2644" s="132" t="s">
        <v>2527</v>
      </c>
    </row>
    <row r="2645" spans="2:7">
      <c r="B2645" s="132" t="s">
        <v>8103</v>
      </c>
      <c r="C2645" s="132" t="s">
        <v>8104</v>
      </c>
      <c r="D2645" s="132" t="s">
        <v>2530</v>
      </c>
      <c r="E2645" s="132" t="s">
        <v>2531</v>
      </c>
      <c r="F2645" s="132" t="s">
        <v>2532</v>
      </c>
      <c r="G2645" s="132" t="s">
        <v>2536</v>
      </c>
    </row>
    <row r="2646" spans="2:7">
      <c r="B2646" s="132" t="s">
        <v>8105</v>
      </c>
      <c r="C2646" s="132" t="s">
        <v>8106</v>
      </c>
      <c r="D2646" s="132" t="s">
        <v>2498</v>
      </c>
      <c r="E2646" s="132" t="s">
        <v>2499</v>
      </c>
      <c r="F2646" s="132" t="s">
        <v>3305</v>
      </c>
      <c r="G2646" s="132" t="s">
        <v>2664</v>
      </c>
    </row>
    <row r="2647" spans="2:7">
      <c r="B2647" s="132" t="s">
        <v>8107</v>
      </c>
      <c r="C2647" s="132" t="s">
        <v>8108</v>
      </c>
      <c r="D2647" s="132" t="s">
        <v>2530</v>
      </c>
      <c r="E2647" s="132" t="s">
        <v>2531</v>
      </c>
      <c r="F2647" s="132" t="s">
        <v>2532</v>
      </c>
      <c r="G2647" s="132" t="s">
        <v>2536</v>
      </c>
    </row>
    <row r="2648" spans="2:7">
      <c r="B2648" s="132" t="s">
        <v>8109</v>
      </c>
      <c r="C2648" s="132" t="s">
        <v>8110</v>
      </c>
      <c r="D2648" s="132" t="s">
        <v>2498</v>
      </c>
      <c r="E2648" s="132" t="s">
        <v>2499</v>
      </c>
      <c r="F2648" s="132" t="s">
        <v>2711</v>
      </c>
      <c r="G2648" s="132" t="s">
        <v>2664</v>
      </c>
    </row>
    <row r="2649" spans="2:7">
      <c r="B2649" s="132" t="s">
        <v>8111</v>
      </c>
      <c r="C2649" s="132" t="s">
        <v>8112</v>
      </c>
      <c r="D2649" s="132" t="s">
        <v>2498</v>
      </c>
      <c r="E2649" s="132" t="s">
        <v>2499</v>
      </c>
      <c r="F2649" s="132" t="s">
        <v>3133</v>
      </c>
      <c r="G2649" s="132" t="s">
        <v>2869</v>
      </c>
    </row>
    <row r="2650" spans="2:7">
      <c r="B2650" s="132" t="s">
        <v>8113</v>
      </c>
      <c r="C2650" s="132" t="s">
        <v>8114</v>
      </c>
      <c r="D2650" s="132" t="s">
        <v>2498</v>
      </c>
      <c r="E2650" s="132" t="s">
        <v>2499</v>
      </c>
      <c r="F2650" s="132" t="s">
        <v>2547</v>
      </c>
      <c r="G2650" s="132" t="s">
        <v>2570</v>
      </c>
    </row>
    <row r="2651" spans="2:7">
      <c r="B2651" s="132" t="s">
        <v>8115</v>
      </c>
      <c r="C2651" s="132" t="s">
        <v>8116</v>
      </c>
      <c r="D2651" s="132" t="s">
        <v>2498</v>
      </c>
      <c r="E2651" s="132" t="s">
        <v>2499</v>
      </c>
      <c r="F2651" s="132" t="s">
        <v>3146</v>
      </c>
      <c r="G2651" s="132" t="s">
        <v>5103</v>
      </c>
    </row>
    <row r="2652" spans="2:7">
      <c r="B2652" s="132" t="s">
        <v>8117</v>
      </c>
      <c r="C2652" s="132" t="s">
        <v>8118</v>
      </c>
      <c r="D2652" s="132" t="s">
        <v>2498</v>
      </c>
      <c r="E2652" s="132" t="s">
        <v>2499</v>
      </c>
      <c r="F2652" s="132" t="s">
        <v>3415</v>
      </c>
      <c r="G2652" s="132" t="s">
        <v>8119</v>
      </c>
    </row>
    <row r="2653" spans="2:7">
      <c r="B2653" s="132" t="s">
        <v>8120</v>
      </c>
      <c r="C2653" s="132" t="s">
        <v>8121</v>
      </c>
      <c r="D2653" s="132" t="s">
        <v>2498</v>
      </c>
      <c r="E2653" s="132" t="s">
        <v>2499</v>
      </c>
      <c r="F2653" s="132" t="s">
        <v>2587</v>
      </c>
      <c r="G2653" s="132" t="s">
        <v>2664</v>
      </c>
    </row>
    <row r="2654" spans="2:7">
      <c r="B2654" s="132" t="s">
        <v>8122</v>
      </c>
      <c r="C2654" s="132" t="s">
        <v>8123</v>
      </c>
      <c r="D2654" s="132" t="s">
        <v>2498</v>
      </c>
      <c r="E2654" s="132" t="s">
        <v>2499</v>
      </c>
      <c r="F2654" s="132" t="s">
        <v>3643</v>
      </c>
      <c r="G2654" s="132" t="s">
        <v>5467</v>
      </c>
    </row>
    <row r="2655" spans="2:7">
      <c r="B2655" s="132" t="s">
        <v>8124</v>
      </c>
      <c r="C2655" s="132" t="s">
        <v>8125</v>
      </c>
      <c r="D2655" s="132" t="s">
        <v>2530</v>
      </c>
      <c r="E2655" s="132" t="s">
        <v>2531</v>
      </c>
      <c r="F2655" s="132" t="s">
        <v>2532</v>
      </c>
      <c r="G2655" s="132" t="s">
        <v>2536</v>
      </c>
    </row>
    <row r="2656" spans="2:7">
      <c r="B2656" s="132" t="s">
        <v>8126</v>
      </c>
      <c r="C2656" s="132" t="s">
        <v>8127</v>
      </c>
      <c r="D2656" s="132" t="s">
        <v>2530</v>
      </c>
      <c r="E2656" s="132" t="s">
        <v>2531</v>
      </c>
      <c r="F2656" s="132" t="s">
        <v>2532</v>
      </c>
      <c r="G2656" s="132" t="s">
        <v>2536</v>
      </c>
    </row>
    <row r="2657" spans="2:7">
      <c r="B2657" s="132" t="s">
        <v>8128</v>
      </c>
      <c r="C2657" s="132" t="s">
        <v>8129</v>
      </c>
      <c r="D2657" s="132" t="s">
        <v>2498</v>
      </c>
      <c r="E2657" s="132" t="s">
        <v>2499</v>
      </c>
      <c r="F2657" s="132" t="s">
        <v>2957</v>
      </c>
      <c r="G2657" s="132" t="s">
        <v>2570</v>
      </c>
    </row>
    <row r="2658" spans="2:7">
      <c r="B2658" s="132" t="s">
        <v>8130</v>
      </c>
      <c r="C2658" s="132" t="s">
        <v>8131</v>
      </c>
      <c r="D2658" s="132" t="s">
        <v>2530</v>
      </c>
      <c r="E2658" s="132" t="s">
        <v>2531</v>
      </c>
      <c r="F2658" s="132" t="s">
        <v>2532</v>
      </c>
      <c r="G2658" s="132" t="s">
        <v>2536</v>
      </c>
    </row>
    <row r="2659" spans="2:7">
      <c r="B2659" s="132" t="s">
        <v>8132</v>
      </c>
      <c r="C2659" s="132" t="s">
        <v>8133</v>
      </c>
      <c r="D2659" s="132" t="s">
        <v>2498</v>
      </c>
      <c r="E2659" s="132" t="s">
        <v>2499</v>
      </c>
      <c r="F2659" s="132" t="s">
        <v>3259</v>
      </c>
      <c r="G2659" s="132" t="s">
        <v>2527</v>
      </c>
    </row>
    <row r="2660" spans="2:7">
      <c r="B2660" s="132" t="s">
        <v>8134</v>
      </c>
      <c r="C2660" s="132" t="s">
        <v>8135</v>
      </c>
      <c r="D2660" s="132" t="s">
        <v>2554</v>
      </c>
      <c r="E2660" s="132" t="s">
        <v>2555</v>
      </c>
      <c r="F2660" s="132" t="s">
        <v>5269</v>
      </c>
      <c r="G2660" s="132" t="s">
        <v>3734</v>
      </c>
    </row>
    <row r="2661" spans="2:7">
      <c r="B2661" s="132" t="s">
        <v>8136</v>
      </c>
      <c r="C2661" s="132" t="s">
        <v>8137</v>
      </c>
      <c r="D2661" s="132" t="s">
        <v>2498</v>
      </c>
      <c r="E2661" s="132" t="s">
        <v>2499</v>
      </c>
      <c r="F2661" s="132" t="s">
        <v>3739</v>
      </c>
      <c r="G2661" s="132" t="s">
        <v>5812</v>
      </c>
    </row>
    <row r="2662" spans="2:7">
      <c r="B2662" s="132" t="s">
        <v>8138</v>
      </c>
      <c r="C2662" s="132" t="s">
        <v>8139</v>
      </c>
      <c r="D2662" s="132" t="s">
        <v>2530</v>
      </c>
      <c r="E2662" s="132" t="s">
        <v>2531</v>
      </c>
      <c r="F2662" s="132" t="s">
        <v>2532</v>
      </c>
      <c r="G2662" s="132" t="s">
        <v>2536</v>
      </c>
    </row>
    <row r="2663" spans="2:7">
      <c r="B2663" s="132" t="s">
        <v>8140</v>
      </c>
      <c r="C2663" s="132" t="s">
        <v>8141</v>
      </c>
      <c r="D2663" s="132" t="s">
        <v>2498</v>
      </c>
      <c r="E2663" s="132" t="s">
        <v>2499</v>
      </c>
      <c r="F2663" s="132" t="s">
        <v>2609</v>
      </c>
      <c r="G2663" s="132" t="s">
        <v>5432</v>
      </c>
    </row>
    <row r="2664" spans="2:7">
      <c r="B2664" s="132" t="s">
        <v>8142</v>
      </c>
      <c r="C2664" s="132" t="s">
        <v>8143</v>
      </c>
      <c r="D2664" s="132" t="s">
        <v>2498</v>
      </c>
      <c r="E2664" s="132" t="s">
        <v>2499</v>
      </c>
      <c r="F2664" s="132" t="s">
        <v>2609</v>
      </c>
      <c r="G2664" s="132" t="s">
        <v>6416</v>
      </c>
    </row>
    <row r="2665" spans="2:7">
      <c r="B2665" s="132" t="s">
        <v>8144</v>
      </c>
      <c r="C2665" s="132" t="s">
        <v>8145</v>
      </c>
      <c r="D2665" s="132" t="s">
        <v>5075</v>
      </c>
      <c r="E2665" s="132" t="s">
        <v>5076</v>
      </c>
      <c r="F2665" s="132" t="s">
        <v>8146</v>
      </c>
      <c r="G2665" s="132" t="s">
        <v>2536</v>
      </c>
    </row>
    <row r="2666" spans="2:7">
      <c r="B2666" s="132" t="s">
        <v>8147</v>
      </c>
      <c r="C2666" s="132" t="s">
        <v>8148</v>
      </c>
      <c r="D2666" s="132" t="s">
        <v>5075</v>
      </c>
      <c r="E2666" s="132" t="s">
        <v>5076</v>
      </c>
      <c r="F2666" s="132" t="s">
        <v>8149</v>
      </c>
      <c r="G2666" s="132" t="s">
        <v>2536</v>
      </c>
    </row>
    <row r="2667" spans="2:7">
      <c r="B2667" s="132" t="s">
        <v>8150</v>
      </c>
      <c r="C2667" s="132" t="s">
        <v>8151</v>
      </c>
      <c r="D2667" s="132" t="s">
        <v>5075</v>
      </c>
      <c r="E2667" s="132" t="s">
        <v>5076</v>
      </c>
      <c r="F2667" s="132" t="s">
        <v>8152</v>
      </c>
      <c r="G2667" s="132" t="s">
        <v>2536</v>
      </c>
    </row>
    <row r="2668" spans="2:7">
      <c r="B2668" s="132" t="s">
        <v>8153</v>
      </c>
      <c r="C2668" s="132" t="s">
        <v>8154</v>
      </c>
      <c r="D2668" s="132" t="s">
        <v>5075</v>
      </c>
      <c r="E2668" s="132" t="s">
        <v>5076</v>
      </c>
      <c r="F2668" s="132" t="s">
        <v>8152</v>
      </c>
      <c r="G2668" s="132" t="s">
        <v>2536</v>
      </c>
    </row>
    <row r="2669" spans="2:7">
      <c r="B2669" s="132" t="s">
        <v>8155</v>
      </c>
      <c r="C2669" s="132" t="s">
        <v>8156</v>
      </c>
      <c r="D2669" s="132" t="s">
        <v>5075</v>
      </c>
      <c r="E2669" s="132" t="s">
        <v>5076</v>
      </c>
      <c r="F2669" s="132" t="s">
        <v>8157</v>
      </c>
      <c r="G2669" s="132" t="s">
        <v>2512</v>
      </c>
    </row>
    <row r="2670" spans="2:7">
      <c r="B2670" s="132" t="s">
        <v>8158</v>
      </c>
      <c r="C2670" s="132" t="s">
        <v>8159</v>
      </c>
      <c r="D2670" s="132" t="s">
        <v>5075</v>
      </c>
      <c r="E2670" s="132" t="s">
        <v>5076</v>
      </c>
      <c r="F2670" s="132" t="s">
        <v>8152</v>
      </c>
      <c r="G2670" s="132" t="s">
        <v>2536</v>
      </c>
    </row>
    <row r="2671" spans="2:7">
      <c r="B2671" s="132" t="s">
        <v>8160</v>
      </c>
      <c r="C2671" s="132" t="s">
        <v>8161</v>
      </c>
      <c r="D2671" s="132" t="s">
        <v>5075</v>
      </c>
      <c r="E2671" s="132" t="s">
        <v>5076</v>
      </c>
      <c r="F2671" s="132" t="s">
        <v>8149</v>
      </c>
      <c r="G2671" s="132" t="s">
        <v>2536</v>
      </c>
    </row>
    <row r="2672" spans="2:7">
      <c r="B2672" s="132" t="s">
        <v>8162</v>
      </c>
      <c r="C2672" s="132" t="s">
        <v>8163</v>
      </c>
      <c r="D2672" s="132" t="s">
        <v>5075</v>
      </c>
      <c r="E2672" s="132" t="s">
        <v>5076</v>
      </c>
      <c r="F2672" s="132" t="s">
        <v>8157</v>
      </c>
      <c r="G2672" s="132" t="s">
        <v>2601</v>
      </c>
    </row>
    <row r="2673" spans="2:7">
      <c r="B2673" s="132" t="s">
        <v>8164</v>
      </c>
      <c r="C2673" s="132" t="s">
        <v>8165</v>
      </c>
      <c r="D2673" s="132" t="s">
        <v>5075</v>
      </c>
      <c r="E2673" s="132" t="s">
        <v>5076</v>
      </c>
      <c r="F2673" s="132" t="s">
        <v>8166</v>
      </c>
      <c r="G2673" s="132" t="s">
        <v>2744</v>
      </c>
    </row>
    <row r="2674" spans="2:7">
      <c r="B2674" s="132" t="s">
        <v>8167</v>
      </c>
      <c r="C2674" s="132" t="s">
        <v>8168</v>
      </c>
      <c r="D2674" s="132" t="s">
        <v>5075</v>
      </c>
      <c r="E2674" s="132" t="s">
        <v>5076</v>
      </c>
      <c r="F2674" s="132" t="s">
        <v>8149</v>
      </c>
      <c r="G2674" s="132" t="s">
        <v>2536</v>
      </c>
    </row>
    <row r="2675" spans="2:7">
      <c r="B2675" s="132" t="s">
        <v>8169</v>
      </c>
      <c r="C2675" s="132" t="s">
        <v>8170</v>
      </c>
      <c r="D2675" s="132" t="s">
        <v>5075</v>
      </c>
      <c r="E2675" s="132" t="s">
        <v>5076</v>
      </c>
      <c r="F2675" s="132" t="s">
        <v>8157</v>
      </c>
      <c r="G2675" s="132" t="s">
        <v>2536</v>
      </c>
    </row>
    <row r="2676" spans="2:7">
      <c r="B2676" s="132" t="s">
        <v>8171</v>
      </c>
      <c r="C2676" s="132" t="s">
        <v>8172</v>
      </c>
      <c r="D2676" s="132" t="s">
        <v>5075</v>
      </c>
      <c r="E2676" s="132" t="s">
        <v>5076</v>
      </c>
      <c r="F2676" s="132" t="s">
        <v>8152</v>
      </c>
      <c r="G2676" s="132" t="s">
        <v>2869</v>
      </c>
    </row>
    <row r="2677" spans="2:7">
      <c r="B2677" s="132" t="s">
        <v>8173</v>
      </c>
      <c r="C2677" s="132" t="s">
        <v>8174</v>
      </c>
      <c r="D2677" s="132" t="s">
        <v>5075</v>
      </c>
      <c r="E2677" s="132" t="s">
        <v>5076</v>
      </c>
      <c r="F2677" s="132" t="s">
        <v>8152</v>
      </c>
      <c r="G2677" s="132" t="s">
        <v>2536</v>
      </c>
    </row>
    <row r="2678" spans="2:7">
      <c r="B2678" s="132" t="s">
        <v>8175</v>
      </c>
      <c r="C2678" s="132" t="s">
        <v>8176</v>
      </c>
      <c r="D2678" s="132" t="s">
        <v>5075</v>
      </c>
      <c r="E2678" s="132" t="s">
        <v>5076</v>
      </c>
      <c r="F2678" s="132" t="s">
        <v>8177</v>
      </c>
      <c r="G2678" s="132" t="s">
        <v>2536</v>
      </c>
    </row>
    <row r="2679" spans="2:7">
      <c r="B2679" s="132" t="s">
        <v>8178</v>
      </c>
      <c r="C2679" s="132" t="s">
        <v>8179</v>
      </c>
      <c r="D2679" s="132" t="s">
        <v>5075</v>
      </c>
      <c r="E2679" s="132" t="s">
        <v>5076</v>
      </c>
      <c r="F2679" s="132" t="s">
        <v>8166</v>
      </c>
      <c r="G2679" s="132" t="s">
        <v>2536</v>
      </c>
    </row>
    <row r="2680" spans="2:7">
      <c r="B2680" s="132" t="s">
        <v>8180</v>
      </c>
      <c r="C2680" s="132" t="s">
        <v>8181</v>
      </c>
      <c r="D2680" s="132" t="s">
        <v>5075</v>
      </c>
      <c r="E2680" s="132" t="s">
        <v>5076</v>
      </c>
      <c r="F2680" s="132" t="s">
        <v>8157</v>
      </c>
      <c r="G2680" s="132" t="s">
        <v>2536</v>
      </c>
    </row>
    <row r="2681" spans="2:7">
      <c r="B2681" s="132" t="s">
        <v>8182</v>
      </c>
      <c r="C2681" s="132" t="s">
        <v>8183</v>
      </c>
      <c r="D2681" s="132" t="s">
        <v>5075</v>
      </c>
      <c r="E2681" s="132" t="s">
        <v>5076</v>
      </c>
      <c r="F2681" s="132" t="s">
        <v>8152</v>
      </c>
      <c r="G2681" s="132" t="s">
        <v>2536</v>
      </c>
    </row>
    <row r="2682" spans="2:7">
      <c r="B2682" s="132" t="s">
        <v>8184</v>
      </c>
      <c r="C2682" s="132" t="s">
        <v>8185</v>
      </c>
      <c r="D2682" s="132" t="s">
        <v>5075</v>
      </c>
      <c r="E2682" s="132" t="s">
        <v>5076</v>
      </c>
      <c r="F2682" s="132" t="s">
        <v>8152</v>
      </c>
      <c r="G2682" s="132" t="s">
        <v>2536</v>
      </c>
    </row>
    <row r="2683" spans="2:7">
      <c r="B2683" s="132" t="s">
        <v>8186</v>
      </c>
      <c r="C2683" s="132" t="s">
        <v>8187</v>
      </c>
      <c r="D2683" s="132" t="s">
        <v>5075</v>
      </c>
      <c r="E2683" s="132" t="s">
        <v>5076</v>
      </c>
      <c r="F2683" s="132" t="s">
        <v>8177</v>
      </c>
      <c r="G2683" s="132" t="s">
        <v>2512</v>
      </c>
    </row>
    <row r="2684" spans="2:7">
      <c r="B2684" s="132" t="s">
        <v>8188</v>
      </c>
      <c r="C2684" s="132" t="s">
        <v>8189</v>
      </c>
      <c r="D2684" s="132" t="s">
        <v>5075</v>
      </c>
      <c r="E2684" s="132" t="s">
        <v>5076</v>
      </c>
      <c r="F2684" s="132" t="s">
        <v>8190</v>
      </c>
      <c r="G2684" s="132" t="s">
        <v>2527</v>
      </c>
    </row>
    <row r="2685" spans="2:7">
      <c r="B2685" s="132" t="s">
        <v>8191</v>
      </c>
      <c r="C2685" s="132" t="s">
        <v>8192</v>
      </c>
      <c r="D2685" s="132" t="s">
        <v>5075</v>
      </c>
      <c r="E2685" s="132" t="s">
        <v>5076</v>
      </c>
      <c r="F2685" s="132" t="s">
        <v>8177</v>
      </c>
      <c r="G2685" s="132" t="s">
        <v>2536</v>
      </c>
    </row>
    <row r="2686" spans="2:7">
      <c r="B2686" s="132" t="s">
        <v>8193</v>
      </c>
      <c r="C2686" s="132" t="s">
        <v>8194</v>
      </c>
      <c r="D2686" s="132" t="s">
        <v>5075</v>
      </c>
      <c r="E2686" s="132" t="s">
        <v>5076</v>
      </c>
      <c r="F2686" s="132" t="s">
        <v>8152</v>
      </c>
      <c r="G2686" s="132" t="s">
        <v>2869</v>
      </c>
    </row>
    <row r="2687" spans="2:7">
      <c r="B2687" s="132" t="s">
        <v>8195</v>
      </c>
      <c r="C2687" s="132" t="s">
        <v>8196</v>
      </c>
      <c r="D2687" s="132" t="s">
        <v>5075</v>
      </c>
      <c r="E2687" s="132" t="s">
        <v>5076</v>
      </c>
      <c r="F2687" s="132" t="s">
        <v>8190</v>
      </c>
      <c r="G2687" s="132" t="s">
        <v>5103</v>
      </c>
    </row>
    <row r="2688" spans="2:7">
      <c r="B2688" s="132" t="s">
        <v>8197</v>
      </c>
      <c r="C2688" s="132" t="s">
        <v>8198</v>
      </c>
      <c r="D2688" s="132" t="s">
        <v>5075</v>
      </c>
      <c r="E2688" s="132" t="s">
        <v>5076</v>
      </c>
      <c r="F2688" s="132" t="s">
        <v>8166</v>
      </c>
      <c r="G2688" s="132" t="s">
        <v>4211</v>
      </c>
    </row>
    <row r="2689" spans="2:7">
      <c r="B2689" s="132" t="s">
        <v>8199</v>
      </c>
      <c r="C2689" s="132" t="s">
        <v>8200</v>
      </c>
      <c r="D2689" s="132" t="s">
        <v>5075</v>
      </c>
      <c r="E2689" s="132" t="s">
        <v>5076</v>
      </c>
      <c r="F2689" s="132" t="s">
        <v>8152</v>
      </c>
      <c r="G2689" s="132" t="s">
        <v>2570</v>
      </c>
    </row>
    <row r="2690" spans="2:7">
      <c r="B2690" s="132" t="s">
        <v>8201</v>
      </c>
      <c r="C2690" s="132" t="s">
        <v>8202</v>
      </c>
      <c r="D2690" s="132" t="s">
        <v>5075</v>
      </c>
      <c r="E2690" s="132" t="s">
        <v>5076</v>
      </c>
      <c r="F2690" s="132" t="s">
        <v>8177</v>
      </c>
      <c r="G2690" s="132" t="s">
        <v>3734</v>
      </c>
    </row>
    <row r="2691" spans="2:7">
      <c r="B2691" s="132" t="s">
        <v>8203</v>
      </c>
      <c r="C2691" s="132" t="s">
        <v>8204</v>
      </c>
      <c r="D2691" s="132" t="s">
        <v>5075</v>
      </c>
      <c r="E2691" s="132" t="s">
        <v>5076</v>
      </c>
      <c r="F2691" s="132" t="s">
        <v>8177</v>
      </c>
      <c r="G2691" s="132" t="s">
        <v>5100</v>
      </c>
    </row>
    <row r="2692" spans="2:7">
      <c r="B2692" s="132" t="s">
        <v>8205</v>
      </c>
      <c r="C2692" s="132" t="s">
        <v>8206</v>
      </c>
      <c r="D2692" s="132" t="s">
        <v>5075</v>
      </c>
      <c r="E2692" s="132" t="s">
        <v>5076</v>
      </c>
      <c r="F2692" s="132" t="s">
        <v>8157</v>
      </c>
      <c r="G2692" s="132" t="s">
        <v>5103</v>
      </c>
    </row>
    <row r="2693" spans="2:7">
      <c r="B2693" s="132" t="s">
        <v>8207</v>
      </c>
      <c r="C2693" s="132" t="s">
        <v>8208</v>
      </c>
      <c r="D2693" s="132" t="s">
        <v>5075</v>
      </c>
      <c r="E2693" s="132" t="s">
        <v>5076</v>
      </c>
      <c r="F2693" s="132" t="s">
        <v>5077</v>
      </c>
      <c r="G2693" s="132" t="s">
        <v>2536</v>
      </c>
    </row>
    <row r="2694" spans="2:7">
      <c r="B2694" s="132" t="s">
        <v>8209</v>
      </c>
      <c r="C2694" s="132" t="s">
        <v>8210</v>
      </c>
      <c r="D2694" s="132" t="s">
        <v>5075</v>
      </c>
      <c r="E2694" s="132" t="s">
        <v>5076</v>
      </c>
      <c r="F2694" s="132" t="s">
        <v>8157</v>
      </c>
      <c r="G2694" s="132" t="s">
        <v>5100</v>
      </c>
    </row>
    <row r="2695" spans="2:7">
      <c r="B2695" s="132" t="s">
        <v>8211</v>
      </c>
      <c r="C2695" s="132" t="s">
        <v>8212</v>
      </c>
      <c r="D2695" s="132" t="s">
        <v>5075</v>
      </c>
      <c r="E2695" s="132" t="s">
        <v>5076</v>
      </c>
      <c r="F2695" s="132" t="s">
        <v>8177</v>
      </c>
      <c r="G2695" s="132" t="s">
        <v>5100</v>
      </c>
    </row>
    <row r="2696" spans="2:7">
      <c r="B2696" s="132" t="s">
        <v>8213</v>
      </c>
      <c r="C2696" s="132" t="s">
        <v>8214</v>
      </c>
      <c r="D2696" s="132" t="s">
        <v>5075</v>
      </c>
      <c r="E2696" s="132" t="s">
        <v>5076</v>
      </c>
      <c r="F2696" s="132" t="s">
        <v>8177</v>
      </c>
      <c r="G2696" s="132" t="s">
        <v>3541</v>
      </c>
    </row>
    <row r="2697" spans="2:7">
      <c r="B2697" s="132" t="s">
        <v>8215</v>
      </c>
      <c r="C2697" s="132" t="s">
        <v>8216</v>
      </c>
      <c r="D2697" s="132" t="s">
        <v>5075</v>
      </c>
      <c r="E2697" s="132" t="s">
        <v>5076</v>
      </c>
      <c r="F2697" s="132" t="s">
        <v>8177</v>
      </c>
      <c r="G2697" s="132" t="s">
        <v>5100</v>
      </c>
    </row>
    <row r="2698" spans="2:7">
      <c r="B2698" s="132" t="s">
        <v>8217</v>
      </c>
      <c r="C2698" s="132" t="s">
        <v>8218</v>
      </c>
      <c r="D2698" s="132" t="s">
        <v>5075</v>
      </c>
      <c r="E2698" s="132" t="s">
        <v>5076</v>
      </c>
      <c r="F2698" s="132" t="s">
        <v>5077</v>
      </c>
      <c r="G2698" s="132" t="s">
        <v>5100</v>
      </c>
    </row>
    <row r="2699" spans="2:7">
      <c r="B2699" s="132" t="s">
        <v>8219</v>
      </c>
      <c r="C2699" s="132" t="s">
        <v>8220</v>
      </c>
      <c r="D2699" s="132" t="s">
        <v>5075</v>
      </c>
      <c r="E2699" s="132" t="s">
        <v>5076</v>
      </c>
      <c r="F2699" s="132" t="s">
        <v>8157</v>
      </c>
      <c r="G2699" s="132" t="s">
        <v>5100</v>
      </c>
    </row>
    <row r="2700" spans="2:7">
      <c r="B2700" s="132" t="s">
        <v>8221</v>
      </c>
      <c r="C2700" s="132" t="s">
        <v>8222</v>
      </c>
      <c r="D2700" s="132" t="s">
        <v>5075</v>
      </c>
      <c r="E2700" s="132" t="s">
        <v>5076</v>
      </c>
      <c r="F2700" s="132" t="s">
        <v>8177</v>
      </c>
      <c r="G2700" s="132" t="s">
        <v>2536</v>
      </c>
    </row>
    <row r="2701" spans="2:7">
      <c r="B2701" s="132" t="s">
        <v>8223</v>
      </c>
      <c r="C2701" s="132" t="s">
        <v>8224</v>
      </c>
      <c r="D2701" s="132" t="s">
        <v>5075</v>
      </c>
      <c r="E2701" s="132" t="s">
        <v>5076</v>
      </c>
      <c r="F2701" s="132" t="s">
        <v>8177</v>
      </c>
      <c r="G2701" s="132" t="s">
        <v>5100</v>
      </c>
    </row>
    <row r="2702" spans="2:7">
      <c r="B2702" s="132" t="s">
        <v>8225</v>
      </c>
      <c r="C2702" s="132" t="s">
        <v>8226</v>
      </c>
      <c r="D2702" s="132" t="s">
        <v>5075</v>
      </c>
      <c r="E2702" s="132" t="s">
        <v>5076</v>
      </c>
      <c r="F2702" s="132" t="s">
        <v>8157</v>
      </c>
      <c r="G2702" s="132" t="s">
        <v>2536</v>
      </c>
    </row>
    <row r="2703" spans="2:7">
      <c r="B2703" s="132" t="s">
        <v>8227</v>
      </c>
      <c r="C2703" s="132" t="s">
        <v>8228</v>
      </c>
      <c r="D2703" s="132" t="s">
        <v>5075</v>
      </c>
      <c r="E2703" s="132" t="s">
        <v>5076</v>
      </c>
      <c r="F2703" s="132" t="s">
        <v>8177</v>
      </c>
      <c r="G2703" s="132" t="s">
        <v>2536</v>
      </c>
    </row>
    <row r="2704" spans="2:7">
      <c r="B2704" s="132" t="s">
        <v>8229</v>
      </c>
      <c r="C2704" s="132" t="s">
        <v>8230</v>
      </c>
      <c r="D2704" s="132" t="s">
        <v>5075</v>
      </c>
      <c r="E2704" s="132" t="s">
        <v>5076</v>
      </c>
      <c r="F2704" s="132" t="s">
        <v>8166</v>
      </c>
      <c r="G2704" s="132" t="s">
        <v>3541</v>
      </c>
    </row>
    <row r="2705" spans="2:7">
      <c r="B2705" s="132" t="s">
        <v>8231</v>
      </c>
      <c r="C2705" s="132" t="s">
        <v>8232</v>
      </c>
      <c r="D2705" s="132" t="s">
        <v>5075</v>
      </c>
      <c r="E2705" s="132" t="s">
        <v>5076</v>
      </c>
      <c r="F2705" s="132" t="s">
        <v>8152</v>
      </c>
      <c r="G2705" s="132" t="s">
        <v>2536</v>
      </c>
    </row>
    <row r="2706" spans="2:7">
      <c r="B2706" s="132" t="s">
        <v>8233</v>
      </c>
      <c r="C2706" s="132" t="s">
        <v>8234</v>
      </c>
      <c r="D2706" s="132" t="s">
        <v>5075</v>
      </c>
      <c r="E2706" s="132" t="s">
        <v>5076</v>
      </c>
      <c r="F2706" s="132" t="s">
        <v>8177</v>
      </c>
      <c r="G2706" s="132" t="s">
        <v>5103</v>
      </c>
    </row>
    <row r="2707" spans="2:7">
      <c r="B2707" s="132" t="s">
        <v>8235</v>
      </c>
      <c r="C2707" s="132" t="s">
        <v>8236</v>
      </c>
      <c r="D2707" s="132" t="s">
        <v>5075</v>
      </c>
      <c r="E2707" s="132" t="s">
        <v>5076</v>
      </c>
      <c r="F2707" s="132" t="s">
        <v>8157</v>
      </c>
      <c r="G2707" s="132" t="s">
        <v>5482</v>
      </c>
    </row>
    <row r="2708" spans="2:7">
      <c r="B2708" s="132" t="s">
        <v>8237</v>
      </c>
      <c r="C2708" s="132" t="s">
        <v>8238</v>
      </c>
      <c r="D2708" s="132" t="s">
        <v>5075</v>
      </c>
      <c r="E2708" s="132" t="s">
        <v>5076</v>
      </c>
      <c r="F2708" s="132" t="s">
        <v>8177</v>
      </c>
      <c r="G2708" s="132" t="s">
        <v>5100</v>
      </c>
    </row>
    <row r="2709" spans="2:7">
      <c r="B2709" s="132" t="s">
        <v>8239</v>
      </c>
      <c r="C2709" s="132" t="s">
        <v>8240</v>
      </c>
      <c r="D2709" s="132" t="s">
        <v>5075</v>
      </c>
      <c r="E2709" s="132" t="s">
        <v>5076</v>
      </c>
      <c r="F2709" s="132" t="s">
        <v>8177</v>
      </c>
      <c r="G2709" s="132" t="s">
        <v>5482</v>
      </c>
    </row>
    <row r="2710" spans="2:7">
      <c r="B2710" s="132" t="s">
        <v>8241</v>
      </c>
      <c r="C2710" s="132" t="s">
        <v>8242</v>
      </c>
      <c r="D2710" s="132" t="s">
        <v>5075</v>
      </c>
      <c r="E2710" s="132" t="s">
        <v>5076</v>
      </c>
      <c r="F2710" s="132" t="s">
        <v>8152</v>
      </c>
      <c r="G2710" s="132" t="s">
        <v>5100</v>
      </c>
    </row>
    <row r="2711" spans="2:7">
      <c r="B2711" s="132" t="s">
        <v>8243</v>
      </c>
      <c r="C2711" s="132" t="s">
        <v>8244</v>
      </c>
      <c r="D2711" s="132" t="s">
        <v>5075</v>
      </c>
      <c r="E2711" s="132" t="s">
        <v>5076</v>
      </c>
      <c r="F2711" s="132" t="s">
        <v>5077</v>
      </c>
      <c r="G2711" s="132" t="s">
        <v>5103</v>
      </c>
    </row>
    <row r="2712" spans="2:7">
      <c r="B2712" s="132" t="s">
        <v>8245</v>
      </c>
      <c r="C2712" s="132" t="s">
        <v>8246</v>
      </c>
      <c r="D2712" s="132" t="s">
        <v>5075</v>
      </c>
      <c r="E2712" s="132" t="s">
        <v>5076</v>
      </c>
      <c r="F2712" s="132" t="s">
        <v>8157</v>
      </c>
      <c r="G2712" s="132" t="s">
        <v>2536</v>
      </c>
    </row>
    <row r="2713" spans="2:7">
      <c r="B2713" s="132" t="s">
        <v>8247</v>
      </c>
      <c r="C2713" s="132" t="s">
        <v>8248</v>
      </c>
      <c r="D2713" s="132" t="s">
        <v>5075</v>
      </c>
      <c r="E2713" s="132" t="s">
        <v>5076</v>
      </c>
      <c r="F2713" s="132" t="s">
        <v>8152</v>
      </c>
      <c r="G2713" s="132" t="s">
        <v>5100</v>
      </c>
    </row>
    <row r="2714" spans="2:7">
      <c r="B2714" s="132" t="s">
        <v>8249</v>
      </c>
      <c r="C2714" s="132" t="s">
        <v>8250</v>
      </c>
      <c r="D2714" s="132" t="s">
        <v>5075</v>
      </c>
      <c r="E2714" s="132" t="s">
        <v>5076</v>
      </c>
      <c r="F2714" s="132" t="s">
        <v>8157</v>
      </c>
      <c r="G2714" s="132" t="s">
        <v>2536</v>
      </c>
    </row>
    <row r="2715" spans="2:7">
      <c r="B2715" s="132" t="s">
        <v>8251</v>
      </c>
      <c r="C2715" s="132" t="s">
        <v>8252</v>
      </c>
      <c r="D2715" s="132" t="s">
        <v>5075</v>
      </c>
      <c r="E2715" s="132" t="s">
        <v>5076</v>
      </c>
      <c r="F2715" s="132" t="s">
        <v>8157</v>
      </c>
      <c r="G2715" s="132" t="s">
        <v>5103</v>
      </c>
    </row>
    <row r="2716" spans="2:7">
      <c r="B2716" s="132" t="s">
        <v>8253</v>
      </c>
      <c r="C2716" s="132" t="s">
        <v>8254</v>
      </c>
      <c r="D2716" s="132" t="s">
        <v>5075</v>
      </c>
      <c r="E2716" s="132" t="s">
        <v>5076</v>
      </c>
      <c r="F2716" s="132" t="s">
        <v>8157</v>
      </c>
      <c r="G2716" s="132" t="s">
        <v>2536</v>
      </c>
    </row>
    <row r="2717" spans="2:7">
      <c r="B2717" s="132" t="s">
        <v>8255</v>
      </c>
      <c r="C2717" s="132" t="s">
        <v>8256</v>
      </c>
      <c r="D2717" s="132" t="s">
        <v>5075</v>
      </c>
      <c r="E2717" s="132" t="s">
        <v>5076</v>
      </c>
      <c r="F2717" s="132" t="s">
        <v>8177</v>
      </c>
      <c r="G2717" s="132" t="s">
        <v>2536</v>
      </c>
    </row>
    <row r="2718" spans="2:7">
      <c r="B2718" s="132" t="s">
        <v>8257</v>
      </c>
      <c r="C2718" s="132" t="s">
        <v>8258</v>
      </c>
      <c r="D2718" s="132" t="s">
        <v>2498</v>
      </c>
      <c r="E2718" s="132" t="s">
        <v>2499</v>
      </c>
      <c r="F2718" s="132" t="s">
        <v>3259</v>
      </c>
      <c r="G2718" s="132" t="s">
        <v>2527</v>
      </c>
    </row>
    <row r="2719" spans="2:7">
      <c r="B2719" s="132" t="s">
        <v>8259</v>
      </c>
      <c r="C2719" s="132" t="s">
        <v>8260</v>
      </c>
      <c r="D2719" s="132" t="s">
        <v>2498</v>
      </c>
      <c r="E2719" s="132" t="s">
        <v>2499</v>
      </c>
      <c r="F2719" s="132" t="s">
        <v>2957</v>
      </c>
      <c r="G2719" s="132" t="s">
        <v>5103</v>
      </c>
    </row>
    <row r="2720" spans="2:7">
      <c r="B2720" s="132" t="s">
        <v>8261</v>
      </c>
      <c r="C2720" s="132" t="s">
        <v>8262</v>
      </c>
      <c r="D2720" s="132" t="s">
        <v>2498</v>
      </c>
      <c r="E2720" s="132" t="s">
        <v>2499</v>
      </c>
      <c r="F2720" s="132" t="s">
        <v>2688</v>
      </c>
      <c r="G2720" s="132" t="s">
        <v>6658</v>
      </c>
    </row>
    <row r="2721" spans="2:7">
      <c r="B2721" s="132" t="s">
        <v>8263</v>
      </c>
      <c r="C2721" s="132" t="s">
        <v>8264</v>
      </c>
      <c r="D2721" s="132" t="s">
        <v>2498</v>
      </c>
      <c r="E2721" s="132" t="s">
        <v>2499</v>
      </c>
      <c r="F2721" s="132" t="s">
        <v>3643</v>
      </c>
      <c r="G2721" s="132" t="s">
        <v>2869</v>
      </c>
    </row>
    <row r="2722" spans="2:7">
      <c r="B2722" s="132" t="s">
        <v>8265</v>
      </c>
      <c r="C2722" s="132" t="s">
        <v>8266</v>
      </c>
      <c r="D2722" s="132" t="s">
        <v>2498</v>
      </c>
      <c r="E2722" s="132" t="s">
        <v>2499</v>
      </c>
      <c r="F2722" s="132" t="s">
        <v>2905</v>
      </c>
      <c r="G2722" s="132" t="s">
        <v>2570</v>
      </c>
    </row>
    <row r="2723" spans="2:7">
      <c r="B2723" s="132" t="s">
        <v>8267</v>
      </c>
      <c r="C2723" s="132" t="s">
        <v>8268</v>
      </c>
      <c r="D2723" s="132" t="s">
        <v>2498</v>
      </c>
      <c r="E2723" s="132" t="s">
        <v>2499</v>
      </c>
      <c r="F2723" s="132" t="s">
        <v>2519</v>
      </c>
      <c r="G2723" s="132" t="s">
        <v>6416</v>
      </c>
    </row>
    <row r="2724" spans="2:7">
      <c r="B2724" s="132" t="s">
        <v>8269</v>
      </c>
      <c r="C2724" s="132" t="s">
        <v>8270</v>
      </c>
      <c r="D2724" s="132" t="s">
        <v>2530</v>
      </c>
      <c r="E2724" s="132" t="s">
        <v>2531</v>
      </c>
      <c r="F2724" s="132" t="s">
        <v>3299</v>
      </c>
      <c r="G2724" s="132" t="s">
        <v>2536</v>
      </c>
    </row>
    <row r="2725" spans="2:7">
      <c r="B2725" s="132" t="s">
        <v>8271</v>
      </c>
      <c r="C2725" s="132" t="s">
        <v>8272</v>
      </c>
      <c r="D2725" s="132" t="s">
        <v>2498</v>
      </c>
      <c r="E2725" s="132" t="s">
        <v>2499</v>
      </c>
      <c r="F2725" s="132" t="s">
        <v>3133</v>
      </c>
      <c r="G2725" s="132" t="s">
        <v>5735</v>
      </c>
    </row>
    <row r="2726" spans="2:7">
      <c r="B2726" s="132" t="s">
        <v>8273</v>
      </c>
      <c r="C2726" s="132" t="s">
        <v>8274</v>
      </c>
      <c r="D2726" s="132" t="s">
        <v>2530</v>
      </c>
      <c r="E2726" s="132" t="s">
        <v>2531</v>
      </c>
      <c r="F2726" s="132" t="s">
        <v>2532</v>
      </c>
      <c r="G2726" s="132" t="s">
        <v>2536</v>
      </c>
    </row>
    <row r="2727" spans="2:7">
      <c r="B2727" s="132" t="s">
        <v>8275</v>
      </c>
      <c r="C2727" s="132" t="s">
        <v>8276</v>
      </c>
      <c r="D2727" s="132" t="s">
        <v>2530</v>
      </c>
      <c r="E2727" s="132" t="s">
        <v>2531</v>
      </c>
      <c r="F2727" s="132" t="s">
        <v>2532</v>
      </c>
      <c r="G2727" s="132" t="s">
        <v>2536</v>
      </c>
    </row>
    <row r="2728" spans="2:7">
      <c r="B2728" s="132" t="s">
        <v>8277</v>
      </c>
      <c r="C2728" s="132" t="s">
        <v>8278</v>
      </c>
      <c r="D2728" s="132" t="s">
        <v>8279</v>
      </c>
      <c r="E2728" s="132" t="s">
        <v>8280</v>
      </c>
      <c r="F2728" s="132" t="s">
        <v>8281</v>
      </c>
      <c r="G2728" s="132" t="s">
        <v>2536</v>
      </c>
    </row>
    <row r="2729" spans="2:7">
      <c r="B2729" s="132" t="s">
        <v>8282</v>
      </c>
      <c r="C2729" s="132" t="s">
        <v>8283</v>
      </c>
      <c r="D2729" s="132" t="s">
        <v>8279</v>
      </c>
      <c r="E2729" s="132" t="s">
        <v>8280</v>
      </c>
      <c r="F2729" s="132" t="s">
        <v>8284</v>
      </c>
      <c r="G2729" s="132" t="s">
        <v>2601</v>
      </c>
    </row>
    <row r="2730" spans="2:7">
      <c r="B2730" s="132" t="s">
        <v>8285</v>
      </c>
      <c r="C2730" s="132" t="s">
        <v>8286</v>
      </c>
      <c r="D2730" s="132" t="s">
        <v>8279</v>
      </c>
      <c r="E2730" s="132" t="s">
        <v>8280</v>
      </c>
      <c r="F2730" s="132" t="s">
        <v>8287</v>
      </c>
      <c r="G2730" s="132" t="s">
        <v>3118</v>
      </c>
    </row>
    <row r="2731" spans="2:7">
      <c r="B2731" s="132" t="s">
        <v>8288</v>
      </c>
      <c r="C2731" s="132" t="s">
        <v>8289</v>
      </c>
      <c r="D2731" s="132" t="s">
        <v>8279</v>
      </c>
      <c r="E2731" s="132" t="s">
        <v>8280</v>
      </c>
      <c r="F2731" s="132" t="s">
        <v>8284</v>
      </c>
      <c r="G2731" s="132" t="s">
        <v>2512</v>
      </c>
    </row>
    <row r="2732" spans="2:7">
      <c r="B2732" s="132" t="s">
        <v>8290</v>
      </c>
      <c r="C2732" s="132" t="s">
        <v>8291</v>
      </c>
      <c r="D2732" s="132" t="s">
        <v>8279</v>
      </c>
      <c r="E2732" s="132" t="s">
        <v>8280</v>
      </c>
      <c r="F2732" s="132" t="s">
        <v>8292</v>
      </c>
      <c r="G2732" s="132" t="s">
        <v>2601</v>
      </c>
    </row>
    <row r="2733" spans="2:7">
      <c r="B2733" s="132" t="s">
        <v>8293</v>
      </c>
      <c r="C2733" s="132" t="s">
        <v>8294</v>
      </c>
      <c r="D2733" s="132" t="s">
        <v>8279</v>
      </c>
      <c r="E2733" s="132" t="s">
        <v>8280</v>
      </c>
      <c r="F2733" s="132" t="s">
        <v>8295</v>
      </c>
      <c r="G2733" s="132" t="s">
        <v>2664</v>
      </c>
    </row>
    <row r="2734" spans="2:7">
      <c r="B2734" s="132" t="s">
        <v>8296</v>
      </c>
      <c r="C2734" s="132" t="s">
        <v>8297</v>
      </c>
      <c r="D2734" s="132" t="s">
        <v>8279</v>
      </c>
      <c r="E2734" s="132" t="s">
        <v>8280</v>
      </c>
      <c r="F2734" s="132" t="s">
        <v>8298</v>
      </c>
      <c r="G2734" s="132" t="s">
        <v>2601</v>
      </c>
    </row>
    <row r="2735" spans="2:7">
      <c r="B2735" s="132" t="s">
        <v>8299</v>
      </c>
      <c r="C2735" s="132" t="s">
        <v>8300</v>
      </c>
      <c r="D2735" s="132" t="s">
        <v>8279</v>
      </c>
      <c r="E2735" s="132" t="s">
        <v>8280</v>
      </c>
      <c r="F2735" s="132" t="s">
        <v>8301</v>
      </c>
      <c r="G2735" s="132" t="s">
        <v>2807</v>
      </c>
    </row>
    <row r="2736" spans="2:7">
      <c r="B2736" s="132" t="s">
        <v>8302</v>
      </c>
      <c r="C2736" s="132" t="s">
        <v>8303</v>
      </c>
      <c r="D2736" s="132" t="s">
        <v>8279</v>
      </c>
      <c r="E2736" s="132" t="s">
        <v>8280</v>
      </c>
      <c r="F2736" s="132" t="s">
        <v>8304</v>
      </c>
      <c r="G2736" s="132" t="s">
        <v>3118</v>
      </c>
    </row>
    <row r="2737" spans="2:7">
      <c r="B2737" s="132" t="s">
        <v>8305</v>
      </c>
      <c r="C2737" s="132" t="s">
        <v>8306</v>
      </c>
      <c r="D2737" s="132" t="s">
        <v>8279</v>
      </c>
      <c r="E2737" s="132" t="s">
        <v>8280</v>
      </c>
      <c r="F2737" s="132" t="s">
        <v>8281</v>
      </c>
      <c r="G2737" s="132" t="s">
        <v>2536</v>
      </c>
    </row>
    <row r="2738" spans="2:7">
      <c r="B2738" s="132" t="s">
        <v>8307</v>
      </c>
      <c r="C2738" s="132" t="s">
        <v>8308</v>
      </c>
      <c r="D2738" s="132" t="s">
        <v>8279</v>
      </c>
      <c r="E2738" s="132" t="s">
        <v>8280</v>
      </c>
      <c r="F2738" s="132" t="s">
        <v>8309</v>
      </c>
      <c r="G2738" s="132" t="s">
        <v>2570</v>
      </c>
    </row>
    <row r="2739" spans="2:7">
      <c r="B2739" s="132" t="s">
        <v>8310</v>
      </c>
      <c r="C2739" s="132" t="s">
        <v>8311</v>
      </c>
      <c r="D2739" s="132" t="s">
        <v>8279</v>
      </c>
      <c r="E2739" s="132" t="s">
        <v>8280</v>
      </c>
      <c r="F2739" s="132" t="s">
        <v>8312</v>
      </c>
      <c r="G2739" s="132" t="s">
        <v>2512</v>
      </c>
    </row>
    <row r="2740" spans="2:7">
      <c r="B2740" s="132" t="s">
        <v>8313</v>
      </c>
      <c r="C2740" s="132" t="s">
        <v>8314</v>
      </c>
      <c r="D2740" s="132" t="s">
        <v>8279</v>
      </c>
      <c r="E2740" s="132" t="s">
        <v>8280</v>
      </c>
      <c r="F2740" s="132" t="s">
        <v>8304</v>
      </c>
      <c r="G2740" s="132" t="s">
        <v>8315</v>
      </c>
    </row>
    <row r="2741" spans="2:7">
      <c r="B2741" s="132" t="s">
        <v>8316</v>
      </c>
      <c r="C2741" s="132" t="s">
        <v>8317</v>
      </c>
      <c r="D2741" s="132" t="s">
        <v>8279</v>
      </c>
      <c r="E2741" s="132" t="s">
        <v>8280</v>
      </c>
      <c r="F2741" s="132" t="s">
        <v>8318</v>
      </c>
      <c r="G2741" s="132" t="s">
        <v>2512</v>
      </c>
    </row>
    <row r="2742" spans="2:7">
      <c r="B2742" s="132" t="s">
        <v>8319</v>
      </c>
      <c r="C2742" s="132" t="s">
        <v>8320</v>
      </c>
      <c r="D2742" s="132" t="s">
        <v>8279</v>
      </c>
      <c r="E2742" s="132" t="s">
        <v>8280</v>
      </c>
      <c r="F2742" s="132" t="s">
        <v>8304</v>
      </c>
      <c r="G2742" s="132" t="s">
        <v>3118</v>
      </c>
    </row>
    <row r="2743" spans="2:7">
      <c r="B2743" s="132" t="s">
        <v>8321</v>
      </c>
      <c r="C2743" s="132" t="s">
        <v>8322</v>
      </c>
      <c r="D2743" s="132" t="s">
        <v>8279</v>
      </c>
      <c r="E2743" s="132" t="s">
        <v>8280</v>
      </c>
      <c r="F2743" s="132" t="s">
        <v>8323</v>
      </c>
      <c r="G2743" s="132" t="s">
        <v>2664</v>
      </c>
    </row>
    <row r="2744" spans="2:7">
      <c r="B2744" s="132" t="s">
        <v>8324</v>
      </c>
      <c r="C2744" s="132" t="s">
        <v>8325</v>
      </c>
      <c r="D2744" s="132" t="s">
        <v>8279</v>
      </c>
      <c r="E2744" s="132" t="s">
        <v>8280</v>
      </c>
      <c r="F2744" s="132" t="s">
        <v>8326</v>
      </c>
      <c r="G2744" s="132" t="s">
        <v>2664</v>
      </c>
    </row>
    <row r="2745" spans="2:7">
      <c r="B2745" s="132" t="s">
        <v>8327</v>
      </c>
      <c r="C2745" s="132" t="s">
        <v>8328</v>
      </c>
      <c r="D2745" s="132" t="s">
        <v>8279</v>
      </c>
      <c r="E2745" s="132" t="s">
        <v>8280</v>
      </c>
      <c r="F2745" s="132" t="s">
        <v>8281</v>
      </c>
      <c r="G2745" s="132" t="s">
        <v>3118</v>
      </c>
    </row>
    <row r="2746" spans="2:7">
      <c r="B2746" s="132" t="s">
        <v>8329</v>
      </c>
      <c r="C2746" s="132" t="s">
        <v>8330</v>
      </c>
      <c r="D2746" s="132" t="s">
        <v>8279</v>
      </c>
      <c r="E2746" s="132" t="s">
        <v>8280</v>
      </c>
      <c r="F2746" s="132" t="s">
        <v>8309</v>
      </c>
      <c r="G2746" s="132" t="s">
        <v>2601</v>
      </c>
    </row>
    <row r="2747" spans="2:7">
      <c r="B2747" s="132" t="s">
        <v>8331</v>
      </c>
      <c r="C2747" s="132" t="s">
        <v>8332</v>
      </c>
      <c r="D2747" s="132" t="s">
        <v>8279</v>
      </c>
      <c r="E2747" s="132" t="s">
        <v>8280</v>
      </c>
      <c r="F2747" s="132" t="s">
        <v>8284</v>
      </c>
      <c r="G2747" s="132" t="s">
        <v>2570</v>
      </c>
    </row>
    <row r="2748" spans="2:7">
      <c r="B2748" s="132" t="s">
        <v>8333</v>
      </c>
      <c r="C2748" s="132" t="s">
        <v>8334</v>
      </c>
      <c r="D2748" s="132" t="s">
        <v>8279</v>
      </c>
      <c r="E2748" s="132" t="s">
        <v>8280</v>
      </c>
      <c r="F2748" s="132" t="s">
        <v>8309</v>
      </c>
      <c r="G2748" s="132" t="s">
        <v>2664</v>
      </c>
    </row>
    <row r="2749" spans="2:7">
      <c r="B2749" s="132" t="s">
        <v>8335</v>
      </c>
      <c r="C2749" s="132" t="s">
        <v>8336</v>
      </c>
      <c r="D2749" s="132" t="s">
        <v>8279</v>
      </c>
      <c r="E2749" s="132" t="s">
        <v>8280</v>
      </c>
      <c r="F2749" s="132" t="s">
        <v>8337</v>
      </c>
      <c r="G2749" s="132" t="s">
        <v>2570</v>
      </c>
    </row>
    <row r="2750" spans="2:7">
      <c r="B2750" s="132" t="s">
        <v>8338</v>
      </c>
      <c r="C2750" s="132" t="s">
        <v>8339</v>
      </c>
      <c r="D2750" s="132" t="s">
        <v>8279</v>
      </c>
      <c r="E2750" s="132" t="s">
        <v>8280</v>
      </c>
      <c r="F2750" s="132" t="s">
        <v>8318</v>
      </c>
      <c r="G2750" s="132" t="s">
        <v>2664</v>
      </c>
    </row>
    <row r="2751" spans="2:7">
      <c r="B2751" s="132" t="s">
        <v>8340</v>
      </c>
      <c r="C2751" s="132" t="s">
        <v>8341</v>
      </c>
      <c r="D2751" s="132" t="s">
        <v>8279</v>
      </c>
      <c r="E2751" s="132" t="s">
        <v>8280</v>
      </c>
      <c r="F2751" s="132" t="s">
        <v>8342</v>
      </c>
      <c r="G2751" s="132" t="s">
        <v>2512</v>
      </c>
    </row>
    <row r="2752" spans="2:7">
      <c r="B2752" s="132" t="s">
        <v>8343</v>
      </c>
      <c r="C2752" s="132" t="s">
        <v>8344</v>
      </c>
      <c r="D2752" s="132" t="s">
        <v>8279</v>
      </c>
      <c r="E2752" s="132" t="s">
        <v>8280</v>
      </c>
      <c r="F2752" s="132" t="s">
        <v>8309</v>
      </c>
      <c r="G2752" s="132" t="s">
        <v>2570</v>
      </c>
    </row>
    <row r="2753" spans="2:7">
      <c r="B2753" s="132" t="s">
        <v>8345</v>
      </c>
      <c r="C2753" s="132" t="s">
        <v>8346</v>
      </c>
      <c r="D2753" s="132" t="s">
        <v>8279</v>
      </c>
      <c r="E2753" s="132" t="s">
        <v>8280</v>
      </c>
      <c r="F2753" s="132" t="s">
        <v>8295</v>
      </c>
      <c r="G2753" s="132" t="s">
        <v>2601</v>
      </c>
    </row>
    <row r="2754" spans="2:7">
      <c r="B2754" s="132" t="s">
        <v>8347</v>
      </c>
      <c r="C2754" s="132" t="s">
        <v>8348</v>
      </c>
      <c r="D2754" s="132" t="s">
        <v>8279</v>
      </c>
      <c r="E2754" s="132" t="s">
        <v>8280</v>
      </c>
      <c r="F2754" s="132" t="s">
        <v>8342</v>
      </c>
      <c r="G2754" s="132" t="s">
        <v>2601</v>
      </c>
    </row>
    <row r="2755" spans="2:7">
      <c r="B2755" s="132" t="s">
        <v>8349</v>
      </c>
      <c r="C2755" s="132" t="s">
        <v>8350</v>
      </c>
      <c r="D2755" s="132" t="s">
        <v>8279</v>
      </c>
      <c r="E2755" s="132" t="s">
        <v>8280</v>
      </c>
      <c r="F2755" s="132" t="s">
        <v>8292</v>
      </c>
      <c r="G2755" s="132" t="s">
        <v>2512</v>
      </c>
    </row>
    <row r="2756" spans="2:7">
      <c r="B2756" s="132" t="s">
        <v>8351</v>
      </c>
      <c r="C2756" s="132" t="s">
        <v>8352</v>
      </c>
      <c r="D2756" s="132" t="s">
        <v>8279</v>
      </c>
      <c r="E2756" s="132" t="s">
        <v>8280</v>
      </c>
      <c r="F2756" s="132" t="s">
        <v>8337</v>
      </c>
      <c r="G2756" s="132" t="s">
        <v>2601</v>
      </c>
    </row>
    <row r="2757" spans="2:7">
      <c r="B2757" s="132" t="s">
        <v>8353</v>
      </c>
      <c r="C2757" s="132" t="s">
        <v>8354</v>
      </c>
      <c r="D2757" s="132" t="s">
        <v>8279</v>
      </c>
      <c r="E2757" s="132" t="s">
        <v>8280</v>
      </c>
      <c r="F2757" s="132" t="s">
        <v>8304</v>
      </c>
      <c r="G2757" s="132" t="s">
        <v>2570</v>
      </c>
    </row>
    <row r="2758" spans="2:7">
      <c r="B2758" s="132" t="s">
        <v>8355</v>
      </c>
      <c r="C2758" s="132" t="s">
        <v>8356</v>
      </c>
      <c r="D2758" s="132" t="s">
        <v>8279</v>
      </c>
      <c r="E2758" s="132" t="s">
        <v>8280</v>
      </c>
      <c r="F2758" s="132" t="s">
        <v>8295</v>
      </c>
      <c r="G2758" s="132" t="s">
        <v>2570</v>
      </c>
    </row>
    <row r="2759" spans="2:7">
      <c r="B2759" s="132" t="s">
        <v>8357</v>
      </c>
      <c r="C2759" s="132" t="s">
        <v>8358</v>
      </c>
      <c r="D2759" s="132" t="s">
        <v>8279</v>
      </c>
      <c r="E2759" s="132" t="s">
        <v>8280</v>
      </c>
      <c r="F2759" s="132" t="s">
        <v>8342</v>
      </c>
      <c r="G2759" s="132" t="s">
        <v>2570</v>
      </c>
    </row>
    <row r="2760" spans="2:7">
      <c r="B2760" s="132" t="s">
        <v>8359</v>
      </c>
      <c r="C2760" s="132" t="s">
        <v>8360</v>
      </c>
      <c r="D2760" s="132" t="s">
        <v>8279</v>
      </c>
      <c r="E2760" s="132" t="s">
        <v>8280</v>
      </c>
      <c r="F2760" s="132" t="s">
        <v>8361</v>
      </c>
      <c r="G2760" s="132" t="s">
        <v>2601</v>
      </c>
    </row>
    <row r="2761" spans="2:7">
      <c r="B2761" s="132" t="s">
        <v>8362</v>
      </c>
      <c r="C2761" s="132" t="s">
        <v>8363</v>
      </c>
      <c r="D2761" s="132" t="s">
        <v>8279</v>
      </c>
      <c r="E2761" s="132" t="s">
        <v>8280</v>
      </c>
      <c r="F2761" s="132" t="s">
        <v>8295</v>
      </c>
      <c r="G2761" s="132" t="s">
        <v>2570</v>
      </c>
    </row>
    <row r="2762" spans="2:7">
      <c r="B2762" s="132" t="s">
        <v>8364</v>
      </c>
      <c r="C2762" s="132" t="s">
        <v>8365</v>
      </c>
      <c r="D2762" s="132" t="s">
        <v>8279</v>
      </c>
      <c r="E2762" s="132" t="s">
        <v>8280</v>
      </c>
      <c r="F2762" s="132" t="s">
        <v>8284</v>
      </c>
      <c r="G2762" s="132" t="s">
        <v>2512</v>
      </c>
    </row>
    <row r="2763" spans="2:7">
      <c r="B2763" s="132" t="s">
        <v>8366</v>
      </c>
      <c r="C2763" s="132" t="s">
        <v>8367</v>
      </c>
      <c r="D2763" s="132" t="s">
        <v>8279</v>
      </c>
      <c r="E2763" s="132" t="s">
        <v>8280</v>
      </c>
      <c r="F2763" s="132" t="s">
        <v>8287</v>
      </c>
      <c r="G2763" s="132" t="s">
        <v>2512</v>
      </c>
    </row>
    <row r="2764" spans="2:7">
      <c r="B2764" s="132" t="s">
        <v>8368</v>
      </c>
      <c r="C2764" s="132" t="s">
        <v>8369</v>
      </c>
      <c r="D2764" s="132" t="s">
        <v>8279</v>
      </c>
      <c r="E2764" s="132" t="s">
        <v>8280</v>
      </c>
      <c r="F2764" s="132" t="s">
        <v>8370</v>
      </c>
      <c r="G2764" s="132" t="s">
        <v>2601</v>
      </c>
    </row>
    <row r="2765" spans="2:7">
      <c r="B2765" s="132" t="s">
        <v>8371</v>
      </c>
      <c r="C2765" s="132" t="s">
        <v>8372</v>
      </c>
      <c r="D2765" s="132" t="s">
        <v>8279</v>
      </c>
      <c r="E2765" s="132" t="s">
        <v>8280</v>
      </c>
      <c r="F2765" s="132" t="s">
        <v>8342</v>
      </c>
      <c r="G2765" s="132" t="s">
        <v>2570</v>
      </c>
    </row>
    <row r="2766" spans="2:7">
      <c r="B2766" s="132" t="s">
        <v>8373</v>
      </c>
      <c r="C2766" s="132" t="s">
        <v>8374</v>
      </c>
      <c r="D2766" s="132" t="s">
        <v>8279</v>
      </c>
      <c r="E2766" s="132" t="s">
        <v>8280</v>
      </c>
      <c r="F2766" s="132" t="s">
        <v>8342</v>
      </c>
      <c r="G2766" s="132" t="s">
        <v>2601</v>
      </c>
    </row>
    <row r="2767" spans="2:7">
      <c r="B2767" s="132" t="s">
        <v>8375</v>
      </c>
      <c r="C2767" s="132" t="s">
        <v>8376</v>
      </c>
      <c r="D2767" s="132" t="s">
        <v>8279</v>
      </c>
      <c r="E2767" s="132" t="s">
        <v>8280</v>
      </c>
      <c r="F2767" s="132" t="s">
        <v>8292</v>
      </c>
      <c r="G2767" s="132" t="s">
        <v>2570</v>
      </c>
    </row>
    <row r="2768" spans="2:7">
      <c r="B2768" s="132" t="s">
        <v>8377</v>
      </c>
      <c r="C2768" s="132" t="s">
        <v>8378</v>
      </c>
      <c r="D2768" s="132" t="s">
        <v>8279</v>
      </c>
      <c r="E2768" s="132" t="s">
        <v>8280</v>
      </c>
      <c r="F2768" s="132" t="s">
        <v>8292</v>
      </c>
      <c r="G2768" s="132" t="s">
        <v>2570</v>
      </c>
    </row>
    <row r="2769" spans="2:7">
      <c r="B2769" s="132" t="s">
        <v>8379</v>
      </c>
      <c r="C2769" s="132" t="s">
        <v>8380</v>
      </c>
      <c r="D2769" s="132" t="s">
        <v>8279</v>
      </c>
      <c r="E2769" s="132" t="s">
        <v>8280</v>
      </c>
      <c r="F2769" s="132" t="s">
        <v>8309</v>
      </c>
      <c r="G2769" s="132" t="s">
        <v>2512</v>
      </c>
    </row>
    <row r="2770" spans="2:7">
      <c r="B2770" s="132" t="s">
        <v>8381</v>
      </c>
      <c r="C2770" s="132" t="s">
        <v>8382</v>
      </c>
      <c r="D2770" s="132" t="s">
        <v>8279</v>
      </c>
      <c r="E2770" s="132" t="s">
        <v>8280</v>
      </c>
      <c r="F2770" s="132" t="s">
        <v>8361</v>
      </c>
      <c r="G2770" s="132" t="s">
        <v>2512</v>
      </c>
    </row>
    <row r="2771" spans="2:7">
      <c r="B2771" s="132" t="s">
        <v>8383</v>
      </c>
      <c r="C2771" s="132" t="s">
        <v>8384</v>
      </c>
      <c r="D2771" s="132" t="s">
        <v>8279</v>
      </c>
      <c r="E2771" s="132" t="s">
        <v>8280</v>
      </c>
      <c r="F2771" s="132" t="s">
        <v>8309</v>
      </c>
      <c r="G2771" s="132" t="s">
        <v>2601</v>
      </c>
    </row>
    <row r="2772" spans="2:7">
      <c r="B2772" s="132" t="s">
        <v>8385</v>
      </c>
      <c r="C2772" s="132" t="s">
        <v>8386</v>
      </c>
      <c r="D2772" s="132" t="s">
        <v>8279</v>
      </c>
      <c r="E2772" s="132" t="s">
        <v>8280</v>
      </c>
      <c r="F2772" s="132" t="s">
        <v>8309</v>
      </c>
      <c r="G2772" s="132" t="s">
        <v>2570</v>
      </c>
    </row>
    <row r="2773" spans="2:7">
      <c r="B2773" s="132" t="s">
        <v>8387</v>
      </c>
      <c r="C2773" s="132" t="s">
        <v>8388</v>
      </c>
      <c r="D2773" s="132" t="s">
        <v>8279</v>
      </c>
      <c r="E2773" s="132" t="s">
        <v>8280</v>
      </c>
      <c r="F2773" s="132" t="s">
        <v>8389</v>
      </c>
      <c r="G2773" s="132" t="s">
        <v>2512</v>
      </c>
    </row>
    <row r="2774" spans="2:7">
      <c r="B2774" s="132" t="s">
        <v>8390</v>
      </c>
      <c r="C2774" s="132" t="s">
        <v>8391</v>
      </c>
      <c r="D2774" s="132" t="s">
        <v>8279</v>
      </c>
      <c r="E2774" s="132" t="s">
        <v>8280</v>
      </c>
      <c r="F2774" s="132" t="s">
        <v>8342</v>
      </c>
      <c r="G2774" s="132" t="s">
        <v>2664</v>
      </c>
    </row>
    <row r="2775" spans="2:7">
      <c r="B2775" s="132" t="s">
        <v>8392</v>
      </c>
      <c r="C2775" s="132" t="s">
        <v>8393</v>
      </c>
      <c r="D2775" s="132" t="s">
        <v>8279</v>
      </c>
      <c r="E2775" s="132" t="s">
        <v>8280</v>
      </c>
      <c r="F2775" s="132" t="s">
        <v>8284</v>
      </c>
      <c r="G2775" s="132" t="s">
        <v>8394</v>
      </c>
    </row>
    <row r="2776" spans="2:7">
      <c r="B2776" s="132" t="s">
        <v>8395</v>
      </c>
      <c r="C2776" s="132" t="s">
        <v>8396</v>
      </c>
      <c r="D2776" s="132" t="s">
        <v>8279</v>
      </c>
      <c r="E2776" s="132" t="s">
        <v>8280</v>
      </c>
      <c r="F2776" s="132" t="s">
        <v>8361</v>
      </c>
      <c r="G2776" s="132" t="s">
        <v>2601</v>
      </c>
    </row>
    <row r="2777" spans="2:7">
      <c r="B2777" s="132" t="s">
        <v>8397</v>
      </c>
      <c r="C2777" s="132" t="s">
        <v>8398</v>
      </c>
      <c r="D2777" s="132" t="s">
        <v>8279</v>
      </c>
      <c r="E2777" s="132" t="s">
        <v>8280</v>
      </c>
      <c r="F2777" s="132" t="s">
        <v>8337</v>
      </c>
      <c r="G2777" s="132" t="s">
        <v>2512</v>
      </c>
    </row>
    <row r="2778" spans="2:7">
      <c r="B2778" s="132" t="s">
        <v>8399</v>
      </c>
      <c r="C2778" s="132" t="s">
        <v>8400</v>
      </c>
      <c r="D2778" s="132" t="s">
        <v>8279</v>
      </c>
      <c r="E2778" s="132" t="s">
        <v>8280</v>
      </c>
      <c r="F2778" s="132" t="s">
        <v>8389</v>
      </c>
      <c r="G2778" s="132" t="s">
        <v>2512</v>
      </c>
    </row>
    <row r="2779" spans="2:7">
      <c r="B2779" s="132" t="s">
        <v>8401</v>
      </c>
      <c r="C2779" s="132" t="s">
        <v>8402</v>
      </c>
      <c r="D2779" s="132" t="s">
        <v>8279</v>
      </c>
      <c r="E2779" s="132" t="s">
        <v>8280</v>
      </c>
      <c r="F2779" s="132" t="s">
        <v>8403</v>
      </c>
      <c r="G2779" s="132" t="s">
        <v>2601</v>
      </c>
    </row>
    <row r="2780" spans="2:7">
      <c r="B2780" s="132" t="s">
        <v>8404</v>
      </c>
      <c r="C2780" s="132" t="s">
        <v>8405</v>
      </c>
      <c r="D2780" s="132" t="s">
        <v>8279</v>
      </c>
      <c r="E2780" s="132" t="s">
        <v>8280</v>
      </c>
      <c r="F2780" s="132" t="s">
        <v>8342</v>
      </c>
      <c r="G2780" s="132" t="s">
        <v>2601</v>
      </c>
    </row>
    <row r="2781" spans="2:7">
      <c r="B2781" s="132" t="s">
        <v>8406</v>
      </c>
      <c r="C2781" s="132" t="s">
        <v>8407</v>
      </c>
      <c r="D2781" s="132" t="s">
        <v>8279</v>
      </c>
      <c r="E2781" s="132" t="s">
        <v>8280</v>
      </c>
      <c r="F2781" s="132" t="s">
        <v>8295</v>
      </c>
      <c r="G2781" s="132" t="s">
        <v>2601</v>
      </c>
    </row>
    <row r="2782" spans="2:7">
      <c r="B2782" s="132" t="s">
        <v>8408</v>
      </c>
      <c r="C2782" s="132" t="s">
        <v>8409</v>
      </c>
      <c r="D2782" s="132" t="s">
        <v>8279</v>
      </c>
      <c r="E2782" s="132" t="s">
        <v>8280</v>
      </c>
      <c r="F2782" s="132" t="s">
        <v>8284</v>
      </c>
      <c r="G2782" s="132" t="s">
        <v>8410</v>
      </c>
    </row>
    <row r="2783" spans="2:7">
      <c r="B2783" s="132" t="s">
        <v>8411</v>
      </c>
      <c r="C2783" s="132" t="s">
        <v>8412</v>
      </c>
      <c r="D2783" s="132" t="s">
        <v>8279</v>
      </c>
      <c r="E2783" s="132" t="s">
        <v>8280</v>
      </c>
      <c r="F2783" s="132" t="s">
        <v>8413</v>
      </c>
      <c r="G2783" s="132" t="s">
        <v>2512</v>
      </c>
    </row>
    <row r="2784" spans="2:7">
      <c r="B2784" s="132" t="s">
        <v>8414</v>
      </c>
      <c r="C2784" s="132" t="s">
        <v>8415</v>
      </c>
      <c r="D2784" s="132" t="s">
        <v>8279</v>
      </c>
      <c r="E2784" s="132" t="s">
        <v>8280</v>
      </c>
      <c r="F2784" s="132" t="s">
        <v>8342</v>
      </c>
      <c r="G2784" s="132" t="s">
        <v>2601</v>
      </c>
    </row>
    <row r="2785" spans="2:7">
      <c r="B2785" s="132" t="s">
        <v>8416</v>
      </c>
      <c r="C2785" s="132" t="s">
        <v>8417</v>
      </c>
      <c r="D2785" s="132" t="s">
        <v>8279</v>
      </c>
      <c r="E2785" s="132" t="s">
        <v>8280</v>
      </c>
      <c r="F2785" s="132" t="s">
        <v>8284</v>
      </c>
      <c r="G2785" s="132" t="s">
        <v>8418</v>
      </c>
    </row>
    <row r="2786" spans="2:7">
      <c r="B2786" s="132" t="s">
        <v>8419</v>
      </c>
      <c r="C2786" s="132" t="s">
        <v>8420</v>
      </c>
      <c r="D2786" s="132" t="s">
        <v>8279</v>
      </c>
      <c r="E2786" s="132" t="s">
        <v>8280</v>
      </c>
      <c r="F2786" s="132" t="s">
        <v>8295</v>
      </c>
      <c r="G2786" s="132" t="s">
        <v>8418</v>
      </c>
    </row>
    <row r="2787" spans="2:7">
      <c r="B2787" s="132" t="s">
        <v>8421</v>
      </c>
      <c r="C2787" s="132" t="s">
        <v>8422</v>
      </c>
      <c r="D2787" s="132" t="s">
        <v>8279</v>
      </c>
      <c r="E2787" s="132" t="s">
        <v>8280</v>
      </c>
      <c r="F2787" s="132" t="s">
        <v>8281</v>
      </c>
      <c r="G2787" s="132" t="s">
        <v>2536</v>
      </c>
    </row>
    <row r="2788" spans="2:7">
      <c r="B2788" s="132" t="s">
        <v>8423</v>
      </c>
      <c r="C2788" s="132" t="s">
        <v>8424</v>
      </c>
      <c r="D2788" s="132" t="s">
        <v>8279</v>
      </c>
      <c r="E2788" s="132" t="s">
        <v>8280</v>
      </c>
      <c r="F2788" s="132" t="s">
        <v>8425</v>
      </c>
      <c r="G2788" s="132" t="s">
        <v>2536</v>
      </c>
    </row>
    <row r="2789" spans="2:7">
      <c r="B2789" s="132" t="s">
        <v>8426</v>
      </c>
      <c r="C2789" s="132" t="s">
        <v>8427</v>
      </c>
      <c r="D2789" s="132" t="s">
        <v>8279</v>
      </c>
      <c r="E2789" s="132" t="s">
        <v>8280</v>
      </c>
      <c r="F2789" s="132" t="s">
        <v>8295</v>
      </c>
      <c r="G2789" s="132" t="s">
        <v>8410</v>
      </c>
    </row>
    <row r="2790" spans="2:7">
      <c r="B2790" s="132" t="s">
        <v>8428</v>
      </c>
      <c r="C2790" s="132" t="s">
        <v>8429</v>
      </c>
      <c r="D2790" s="132" t="s">
        <v>8279</v>
      </c>
      <c r="E2790" s="132" t="s">
        <v>8280</v>
      </c>
      <c r="F2790" s="132" t="s">
        <v>8304</v>
      </c>
      <c r="G2790" s="132" t="s">
        <v>2536</v>
      </c>
    </row>
    <row r="2791" spans="2:7">
      <c r="B2791" s="132" t="s">
        <v>8430</v>
      </c>
      <c r="C2791" s="132" t="s">
        <v>8431</v>
      </c>
      <c r="D2791" s="132" t="s">
        <v>8279</v>
      </c>
      <c r="E2791" s="132" t="s">
        <v>8280</v>
      </c>
      <c r="F2791" s="132" t="s">
        <v>8309</v>
      </c>
      <c r="G2791" s="132" t="s">
        <v>2570</v>
      </c>
    </row>
    <row r="2792" spans="2:7">
      <c r="B2792" s="132" t="s">
        <v>8432</v>
      </c>
      <c r="C2792" s="132" t="s">
        <v>8433</v>
      </c>
      <c r="D2792" s="132" t="s">
        <v>8279</v>
      </c>
      <c r="E2792" s="132" t="s">
        <v>8280</v>
      </c>
      <c r="F2792" s="132" t="s">
        <v>8434</v>
      </c>
      <c r="G2792" s="132" t="s">
        <v>2512</v>
      </c>
    </row>
    <row r="2793" spans="2:7">
      <c r="B2793" s="132" t="s">
        <v>8435</v>
      </c>
      <c r="C2793" s="132" t="s">
        <v>8436</v>
      </c>
      <c r="D2793" s="132" t="s">
        <v>8279</v>
      </c>
      <c r="E2793" s="132" t="s">
        <v>8280</v>
      </c>
      <c r="F2793" s="132" t="s">
        <v>8309</v>
      </c>
      <c r="G2793" s="132" t="s">
        <v>8437</v>
      </c>
    </row>
    <row r="2794" spans="2:7">
      <c r="B2794" s="132" t="s">
        <v>8438</v>
      </c>
      <c r="C2794" s="132" t="s">
        <v>8439</v>
      </c>
      <c r="D2794" s="132" t="s">
        <v>8279</v>
      </c>
      <c r="E2794" s="132" t="s">
        <v>8280</v>
      </c>
      <c r="F2794" s="132" t="s">
        <v>8304</v>
      </c>
      <c r="G2794" s="132" t="s">
        <v>2536</v>
      </c>
    </row>
    <row r="2795" spans="2:7">
      <c r="B2795" s="132" t="s">
        <v>8440</v>
      </c>
      <c r="C2795" s="132" t="s">
        <v>8441</v>
      </c>
      <c r="D2795" s="132" t="s">
        <v>8279</v>
      </c>
      <c r="E2795" s="132" t="s">
        <v>8280</v>
      </c>
      <c r="F2795" s="132" t="s">
        <v>8318</v>
      </c>
      <c r="G2795" s="132" t="s">
        <v>2512</v>
      </c>
    </row>
    <row r="2796" spans="2:7">
      <c r="B2796" s="132" t="s">
        <v>8442</v>
      </c>
      <c r="C2796" s="132" t="s">
        <v>8443</v>
      </c>
      <c r="D2796" s="132" t="s">
        <v>8279</v>
      </c>
      <c r="E2796" s="132" t="s">
        <v>8280</v>
      </c>
      <c r="F2796" s="132" t="s">
        <v>8304</v>
      </c>
      <c r="G2796" s="132" t="s">
        <v>2536</v>
      </c>
    </row>
    <row r="2797" spans="2:7">
      <c r="B2797" s="132" t="s">
        <v>8444</v>
      </c>
      <c r="C2797" s="132" t="s">
        <v>8445</v>
      </c>
      <c r="D2797" s="132" t="s">
        <v>8279</v>
      </c>
      <c r="E2797" s="132" t="s">
        <v>8280</v>
      </c>
      <c r="F2797" s="132" t="s">
        <v>8298</v>
      </c>
      <c r="G2797" s="132" t="s">
        <v>2601</v>
      </c>
    </row>
    <row r="2798" spans="2:7">
      <c r="B2798" s="132" t="s">
        <v>8446</v>
      </c>
      <c r="C2798" s="132" t="s">
        <v>8447</v>
      </c>
      <c r="D2798" s="132" t="s">
        <v>8279</v>
      </c>
      <c r="E2798" s="132" t="s">
        <v>8280</v>
      </c>
      <c r="F2798" s="132" t="s">
        <v>8292</v>
      </c>
      <c r="G2798" s="132" t="s">
        <v>8437</v>
      </c>
    </row>
    <row r="2799" spans="2:7">
      <c r="B2799" s="132" t="s">
        <v>8448</v>
      </c>
      <c r="C2799" s="132" t="s">
        <v>8449</v>
      </c>
      <c r="D2799" s="132" t="s">
        <v>8279</v>
      </c>
      <c r="E2799" s="132" t="s">
        <v>8280</v>
      </c>
      <c r="F2799" s="132" t="s">
        <v>8295</v>
      </c>
      <c r="G2799" s="132" t="s">
        <v>8437</v>
      </c>
    </row>
    <row r="2800" spans="2:7">
      <c r="B2800" s="132" t="s">
        <v>8450</v>
      </c>
      <c r="C2800" s="132" t="s">
        <v>8451</v>
      </c>
      <c r="D2800" s="132" t="s">
        <v>8279</v>
      </c>
      <c r="E2800" s="132" t="s">
        <v>8280</v>
      </c>
      <c r="F2800" s="132" t="s">
        <v>8284</v>
      </c>
      <c r="G2800" s="132" t="s">
        <v>2601</v>
      </c>
    </row>
    <row r="2801" spans="2:7">
      <c r="B2801" s="132" t="s">
        <v>8452</v>
      </c>
      <c r="C2801" s="132" t="s">
        <v>8453</v>
      </c>
      <c r="D2801" s="132" t="s">
        <v>8279</v>
      </c>
      <c r="E2801" s="132" t="s">
        <v>8280</v>
      </c>
      <c r="F2801" s="132" t="s">
        <v>8295</v>
      </c>
      <c r="G2801" s="132" t="s">
        <v>2570</v>
      </c>
    </row>
    <row r="2802" spans="2:7">
      <c r="B2802" s="132" t="s">
        <v>8454</v>
      </c>
      <c r="C2802" s="132" t="s">
        <v>8455</v>
      </c>
      <c r="D2802" s="132" t="s">
        <v>8279</v>
      </c>
      <c r="E2802" s="132" t="s">
        <v>8280</v>
      </c>
      <c r="F2802" s="132" t="s">
        <v>8304</v>
      </c>
      <c r="G2802" s="132" t="s">
        <v>2536</v>
      </c>
    </row>
    <row r="2803" spans="2:7">
      <c r="B2803" s="132" t="s">
        <v>8456</v>
      </c>
      <c r="C2803" s="132" t="s">
        <v>8457</v>
      </c>
      <c r="D2803" s="132" t="s">
        <v>8279</v>
      </c>
      <c r="E2803" s="132" t="s">
        <v>8280</v>
      </c>
      <c r="F2803" s="132" t="s">
        <v>8304</v>
      </c>
      <c r="G2803" s="132" t="s">
        <v>2536</v>
      </c>
    </row>
    <row r="2804" spans="2:7">
      <c r="B2804" s="132" t="s">
        <v>8458</v>
      </c>
      <c r="C2804" s="132" t="s">
        <v>8459</v>
      </c>
      <c r="D2804" s="132" t="s">
        <v>8279</v>
      </c>
      <c r="E2804" s="132" t="s">
        <v>8280</v>
      </c>
      <c r="F2804" s="132" t="s">
        <v>8342</v>
      </c>
      <c r="G2804" s="132" t="s">
        <v>2601</v>
      </c>
    </row>
    <row r="2805" spans="2:7">
      <c r="B2805" s="132" t="s">
        <v>8460</v>
      </c>
      <c r="C2805" s="132" t="s">
        <v>8461</v>
      </c>
      <c r="D2805" s="132" t="s">
        <v>8279</v>
      </c>
      <c r="E2805" s="132" t="s">
        <v>8280</v>
      </c>
      <c r="F2805" s="132" t="s">
        <v>8281</v>
      </c>
      <c r="G2805" s="132" t="s">
        <v>2536</v>
      </c>
    </row>
    <row r="2806" spans="2:7">
      <c r="B2806" s="132" t="s">
        <v>8462</v>
      </c>
      <c r="C2806" s="132" t="s">
        <v>8463</v>
      </c>
      <c r="D2806" s="132" t="s">
        <v>8279</v>
      </c>
      <c r="E2806" s="132" t="s">
        <v>8280</v>
      </c>
      <c r="F2806" s="132" t="s">
        <v>8309</v>
      </c>
      <c r="G2806" s="132" t="s">
        <v>8437</v>
      </c>
    </row>
    <row r="2807" spans="2:7">
      <c r="B2807" s="132" t="s">
        <v>8464</v>
      </c>
      <c r="C2807" s="132" t="s">
        <v>8465</v>
      </c>
      <c r="D2807" s="132" t="s">
        <v>8279</v>
      </c>
      <c r="E2807" s="132" t="s">
        <v>8280</v>
      </c>
      <c r="F2807" s="132" t="s">
        <v>8309</v>
      </c>
      <c r="G2807" s="132" t="s">
        <v>8437</v>
      </c>
    </row>
    <row r="2808" spans="2:7">
      <c r="B2808" s="132" t="s">
        <v>8466</v>
      </c>
      <c r="C2808" s="132" t="s">
        <v>8467</v>
      </c>
      <c r="D2808" s="132" t="s">
        <v>8279</v>
      </c>
      <c r="E2808" s="132" t="s">
        <v>8280</v>
      </c>
      <c r="F2808" s="132" t="s">
        <v>8295</v>
      </c>
      <c r="G2808" s="132" t="s">
        <v>8437</v>
      </c>
    </row>
    <row r="2809" spans="2:7">
      <c r="B2809" s="132" t="s">
        <v>8468</v>
      </c>
      <c r="C2809" s="132" t="s">
        <v>8469</v>
      </c>
      <c r="D2809" s="132" t="s">
        <v>8279</v>
      </c>
      <c r="E2809" s="132" t="s">
        <v>8280</v>
      </c>
      <c r="F2809" s="132" t="s">
        <v>8309</v>
      </c>
      <c r="G2809" s="132" t="s">
        <v>2536</v>
      </c>
    </row>
    <row r="2810" spans="2:7">
      <c r="B2810" s="132" t="s">
        <v>8470</v>
      </c>
      <c r="C2810" s="132" t="s">
        <v>8471</v>
      </c>
      <c r="D2810" s="132" t="s">
        <v>8279</v>
      </c>
      <c r="E2810" s="132" t="s">
        <v>8280</v>
      </c>
      <c r="F2810" s="132" t="s">
        <v>8403</v>
      </c>
      <c r="G2810" s="132" t="s">
        <v>2512</v>
      </c>
    </row>
    <row r="2811" spans="2:7">
      <c r="B2811" s="132" t="s">
        <v>8472</v>
      </c>
      <c r="C2811" s="132" t="s">
        <v>8473</v>
      </c>
      <c r="D2811" s="132" t="s">
        <v>8279</v>
      </c>
      <c r="E2811" s="132" t="s">
        <v>8280</v>
      </c>
      <c r="F2811" s="132" t="s">
        <v>8304</v>
      </c>
      <c r="G2811" s="132" t="s">
        <v>2536</v>
      </c>
    </row>
    <row r="2812" spans="2:7">
      <c r="B2812" s="132" t="s">
        <v>8474</v>
      </c>
      <c r="C2812" s="132" t="s">
        <v>8475</v>
      </c>
      <c r="D2812" s="132" t="s">
        <v>8279</v>
      </c>
      <c r="E2812" s="132" t="s">
        <v>8280</v>
      </c>
      <c r="F2812" s="132" t="s">
        <v>8304</v>
      </c>
      <c r="G2812" s="132" t="s">
        <v>2536</v>
      </c>
    </row>
    <row r="2813" spans="2:7">
      <c r="B2813" s="132" t="s">
        <v>8476</v>
      </c>
      <c r="C2813" s="132" t="s">
        <v>8477</v>
      </c>
      <c r="D2813" s="132" t="s">
        <v>8279</v>
      </c>
      <c r="E2813" s="132" t="s">
        <v>8280</v>
      </c>
      <c r="F2813" s="132" t="s">
        <v>8284</v>
      </c>
      <c r="G2813" s="132" t="s">
        <v>2570</v>
      </c>
    </row>
    <row r="2814" spans="2:7">
      <c r="B2814" s="132" t="s">
        <v>8478</v>
      </c>
      <c r="C2814" s="132" t="s">
        <v>8479</v>
      </c>
      <c r="D2814" s="132" t="s">
        <v>8279</v>
      </c>
      <c r="E2814" s="132" t="s">
        <v>8280</v>
      </c>
      <c r="F2814" s="132" t="s">
        <v>8309</v>
      </c>
      <c r="G2814" s="132" t="s">
        <v>8437</v>
      </c>
    </row>
    <row r="2815" spans="2:7">
      <c r="B2815" s="132" t="s">
        <v>8480</v>
      </c>
      <c r="C2815" s="132" t="s">
        <v>8481</v>
      </c>
      <c r="D2815" s="132" t="s">
        <v>8279</v>
      </c>
      <c r="E2815" s="132" t="s">
        <v>8280</v>
      </c>
      <c r="F2815" s="132" t="s">
        <v>8284</v>
      </c>
      <c r="G2815" s="132" t="s">
        <v>8482</v>
      </c>
    </row>
    <row r="2816" spans="2:7">
      <c r="B2816" s="132" t="s">
        <v>8483</v>
      </c>
      <c r="C2816" s="132" t="s">
        <v>5527</v>
      </c>
      <c r="D2816" s="132" t="s">
        <v>8279</v>
      </c>
      <c r="E2816" s="132" t="s">
        <v>8280</v>
      </c>
      <c r="F2816" s="132" t="s">
        <v>8284</v>
      </c>
      <c r="G2816" s="132" t="s">
        <v>2601</v>
      </c>
    </row>
    <row r="2817" spans="2:7">
      <c r="B2817" s="132" t="s">
        <v>8484</v>
      </c>
      <c r="C2817" s="132" t="s">
        <v>8485</v>
      </c>
      <c r="D2817" s="132" t="s">
        <v>8279</v>
      </c>
      <c r="E2817" s="132" t="s">
        <v>8280</v>
      </c>
      <c r="F2817" s="132" t="s">
        <v>8309</v>
      </c>
      <c r="G2817" s="132" t="s">
        <v>2536</v>
      </c>
    </row>
    <row r="2818" spans="2:7">
      <c r="B2818" s="132" t="s">
        <v>8486</v>
      </c>
      <c r="C2818" s="132" t="s">
        <v>8487</v>
      </c>
      <c r="D2818" s="132" t="s">
        <v>8279</v>
      </c>
      <c r="E2818" s="132" t="s">
        <v>8280</v>
      </c>
      <c r="F2818" s="132" t="s">
        <v>8295</v>
      </c>
      <c r="G2818" s="132" t="s">
        <v>8482</v>
      </c>
    </row>
    <row r="2819" spans="2:7">
      <c r="B2819" s="132" t="s">
        <v>8488</v>
      </c>
      <c r="C2819" s="132" t="s">
        <v>8489</v>
      </c>
      <c r="D2819" s="132" t="s">
        <v>8279</v>
      </c>
      <c r="E2819" s="132" t="s">
        <v>8280</v>
      </c>
      <c r="F2819" s="132" t="s">
        <v>8434</v>
      </c>
      <c r="G2819" s="132" t="s">
        <v>8410</v>
      </c>
    </row>
    <row r="2820" spans="2:7">
      <c r="B2820" s="132" t="s">
        <v>8490</v>
      </c>
      <c r="C2820" s="132" t="s">
        <v>8491</v>
      </c>
      <c r="D2820" s="132" t="s">
        <v>8279</v>
      </c>
      <c r="E2820" s="132" t="s">
        <v>8280</v>
      </c>
      <c r="F2820" s="132" t="s">
        <v>8309</v>
      </c>
      <c r="G2820" s="132" t="s">
        <v>8482</v>
      </c>
    </row>
    <row r="2821" spans="2:7">
      <c r="B2821" s="132" t="s">
        <v>8492</v>
      </c>
      <c r="C2821" s="132" t="s">
        <v>8493</v>
      </c>
      <c r="D2821" s="132" t="s">
        <v>8279</v>
      </c>
      <c r="E2821" s="132" t="s">
        <v>8280</v>
      </c>
      <c r="F2821" s="132" t="s">
        <v>8403</v>
      </c>
      <c r="G2821" s="132" t="s">
        <v>8410</v>
      </c>
    </row>
    <row r="2822" spans="2:7">
      <c r="B2822" s="132" t="s">
        <v>8494</v>
      </c>
      <c r="C2822" s="132" t="s">
        <v>8495</v>
      </c>
      <c r="D2822" s="132" t="s">
        <v>8279</v>
      </c>
      <c r="E2822" s="132" t="s">
        <v>8280</v>
      </c>
      <c r="F2822" s="132" t="s">
        <v>8361</v>
      </c>
      <c r="G2822" s="132" t="s">
        <v>8410</v>
      </c>
    </row>
    <row r="2823" spans="2:7">
      <c r="B2823" s="132" t="s">
        <v>8496</v>
      </c>
      <c r="C2823" s="132" t="s">
        <v>8497</v>
      </c>
      <c r="D2823" s="132" t="s">
        <v>8279</v>
      </c>
      <c r="E2823" s="132" t="s">
        <v>8280</v>
      </c>
      <c r="F2823" s="132" t="s">
        <v>8284</v>
      </c>
      <c r="G2823" s="132" t="s">
        <v>8410</v>
      </c>
    </row>
    <row r="2824" spans="2:7">
      <c r="B2824" s="132" t="s">
        <v>8498</v>
      </c>
      <c r="C2824" s="132" t="s">
        <v>8499</v>
      </c>
      <c r="D2824" s="132" t="s">
        <v>8279</v>
      </c>
      <c r="E2824" s="132" t="s">
        <v>8280</v>
      </c>
      <c r="F2824" s="132" t="s">
        <v>8309</v>
      </c>
      <c r="G2824" s="132" t="s">
        <v>8482</v>
      </c>
    </row>
    <row r="2825" spans="2:7">
      <c r="B2825" s="132" t="s">
        <v>8500</v>
      </c>
      <c r="C2825" s="132" t="s">
        <v>8501</v>
      </c>
      <c r="D2825" s="132" t="s">
        <v>8279</v>
      </c>
      <c r="E2825" s="132" t="s">
        <v>8280</v>
      </c>
      <c r="F2825" s="132" t="s">
        <v>8292</v>
      </c>
      <c r="G2825" s="132" t="s">
        <v>8482</v>
      </c>
    </row>
    <row r="2826" spans="2:7">
      <c r="B2826" s="132" t="s">
        <v>8502</v>
      </c>
      <c r="C2826" s="132" t="s">
        <v>8503</v>
      </c>
      <c r="D2826" s="132" t="s">
        <v>8279</v>
      </c>
      <c r="E2826" s="132" t="s">
        <v>8280</v>
      </c>
      <c r="F2826" s="132" t="s">
        <v>8284</v>
      </c>
      <c r="G2826" s="132" t="s">
        <v>8410</v>
      </c>
    </row>
    <row r="2827" spans="2:7">
      <c r="B2827" s="132" t="s">
        <v>8504</v>
      </c>
      <c r="C2827" s="132" t="s">
        <v>8505</v>
      </c>
      <c r="D2827" s="132" t="s">
        <v>8279</v>
      </c>
      <c r="E2827" s="132" t="s">
        <v>8280</v>
      </c>
      <c r="F2827" s="132" t="s">
        <v>8506</v>
      </c>
      <c r="G2827" s="132" t="s">
        <v>2601</v>
      </c>
    </row>
    <row r="2828" spans="2:7">
      <c r="B2828" s="132" t="s">
        <v>8507</v>
      </c>
      <c r="C2828" s="132" t="s">
        <v>8508</v>
      </c>
      <c r="D2828" s="132" t="s">
        <v>8279</v>
      </c>
      <c r="E2828" s="132" t="s">
        <v>8280</v>
      </c>
      <c r="F2828" s="132" t="s">
        <v>8304</v>
      </c>
      <c r="G2828" s="132" t="s">
        <v>2536</v>
      </c>
    </row>
    <row r="2829" spans="2:7">
      <c r="B2829" s="132" t="s">
        <v>8509</v>
      </c>
      <c r="C2829" s="132" t="s">
        <v>8510</v>
      </c>
      <c r="D2829" s="132" t="s">
        <v>8279</v>
      </c>
      <c r="E2829" s="132" t="s">
        <v>8280</v>
      </c>
      <c r="F2829" s="132" t="s">
        <v>8309</v>
      </c>
      <c r="G2829" s="132" t="s">
        <v>8410</v>
      </c>
    </row>
    <row r="2830" spans="2:7">
      <c r="B2830" s="132" t="s">
        <v>8511</v>
      </c>
      <c r="C2830" s="132" t="s">
        <v>8512</v>
      </c>
      <c r="D2830" s="132" t="s">
        <v>8279</v>
      </c>
      <c r="E2830" s="132" t="s">
        <v>8280</v>
      </c>
      <c r="F2830" s="132" t="s">
        <v>8309</v>
      </c>
      <c r="G2830" s="132" t="s">
        <v>2536</v>
      </c>
    </row>
    <row r="2831" spans="2:7">
      <c r="B2831" s="132" t="s">
        <v>8513</v>
      </c>
      <c r="C2831" s="132" t="s">
        <v>8514</v>
      </c>
      <c r="D2831" s="132" t="s">
        <v>8279</v>
      </c>
      <c r="E2831" s="132" t="s">
        <v>8280</v>
      </c>
      <c r="F2831" s="132" t="s">
        <v>8515</v>
      </c>
      <c r="G2831" s="132" t="s">
        <v>2536</v>
      </c>
    </row>
    <row r="2832" spans="2:7">
      <c r="B2832" s="132" t="s">
        <v>8516</v>
      </c>
      <c r="C2832" s="132" t="s">
        <v>8517</v>
      </c>
      <c r="D2832" s="132" t="s">
        <v>8279</v>
      </c>
      <c r="E2832" s="132" t="s">
        <v>8280</v>
      </c>
      <c r="F2832" s="132" t="s">
        <v>8403</v>
      </c>
      <c r="G2832" s="132" t="s">
        <v>2536</v>
      </c>
    </row>
    <row r="2833" spans="2:7">
      <c r="B2833" s="132" t="s">
        <v>8518</v>
      </c>
      <c r="C2833" s="132" t="s">
        <v>8519</v>
      </c>
      <c r="D2833" s="132" t="s">
        <v>8279</v>
      </c>
      <c r="E2833" s="132" t="s">
        <v>8280</v>
      </c>
      <c r="F2833" s="132" t="s">
        <v>8304</v>
      </c>
      <c r="G2833" s="132" t="s">
        <v>2536</v>
      </c>
    </row>
    <row r="2834" spans="2:7">
      <c r="B2834" s="132" t="s">
        <v>8520</v>
      </c>
      <c r="C2834" s="132" t="s">
        <v>8521</v>
      </c>
      <c r="D2834" s="132" t="s">
        <v>8279</v>
      </c>
      <c r="E2834" s="132" t="s">
        <v>8280</v>
      </c>
      <c r="F2834" s="132" t="s">
        <v>8295</v>
      </c>
      <c r="G2834" s="132" t="s">
        <v>2536</v>
      </c>
    </row>
    <row r="2835" spans="2:7">
      <c r="B2835" s="132" t="s">
        <v>8522</v>
      </c>
      <c r="C2835" s="132" t="s">
        <v>8523</v>
      </c>
      <c r="D2835" s="132" t="s">
        <v>8279</v>
      </c>
      <c r="E2835" s="132" t="s">
        <v>8280</v>
      </c>
      <c r="F2835" s="132" t="s">
        <v>8309</v>
      </c>
      <c r="G2835" s="132" t="s">
        <v>2601</v>
      </c>
    </row>
    <row r="2836" spans="2:7">
      <c r="B2836" s="132" t="s">
        <v>8524</v>
      </c>
      <c r="C2836" s="132" t="s">
        <v>8525</v>
      </c>
      <c r="D2836" s="132" t="s">
        <v>8279</v>
      </c>
      <c r="E2836" s="132" t="s">
        <v>8280</v>
      </c>
      <c r="F2836" s="132" t="s">
        <v>8284</v>
      </c>
      <c r="G2836" s="132" t="s">
        <v>2601</v>
      </c>
    </row>
    <row r="2837" spans="2:7">
      <c r="B2837" s="132" t="s">
        <v>8526</v>
      </c>
      <c r="C2837" s="132" t="s">
        <v>8527</v>
      </c>
      <c r="D2837" s="132" t="s">
        <v>8279</v>
      </c>
      <c r="E2837" s="132" t="s">
        <v>8280</v>
      </c>
      <c r="F2837" s="132" t="s">
        <v>8425</v>
      </c>
      <c r="G2837" s="132" t="s">
        <v>2536</v>
      </c>
    </row>
    <row r="2838" spans="2:7">
      <c r="B2838" s="132" t="s">
        <v>8528</v>
      </c>
      <c r="C2838" s="132" t="s">
        <v>8529</v>
      </c>
      <c r="D2838" s="132" t="s">
        <v>8279</v>
      </c>
      <c r="E2838" s="132" t="s">
        <v>8280</v>
      </c>
      <c r="F2838" s="132" t="s">
        <v>8309</v>
      </c>
      <c r="G2838" s="132" t="s">
        <v>2601</v>
      </c>
    </row>
    <row r="2839" spans="2:7">
      <c r="B2839" s="132" t="s">
        <v>8530</v>
      </c>
      <c r="C2839" s="132" t="s">
        <v>8531</v>
      </c>
      <c r="D2839" s="132" t="s">
        <v>8279</v>
      </c>
      <c r="E2839" s="132" t="s">
        <v>8280</v>
      </c>
      <c r="F2839" s="132" t="s">
        <v>8295</v>
      </c>
      <c r="G2839" s="132" t="s">
        <v>2601</v>
      </c>
    </row>
    <row r="2840" spans="2:7">
      <c r="B2840" s="132" t="s">
        <v>8532</v>
      </c>
      <c r="C2840" s="132" t="s">
        <v>5737</v>
      </c>
      <c r="D2840" s="132" t="s">
        <v>8279</v>
      </c>
      <c r="E2840" s="132" t="s">
        <v>8280</v>
      </c>
      <c r="F2840" s="132" t="s">
        <v>8284</v>
      </c>
      <c r="G2840" s="132" t="s">
        <v>2536</v>
      </c>
    </row>
    <row r="2841" spans="2:7">
      <c r="B2841" s="132" t="s">
        <v>8533</v>
      </c>
      <c r="C2841" s="132" t="s">
        <v>8534</v>
      </c>
      <c r="D2841" s="132" t="s">
        <v>8279</v>
      </c>
      <c r="E2841" s="132" t="s">
        <v>8280</v>
      </c>
      <c r="F2841" s="132" t="s">
        <v>8337</v>
      </c>
      <c r="G2841" s="132" t="s">
        <v>2536</v>
      </c>
    </row>
    <row r="2842" spans="2:7">
      <c r="B2842" s="132" t="s">
        <v>8535</v>
      </c>
      <c r="C2842" s="132" t="s">
        <v>8536</v>
      </c>
      <c r="D2842" s="132" t="s">
        <v>2498</v>
      </c>
      <c r="E2842" s="132" t="s">
        <v>2499</v>
      </c>
      <c r="F2842" s="132" t="s">
        <v>2812</v>
      </c>
      <c r="G2842" s="132" t="s">
        <v>2536</v>
      </c>
    </row>
    <row r="2843" spans="2:7">
      <c r="B2843" s="132" t="s">
        <v>8537</v>
      </c>
      <c r="C2843" s="132" t="s">
        <v>8538</v>
      </c>
      <c r="D2843" s="132" t="s">
        <v>2498</v>
      </c>
      <c r="E2843" s="132" t="s">
        <v>2499</v>
      </c>
      <c r="F2843" s="132" t="s">
        <v>3841</v>
      </c>
      <c r="G2843" s="132" t="s">
        <v>2536</v>
      </c>
    </row>
    <row r="2844" spans="2:7">
      <c r="B2844" s="132" t="s">
        <v>8539</v>
      </c>
      <c r="C2844" s="132" t="s">
        <v>8540</v>
      </c>
      <c r="D2844" s="132" t="s">
        <v>2498</v>
      </c>
      <c r="E2844" s="132" t="s">
        <v>2499</v>
      </c>
      <c r="F2844" s="132" t="s">
        <v>3168</v>
      </c>
      <c r="G2844" s="132" t="s">
        <v>2536</v>
      </c>
    </row>
    <row r="2845" spans="2:7">
      <c r="B2845" s="132" t="s">
        <v>8541</v>
      </c>
      <c r="C2845" s="132" t="s">
        <v>8542</v>
      </c>
      <c r="D2845" s="132" t="s">
        <v>2498</v>
      </c>
      <c r="E2845" s="132" t="s">
        <v>2499</v>
      </c>
      <c r="F2845" s="132" t="s">
        <v>3314</v>
      </c>
      <c r="G2845" s="132" t="s">
        <v>2536</v>
      </c>
    </row>
    <row r="2846" spans="2:7">
      <c r="B2846" s="132" t="s">
        <v>8543</v>
      </c>
      <c r="C2846" s="132" t="s">
        <v>8544</v>
      </c>
      <c r="D2846" s="132" t="s">
        <v>2498</v>
      </c>
      <c r="E2846" s="132" t="s">
        <v>2499</v>
      </c>
      <c r="F2846" s="132" t="s">
        <v>8545</v>
      </c>
      <c r="G2846" s="132" t="s">
        <v>2536</v>
      </c>
    </row>
    <row r="2847" spans="2:7">
      <c r="B2847" s="132" t="s">
        <v>8546</v>
      </c>
      <c r="C2847" s="132" t="s">
        <v>8547</v>
      </c>
      <c r="D2847" s="132" t="s">
        <v>2498</v>
      </c>
      <c r="E2847" s="132" t="s">
        <v>2499</v>
      </c>
      <c r="F2847" s="132" t="s">
        <v>3228</v>
      </c>
      <c r="G2847" s="132" t="s">
        <v>2536</v>
      </c>
    </row>
    <row r="2848" spans="2:7">
      <c r="B2848" s="132" t="s">
        <v>8548</v>
      </c>
      <c r="C2848" s="132" t="s">
        <v>8549</v>
      </c>
      <c r="D2848" s="132" t="s">
        <v>2498</v>
      </c>
      <c r="E2848" s="132" t="s">
        <v>2499</v>
      </c>
      <c r="F2848" s="132" t="s">
        <v>3841</v>
      </c>
      <c r="G2848" s="132" t="s">
        <v>2536</v>
      </c>
    </row>
    <row r="2849" spans="2:7">
      <c r="B2849" s="132" t="s">
        <v>8550</v>
      </c>
      <c r="C2849" s="132" t="s">
        <v>8551</v>
      </c>
      <c r="D2849" s="132" t="s">
        <v>2498</v>
      </c>
      <c r="E2849" s="132" t="s">
        <v>2499</v>
      </c>
      <c r="F2849" s="132" t="s">
        <v>2500</v>
      </c>
      <c r="G2849" s="132" t="s">
        <v>2536</v>
      </c>
    </row>
    <row r="2850" spans="2:7">
      <c r="B2850" s="132" t="s">
        <v>8552</v>
      </c>
      <c r="C2850" s="132" t="s">
        <v>8553</v>
      </c>
      <c r="D2850" s="132" t="s">
        <v>2498</v>
      </c>
      <c r="E2850" s="132" t="s">
        <v>2499</v>
      </c>
      <c r="F2850" s="132" t="s">
        <v>2500</v>
      </c>
      <c r="G2850" s="132" t="s">
        <v>2536</v>
      </c>
    </row>
    <row r="2851" spans="2:7">
      <c r="B2851" s="132" t="s">
        <v>8554</v>
      </c>
      <c r="C2851" s="132" t="s">
        <v>8555</v>
      </c>
      <c r="D2851" s="132" t="s">
        <v>2498</v>
      </c>
      <c r="E2851" s="132" t="s">
        <v>2499</v>
      </c>
      <c r="F2851" s="132" t="s">
        <v>2511</v>
      </c>
      <c r="G2851" s="132" t="s">
        <v>2536</v>
      </c>
    </row>
    <row r="2852" spans="2:7">
      <c r="B2852" s="132" t="s">
        <v>8556</v>
      </c>
      <c r="C2852" s="132" t="s">
        <v>8557</v>
      </c>
      <c r="D2852" s="132" t="s">
        <v>2498</v>
      </c>
      <c r="E2852" s="132" t="s">
        <v>2499</v>
      </c>
      <c r="F2852" s="132" t="s">
        <v>8558</v>
      </c>
      <c r="G2852" s="132" t="s">
        <v>2536</v>
      </c>
    </row>
    <row r="2853" spans="2:7">
      <c r="B2853" s="132" t="s">
        <v>8559</v>
      </c>
      <c r="C2853" s="132" t="s">
        <v>8560</v>
      </c>
      <c r="D2853" s="132" t="s">
        <v>2498</v>
      </c>
      <c r="E2853" s="132" t="s">
        <v>2499</v>
      </c>
      <c r="F2853" s="132" t="s">
        <v>3228</v>
      </c>
      <c r="G2853" s="132" t="s">
        <v>2536</v>
      </c>
    </row>
    <row r="2854" spans="2:7">
      <c r="B2854" s="132" t="s">
        <v>8561</v>
      </c>
      <c r="C2854" s="132" t="s">
        <v>8562</v>
      </c>
      <c r="D2854" s="132" t="s">
        <v>2498</v>
      </c>
      <c r="E2854" s="132" t="s">
        <v>2499</v>
      </c>
      <c r="F2854" s="132" t="s">
        <v>2882</v>
      </c>
      <c r="G2854" s="132" t="s">
        <v>2536</v>
      </c>
    </row>
    <row r="2855" spans="2:7">
      <c r="B2855" s="132" t="s">
        <v>8563</v>
      </c>
      <c r="C2855" s="132" t="s">
        <v>8564</v>
      </c>
      <c r="D2855" s="132" t="s">
        <v>2498</v>
      </c>
      <c r="E2855" s="132" t="s">
        <v>2499</v>
      </c>
      <c r="F2855" s="132" t="s">
        <v>3445</v>
      </c>
      <c r="G2855" s="132" t="s">
        <v>2536</v>
      </c>
    </row>
    <row r="2856" spans="2:7">
      <c r="B2856" s="132" t="s">
        <v>8565</v>
      </c>
      <c r="C2856" s="132" t="s">
        <v>8566</v>
      </c>
      <c r="D2856" s="132" t="s">
        <v>2498</v>
      </c>
      <c r="E2856" s="132" t="s">
        <v>2499</v>
      </c>
      <c r="F2856" s="132" t="s">
        <v>2515</v>
      </c>
      <c r="G2856" s="132" t="s">
        <v>2536</v>
      </c>
    </row>
    <row r="2857" spans="2:7">
      <c r="B2857" s="132" t="s">
        <v>8567</v>
      </c>
      <c r="C2857" s="132" t="s">
        <v>8568</v>
      </c>
      <c r="D2857" s="132" t="s">
        <v>2498</v>
      </c>
      <c r="E2857" s="132" t="s">
        <v>2499</v>
      </c>
      <c r="F2857" s="132" t="s">
        <v>2515</v>
      </c>
      <c r="G2857" s="132" t="s">
        <v>2536</v>
      </c>
    </row>
    <row r="2858" spans="2:7">
      <c r="B2858" s="132" t="s">
        <v>8569</v>
      </c>
      <c r="C2858" s="132" t="s">
        <v>8570</v>
      </c>
      <c r="D2858" s="132" t="s">
        <v>2498</v>
      </c>
      <c r="E2858" s="132" t="s">
        <v>2499</v>
      </c>
      <c r="F2858" s="132" t="s">
        <v>2507</v>
      </c>
      <c r="G2858" s="132" t="s">
        <v>2536</v>
      </c>
    </row>
    <row r="2859" spans="2:7">
      <c r="B2859" s="132" t="s">
        <v>8571</v>
      </c>
      <c r="C2859" s="132" t="s">
        <v>8572</v>
      </c>
      <c r="D2859" s="132" t="s">
        <v>2498</v>
      </c>
      <c r="E2859" s="132" t="s">
        <v>2499</v>
      </c>
      <c r="F2859" s="132" t="s">
        <v>3059</v>
      </c>
      <c r="G2859" s="132" t="s">
        <v>2536</v>
      </c>
    </row>
    <row r="2860" spans="2:7">
      <c r="B2860" s="132" t="s">
        <v>8573</v>
      </c>
      <c r="C2860" s="132" t="s">
        <v>8574</v>
      </c>
      <c r="D2860" s="132" t="s">
        <v>2498</v>
      </c>
      <c r="E2860" s="132" t="s">
        <v>2499</v>
      </c>
      <c r="F2860" s="132" t="s">
        <v>3220</v>
      </c>
      <c r="G2860" s="132" t="s">
        <v>2536</v>
      </c>
    </row>
    <row r="2861" spans="2:7">
      <c r="B2861" s="132" t="s">
        <v>8575</v>
      </c>
      <c r="C2861" s="132" t="s">
        <v>8576</v>
      </c>
      <c r="D2861" s="132" t="s">
        <v>2498</v>
      </c>
      <c r="E2861" s="132" t="s">
        <v>2499</v>
      </c>
      <c r="F2861" s="132" t="s">
        <v>3059</v>
      </c>
      <c r="G2861" s="132" t="s">
        <v>2536</v>
      </c>
    </row>
    <row r="2862" spans="2:7">
      <c r="B2862" s="132" t="s">
        <v>8577</v>
      </c>
      <c r="C2862" s="132" t="s">
        <v>8578</v>
      </c>
      <c r="D2862" s="132" t="s">
        <v>2498</v>
      </c>
      <c r="E2862" s="132" t="s">
        <v>2499</v>
      </c>
      <c r="F2862" s="132" t="s">
        <v>3228</v>
      </c>
      <c r="G2862" s="132" t="s">
        <v>2536</v>
      </c>
    </row>
    <row r="2863" spans="2:7">
      <c r="B2863" s="132" t="s">
        <v>8579</v>
      </c>
      <c r="C2863" s="132" t="s">
        <v>8580</v>
      </c>
      <c r="D2863" s="132" t="s">
        <v>2498</v>
      </c>
      <c r="E2863" s="132" t="s">
        <v>2499</v>
      </c>
      <c r="F2863" s="132" t="s">
        <v>3220</v>
      </c>
      <c r="G2863" s="132" t="s">
        <v>2536</v>
      </c>
    </row>
    <row r="2864" spans="2:7">
      <c r="B2864" s="132" t="s">
        <v>8581</v>
      </c>
      <c r="C2864" s="132" t="s">
        <v>8582</v>
      </c>
      <c r="D2864" s="132" t="s">
        <v>2498</v>
      </c>
      <c r="E2864" s="132" t="s">
        <v>2499</v>
      </c>
      <c r="F2864" s="132" t="s">
        <v>5110</v>
      </c>
      <c r="G2864" s="132" t="s">
        <v>2536</v>
      </c>
    </row>
    <row r="2865" spans="2:7">
      <c r="B2865" s="132" t="s">
        <v>8583</v>
      </c>
      <c r="C2865" s="132" t="s">
        <v>8584</v>
      </c>
      <c r="D2865" s="132" t="s">
        <v>2498</v>
      </c>
      <c r="E2865" s="132" t="s">
        <v>2499</v>
      </c>
      <c r="F2865" s="132" t="s">
        <v>2511</v>
      </c>
      <c r="G2865" s="132" t="s">
        <v>2536</v>
      </c>
    </row>
    <row r="2866" spans="2:7">
      <c r="B2866" s="132" t="s">
        <v>8585</v>
      </c>
      <c r="C2866" s="132" t="s">
        <v>8586</v>
      </c>
      <c r="D2866" s="132" t="s">
        <v>2498</v>
      </c>
      <c r="E2866" s="132" t="s">
        <v>2499</v>
      </c>
      <c r="F2866" s="132" t="s">
        <v>3314</v>
      </c>
      <c r="G2866" s="132" t="s">
        <v>2536</v>
      </c>
    </row>
    <row r="2867" spans="2:7">
      <c r="B2867" s="132" t="s">
        <v>8587</v>
      </c>
      <c r="C2867" s="132" t="s">
        <v>8588</v>
      </c>
      <c r="D2867" s="132" t="s">
        <v>2498</v>
      </c>
      <c r="E2867" s="132" t="s">
        <v>2499</v>
      </c>
      <c r="F2867" s="132" t="s">
        <v>3377</v>
      </c>
      <c r="G2867" s="132" t="s">
        <v>2536</v>
      </c>
    </row>
    <row r="2868" spans="2:7">
      <c r="B2868" s="132" t="s">
        <v>8589</v>
      </c>
      <c r="C2868" s="132" t="s">
        <v>8590</v>
      </c>
      <c r="D2868" s="132" t="s">
        <v>2498</v>
      </c>
      <c r="E2868" s="132" t="s">
        <v>2499</v>
      </c>
      <c r="F2868" s="132" t="s">
        <v>2562</v>
      </c>
      <c r="G2868" s="132" t="s">
        <v>2536</v>
      </c>
    </row>
    <row r="2869" spans="2:7">
      <c r="B2869" s="132" t="s">
        <v>8591</v>
      </c>
      <c r="C2869" s="132" t="s">
        <v>8592</v>
      </c>
      <c r="D2869" s="132" t="s">
        <v>2498</v>
      </c>
      <c r="E2869" s="132" t="s">
        <v>2499</v>
      </c>
      <c r="F2869" s="132" t="s">
        <v>2515</v>
      </c>
      <c r="G2869" s="132" t="s">
        <v>2536</v>
      </c>
    </row>
    <row r="2870" spans="2:7">
      <c r="B2870" s="132" t="s">
        <v>8593</v>
      </c>
      <c r="C2870" s="132" t="s">
        <v>8594</v>
      </c>
      <c r="D2870" s="132" t="s">
        <v>2498</v>
      </c>
      <c r="E2870" s="132" t="s">
        <v>2499</v>
      </c>
      <c r="F2870" s="132" t="s">
        <v>2562</v>
      </c>
      <c r="G2870" s="132" t="s">
        <v>2536</v>
      </c>
    </row>
    <row r="2871" spans="2:7">
      <c r="B2871" s="132" t="s">
        <v>8595</v>
      </c>
      <c r="C2871" s="132" t="s">
        <v>8596</v>
      </c>
      <c r="D2871" s="132" t="s">
        <v>2498</v>
      </c>
      <c r="E2871" s="132" t="s">
        <v>2499</v>
      </c>
      <c r="F2871" s="132" t="s">
        <v>2515</v>
      </c>
      <c r="G2871" s="132" t="s">
        <v>2536</v>
      </c>
    </row>
    <row r="2872" spans="2:7">
      <c r="B2872" s="132" t="s">
        <v>8597</v>
      </c>
      <c r="C2872" s="132" t="s">
        <v>8598</v>
      </c>
      <c r="D2872" s="132" t="s">
        <v>2498</v>
      </c>
      <c r="E2872" s="132" t="s">
        <v>2499</v>
      </c>
      <c r="F2872" s="132" t="s">
        <v>3445</v>
      </c>
      <c r="G2872" s="132" t="s">
        <v>2536</v>
      </c>
    </row>
    <row r="2873" spans="2:7">
      <c r="B2873" s="132" t="s">
        <v>8599</v>
      </c>
      <c r="C2873" s="132" t="s">
        <v>8600</v>
      </c>
      <c r="D2873" s="132" t="s">
        <v>2498</v>
      </c>
      <c r="E2873" s="132" t="s">
        <v>2499</v>
      </c>
      <c r="F2873" s="132" t="s">
        <v>2519</v>
      </c>
      <c r="G2873" s="132" t="s">
        <v>2536</v>
      </c>
    </row>
    <row r="2874" spans="2:7">
      <c r="B2874" s="132" t="s">
        <v>8601</v>
      </c>
      <c r="C2874" s="132" t="s">
        <v>8602</v>
      </c>
      <c r="D2874" s="132" t="s">
        <v>2498</v>
      </c>
      <c r="E2874" s="132" t="s">
        <v>2499</v>
      </c>
      <c r="F2874" s="132" t="s">
        <v>8603</v>
      </c>
      <c r="G2874" s="132" t="s">
        <v>2536</v>
      </c>
    </row>
    <row r="2875" spans="2:7">
      <c r="B2875" s="132" t="s">
        <v>8604</v>
      </c>
      <c r="C2875" s="132" t="s">
        <v>8605</v>
      </c>
      <c r="D2875" s="132" t="s">
        <v>2498</v>
      </c>
      <c r="E2875" s="132" t="s">
        <v>2499</v>
      </c>
      <c r="F2875" s="132" t="s">
        <v>3220</v>
      </c>
      <c r="G2875" s="132" t="s">
        <v>2536</v>
      </c>
    </row>
    <row r="2876" spans="2:7">
      <c r="B2876" s="132" t="s">
        <v>8606</v>
      </c>
      <c r="C2876" s="132" t="s">
        <v>8607</v>
      </c>
      <c r="D2876" s="132" t="s">
        <v>2498</v>
      </c>
      <c r="E2876" s="132" t="s">
        <v>2499</v>
      </c>
      <c r="F2876" s="132" t="s">
        <v>2562</v>
      </c>
      <c r="G2876" s="132" t="s">
        <v>2536</v>
      </c>
    </row>
    <row r="2877" spans="2:7">
      <c r="B2877" s="132" t="s">
        <v>8608</v>
      </c>
      <c r="C2877" s="132" t="s">
        <v>8609</v>
      </c>
      <c r="D2877" s="132" t="s">
        <v>2498</v>
      </c>
      <c r="E2877" s="132" t="s">
        <v>2499</v>
      </c>
      <c r="F2877" s="132" t="s">
        <v>2519</v>
      </c>
      <c r="G2877" s="132" t="s">
        <v>2536</v>
      </c>
    </row>
    <row r="2878" spans="2:7">
      <c r="B2878" s="132" t="s">
        <v>8610</v>
      </c>
      <c r="C2878" s="132" t="s">
        <v>8611</v>
      </c>
      <c r="D2878" s="132" t="s">
        <v>2498</v>
      </c>
      <c r="E2878" s="132" t="s">
        <v>2499</v>
      </c>
      <c r="F2878" s="132" t="s">
        <v>2606</v>
      </c>
      <c r="G2878" s="132" t="s">
        <v>2536</v>
      </c>
    </row>
    <row r="2879" spans="2:7">
      <c r="B2879" s="132" t="s">
        <v>8612</v>
      </c>
      <c r="C2879" s="132" t="s">
        <v>8613</v>
      </c>
      <c r="D2879" s="132" t="s">
        <v>2498</v>
      </c>
      <c r="E2879" s="132" t="s">
        <v>2499</v>
      </c>
      <c r="F2879" s="132" t="s">
        <v>3643</v>
      </c>
      <c r="G2879" s="132" t="s">
        <v>2536</v>
      </c>
    </row>
    <row r="2880" spans="2:7">
      <c r="B2880" s="132" t="s">
        <v>8614</v>
      </c>
      <c r="C2880" s="132" t="s">
        <v>8615</v>
      </c>
      <c r="D2880" s="132" t="s">
        <v>2498</v>
      </c>
      <c r="E2880" s="132" t="s">
        <v>2499</v>
      </c>
      <c r="F2880" s="132" t="s">
        <v>3160</v>
      </c>
      <c r="G2880" s="132" t="s">
        <v>2536</v>
      </c>
    </row>
    <row r="2881" spans="2:7">
      <c r="B2881" s="132" t="s">
        <v>8616</v>
      </c>
      <c r="C2881" s="132" t="s">
        <v>8617</v>
      </c>
      <c r="D2881" s="132" t="s">
        <v>2498</v>
      </c>
      <c r="E2881" s="132" t="s">
        <v>2499</v>
      </c>
      <c r="F2881" s="132" t="s">
        <v>4248</v>
      </c>
      <c r="G2881" s="132" t="s">
        <v>2536</v>
      </c>
    </row>
    <row r="2882" spans="2:7">
      <c r="B2882" s="132" t="s">
        <v>8618</v>
      </c>
      <c r="C2882" s="132" t="s">
        <v>8619</v>
      </c>
      <c r="D2882" s="132" t="s">
        <v>2498</v>
      </c>
      <c r="E2882" s="132" t="s">
        <v>2499</v>
      </c>
      <c r="F2882" s="132" t="s">
        <v>3984</v>
      </c>
      <c r="G2882" s="132" t="s">
        <v>2536</v>
      </c>
    </row>
    <row r="2883" spans="2:7">
      <c r="B2883" s="132" t="s">
        <v>8620</v>
      </c>
      <c r="C2883" s="132" t="s">
        <v>8621</v>
      </c>
      <c r="D2883" s="132" t="s">
        <v>2498</v>
      </c>
      <c r="E2883" s="132" t="s">
        <v>2499</v>
      </c>
      <c r="F2883" s="132" t="s">
        <v>3273</v>
      </c>
      <c r="G2883" s="132" t="s">
        <v>2536</v>
      </c>
    </row>
    <row r="2884" spans="2:7">
      <c r="B2884" s="132" t="s">
        <v>8622</v>
      </c>
      <c r="C2884" s="132" t="s">
        <v>8623</v>
      </c>
      <c r="D2884" s="132" t="s">
        <v>2498</v>
      </c>
      <c r="E2884" s="132" t="s">
        <v>2499</v>
      </c>
      <c r="F2884" s="132" t="s">
        <v>2968</v>
      </c>
      <c r="G2884" s="132" t="s">
        <v>2536</v>
      </c>
    </row>
    <row r="2885" spans="2:7">
      <c r="B2885" s="132" t="s">
        <v>8624</v>
      </c>
      <c r="C2885" s="132" t="s">
        <v>8625</v>
      </c>
      <c r="D2885" s="132" t="s">
        <v>2498</v>
      </c>
      <c r="E2885" s="132" t="s">
        <v>2499</v>
      </c>
      <c r="F2885" s="132" t="s">
        <v>2606</v>
      </c>
      <c r="G2885" s="132" t="s">
        <v>2536</v>
      </c>
    </row>
    <row r="2886" spans="2:7">
      <c r="B2886" s="132" t="s">
        <v>8626</v>
      </c>
      <c r="C2886" s="132" t="s">
        <v>8627</v>
      </c>
      <c r="D2886" s="132" t="s">
        <v>2498</v>
      </c>
      <c r="E2886" s="132" t="s">
        <v>2499</v>
      </c>
      <c r="F2886" s="132" t="s">
        <v>2716</v>
      </c>
      <c r="G2886" s="132" t="s">
        <v>2536</v>
      </c>
    </row>
    <row r="2887" spans="2:7">
      <c r="B2887" s="132" t="s">
        <v>8628</v>
      </c>
      <c r="C2887" s="132" t="s">
        <v>8629</v>
      </c>
      <c r="D2887" s="132" t="s">
        <v>2498</v>
      </c>
      <c r="E2887" s="132" t="s">
        <v>2499</v>
      </c>
      <c r="F2887" s="132" t="s">
        <v>3208</v>
      </c>
      <c r="G2887" s="132" t="s">
        <v>2536</v>
      </c>
    </row>
    <row r="2888" spans="2:7">
      <c r="B2888" s="132" t="s">
        <v>8630</v>
      </c>
      <c r="C2888" s="132" t="s">
        <v>8631</v>
      </c>
      <c r="D2888" s="132" t="s">
        <v>2498</v>
      </c>
      <c r="E2888" s="132" t="s">
        <v>2499</v>
      </c>
      <c r="F2888" s="132" t="s">
        <v>2559</v>
      </c>
      <c r="G2888" s="132" t="s">
        <v>2536</v>
      </c>
    </row>
    <row r="2889" spans="2:7">
      <c r="B2889" s="132" t="s">
        <v>8632</v>
      </c>
      <c r="C2889" s="132" t="s">
        <v>8633</v>
      </c>
      <c r="D2889" s="132" t="s">
        <v>2498</v>
      </c>
      <c r="E2889" s="132" t="s">
        <v>2499</v>
      </c>
      <c r="F2889" s="132" t="s">
        <v>2968</v>
      </c>
      <c r="G2889" s="132" t="s">
        <v>2536</v>
      </c>
    </row>
    <row r="2890" spans="2:7">
      <c r="B2890" s="132" t="s">
        <v>8634</v>
      </c>
      <c r="C2890" s="132" t="s">
        <v>8635</v>
      </c>
      <c r="D2890" s="132" t="s">
        <v>2498</v>
      </c>
      <c r="E2890" s="132" t="s">
        <v>2499</v>
      </c>
      <c r="F2890" s="132" t="s">
        <v>2562</v>
      </c>
      <c r="G2890" s="132" t="s">
        <v>2536</v>
      </c>
    </row>
    <row r="2891" spans="2:7">
      <c r="B2891" s="132" t="s">
        <v>8636</v>
      </c>
      <c r="C2891" s="132" t="s">
        <v>8637</v>
      </c>
      <c r="D2891" s="132" t="s">
        <v>2498</v>
      </c>
      <c r="E2891" s="132" t="s">
        <v>2499</v>
      </c>
      <c r="F2891" s="132" t="s">
        <v>2559</v>
      </c>
      <c r="G2891" s="132" t="s">
        <v>2536</v>
      </c>
    </row>
    <row r="2892" spans="2:7">
      <c r="B2892" s="132" t="s">
        <v>8638</v>
      </c>
      <c r="C2892" s="132" t="s">
        <v>8639</v>
      </c>
      <c r="D2892" s="132" t="s">
        <v>2498</v>
      </c>
      <c r="E2892" s="132" t="s">
        <v>2499</v>
      </c>
      <c r="F2892" s="132" t="s">
        <v>3273</v>
      </c>
      <c r="G2892" s="132" t="s">
        <v>2536</v>
      </c>
    </row>
    <row r="2893" spans="2:7">
      <c r="B2893" s="132" t="s">
        <v>8640</v>
      </c>
      <c r="C2893" s="132" t="s">
        <v>8641</v>
      </c>
      <c r="D2893" s="132" t="s">
        <v>2498</v>
      </c>
      <c r="E2893" s="132" t="s">
        <v>2499</v>
      </c>
      <c r="F2893" s="132" t="s">
        <v>2711</v>
      </c>
      <c r="G2893" s="132" t="s">
        <v>2536</v>
      </c>
    </row>
    <row r="2894" spans="2:7">
      <c r="B2894" s="132" t="s">
        <v>8642</v>
      </c>
      <c r="C2894" s="132" t="s">
        <v>8643</v>
      </c>
      <c r="D2894" s="132" t="s">
        <v>2498</v>
      </c>
      <c r="E2894" s="132" t="s">
        <v>2499</v>
      </c>
      <c r="F2894" s="132" t="s">
        <v>3208</v>
      </c>
      <c r="G2894" s="132" t="s">
        <v>2536</v>
      </c>
    </row>
    <row r="2895" spans="2:7">
      <c r="B2895" s="132" t="s">
        <v>8644</v>
      </c>
      <c r="C2895" s="132" t="s">
        <v>8645</v>
      </c>
      <c r="D2895" s="132" t="s">
        <v>2498</v>
      </c>
      <c r="E2895" s="132" t="s">
        <v>2499</v>
      </c>
      <c r="F2895" s="132" t="s">
        <v>2515</v>
      </c>
      <c r="G2895" s="132" t="s">
        <v>2536</v>
      </c>
    </row>
    <row r="2896" spans="2:7">
      <c r="B2896" s="132" t="s">
        <v>8646</v>
      </c>
      <c r="C2896" s="132" t="s">
        <v>8647</v>
      </c>
      <c r="D2896" s="132" t="s">
        <v>2498</v>
      </c>
      <c r="E2896" s="132" t="s">
        <v>2499</v>
      </c>
      <c r="F2896" s="132" t="s">
        <v>3228</v>
      </c>
      <c r="G2896" s="132" t="s">
        <v>2536</v>
      </c>
    </row>
    <row r="2897" spans="2:7">
      <c r="B2897" s="132" t="s">
        <v>8648</v>
      </c>
      <c r="C2897" s="132" t="s">
        <v>8649</v>
      </c>
      <c r="D2897" s="132" t="s">
        <v>2498</v>
      </c>
      <c r="E2897" s="132" t="s">
        <v>2499</v>
      </c>
      <c r="F2897" s="132" t="s">
        <v>2938</v>
      </c>
      <c r="G2897" s="132" t="s">
        <v>2536</v>
      </c>
    </row>
    <row r="2898" spans="2:7">
      <c r="B2898" s="132" t="s">
        <v>8650</v>
      </c>
      <c r="C2898" s="132" t="s">
        <v>8651</v>
      </c>
      <c r="D2898" s="132" t="s">
        <v>2498</v>
      </c>
      <c r="E2898" s="132" t="s">
        <v>2499</v>
      </c>
      <c r="F2898" s="132" t="s">
        <v>3074</v>
      </c>
      <c r="G2898" s="132" t="s">
        <v>2536</v>
      </c>
    </row>
    <row r="2899" spans="2:7">
      <c r="B2899" s="132" t="s">
        <v>8652</v>
      </c>
      <c r="C2899" s="132" t="s">
        <v>8653</v>
      </c>
      <c r="D2899" s="132" t="s">
        <v>2498</v>
      </c>
      <c r="E2899" s="132" t="s">
        <v>2499</v>
      </c>
      <c r="F2899" s="132" t="s">
        <v>2643</v>
      </c>
      <c r="G2899" s="132" t="s">
        <v>2536</v>
      </c>
    </row>
    <row r="2900" spans="2:7">
      <c r="B2900" s="132" t="s">
        <v>8654</v>
      </c>
      <c r="C2900" s="132" t="s">
        <v>8655</v>
      </c>
      <c r="D2900" s="132" t="s">
        <v>2498</v>
      </c>
      <c r="E2900" s="132" t="s">
        <v>2499</v>
      </c>
      <c r="F2900" s="132" t="s">
        <v>2968</v>
      </c>
      <c r="G2900" s="132" t="s">
        <v>2536</v>
      </c>
    </row>
    <row r="2901" spans="2:7">
      <c r="B2901" s="132" t="s">
        <v>8656</v>
      </c>
      <c r="C2901" s="132" t="s">
        <v>8657</v>
      </c>
      <c r="D2901" s="132" t="s">
        <v>2498</v>
      </c>
      <c r="E2901" s="132" t="s">
        <v>2499</v>
      </c>
      <c r="F2901" s="132" t="s">
        <v>2968</v>
      </c>
      <c r="G2901" s="132" t="s">
        <v>2536</v>
      </c>
    </row>
    <row r="2902" spans="2:7">
      <c r="B2902" s="132" t="s">
        <v>8658</v>
      </c>
      <c r="C2902" s="132" t="s">
        <v>8659</v>
      </c>
      <c r="D2902" s="132" t="s">
        <v>2498</v>
      </c>
      <c r="E2902" s="132" t="s">
        <v>2499</v>
      </c>
      <c r="F2902" s="132" t="s">
        <v>2968</v>
      </c>
      <c r="G2902" s="132" t="s">
        <v>2536</v>
      </c>
    </row>
    <row r="2903" spans="2:7">
      <c r="B2903" s="132" t="s">
        <v>8660</v>
      </c>
      <c r="C2903" s="132" t="s">
        <v>8661</v>
      </c>
      <c r="D2903" s="132" t="s">
        <v>2498</v>
      </c>
      <c r="E2903" s="132" t="s">
        <v>2499</v>
      </c>
      <c r="F2903" s="132" t="s">
        <v>3926</v>
      </c>
      <c r="G2903" s="132" t="s">
        <v>2536</v>
      </c>
    </row>
    <row r="2904" spans="2:7">
      <c r="B2904" s="132" t="s">
        <v>8662</v>
      </c>
      <c r="C2904" s="132" t="s">
        <v>8663</v>
      </c>
      <c r="D2904" s="132" t="s">
        <v>2498</v>
      </c>
      <c r="E2904" s="132" t="s">
        <v>2499</v>
      </c>
      <c r="F2904" s="132" t="s">
        <v>3168</v>
      </c>
      <c r="G2904" s="132" t="s">
        <v>2536</v>
      </c>
    </row>
    <row r="2905" spans="2:7">
      <c r="B2905" s="132" t="s">
        <v>8664</v>
      </c>
      <c r="C2905" s="132" t="s">
        <v>8665</v>
      </c>
      <c r="D2905" s="132" t="s">
        <v>2498</v>
      </c>
      <c r="E2905" s="132" t="s">
        <v>2499</v>
      </c>
      <c r="F2905" s="132" t="s">
        <v>3228</v>
      </c>
      <c r="G2905" s="132" t="s">
        <v>2536</v>
      </c>
    </row>
    <row r="2906" spans="2:7">
      <c r="B2906" s="132" t="s">
        <v>8666</v>
      </c>
      <c r="C2906" s="132" t="s">
        <v>8667</v>
      </c>
      <c r="D2906" s="132" t="s">
        <v>2498</v>
      </c>
      <c r="E2906" s="132" t="s">
        <v>2499</v>
      </c>
      <c r="F2906" s="132" t="s">
        <v>3500</v>
      </c>
      <c r="G2906" s="132" t="s">
        <v>2536</v>
      </c>
    </row>
    <row r="2907" spans="2:7">
      <c r="B2907" s="132" t="s">
        <v>8668</v>
      </c>
      <c r="C2907" s="132" t="s">
        <v>8669</v>
      </c>
      <c r="D2907" s="132" t="s">
        <v>2498</v>
      </c>
      <c r="E2907" s="132" t="s">
        <v>2499</v>
      </c>
      <c r="F2907" s="132" t="s">
        <v>2968</v>
      </c>
      <c r="G2907" s="132" t="s">
        <v>2536</v>
      </c>
    </row>
    <row r="2908" spans="2:7">
      <c r="B2908" s="132" t="s">
        <v>8670</v>
      </c>
      <c r="C2908" s="132" t="s">
        <v>8671</v>
      </c>
      <c r="D2908" s="132" t="s">
        <v>2498</v>
      </c>
      <c r="E2908" s="132" t="s">
        <v>2499</v>
      </c>
      <c r="F2908" s="132" t="s">
        <v>3228</v>
      </c>
      <c r="G2908" s="132" t="s">
        <v>2536</v>
      </c>
    </row>
    <row r="2909" spans="2:7">
      <c r="B2909" s="132" t="s">
        <v>8672</v>
      </c>
      <c r="C2909" s="132" t="s">
        <v>8673</v>
      </c>
      <c r="D2909" s="132" t="s">
        <v>2498</v>
      </c>
      <c r="E2909" s="132" t="s">
        <v>2499</v>
      </c>
      <c r="F2909" s="132" t="s">
        <v>2688</v>
      </c>
      <c r="G2909" s="132" t="s">
        <v>2536</v>
      </c>
    </row>
    <row r="2910" spans="2:7">
      <c r="B2910" s="132" t="s">
        <v>8674</v>
      </c>
      <c r="C2910" s="132" t="s">
        <v>8673</v>
      </c>
      <c r="D2910" s="132" t="s">
        <v>2498</v>
      </c>
      <c r="E2910" s="132" t="s">
        <v>2499</v>
      </c>
      <c r="F2910" s="132" t="s">
        <v>2688</v>
      </c>
      <c r="G2910" s="132" t="s">
        <v>2536</v>
      </c>
    </row>
    <row r="2911" spans="2:7">
      <c r="B2911" s="132" t="s">
        <v>8675</v>
      </c>
      <c r="C2911" s="132" t="s">
        <v>8676</v>
      </c>
      <c r="D2911" s="132" t="s">
        <v>3787</v>
      </c>
      <c r="E2911" s="132" t="s">
        <v>3788</v>
      </c>
      <c r="F2911" s="132" t="s">
        <v>8677</v>
      </c>
      <c r="G2911" s="132" t="s">
        <v>2536</v>
      </c>
    </row>
    <row r="2912" spans="2:7">
      <c r="B2912" s="132" t="s">
        <v>8678</v>
      </c>
      <c r="C2912" s="132" t="s">
        <v>8679</v>
      </c>
      <c r="D2912" s="132" t="s">
        <v>3787</v>
      </c>
      <c r="E2912" s="132" t="s">
        <v>3788</v>
      </c>
      <c r="F2912" s="132" t="s">
        <v>8680</v>
      </c>
      <c r="G2912" s="132" t="s">
        <v>2536</v>
      </c>
    </row>
    <row r="2913" spans="2:7">
      <c r="B2913" s="132" t="s">
        <v>8681</v>
      </c>
      <c r="C2913" s="132" t="s">
        <v>8682</v>
      </c>
      <c r="D2913" s="132" t="s">
        <v>3787</v>
      </c>
      <c r="E2913" s="132" t="s">
        <v>3788</v>
      </c>
      <c r="F2913" s="132" t="s">
        <v>8683</v>
      </c>
      <c r="G2913" s="132" t="s">
        <v>2536</v>
      </c>
    </row>
    <row r="2914" spans="2:7">
      <c r="B2914" s="132" t="s">
        <v>8684</v>
      </c>
      <c r="C2914" s="132" t="s">
        <v>8685</v>
      </c>
      <c r="D2914" s="132" t="s">
        <v>3787</v>
      </c>
      <c r="E2914" s="132" t="s">
        <v>3788</v>
      </c>
      <c r="F2914" s="132" t="s">
        <v>8686</v>
      </c>
      <c r="G2914" s="132" t="s">
        <v>2536</v>
      </c>
    </row>
    <row r="2915" spans="2:7">
      <c r="B2915" s="132" t="s">
        <v>8687</v>
      </c>
      <c r="C2915" s="132" t="s">
        <v>8688</v>
      </c>
      <c r="D2915" s="132" t="s">
        <v>3787</v>
      </c>
      <c r="E2915" s="132" t="s">
        <v>3788</v>
      </c>
      <c r="F2915" s="132" t="s">
        <v>8689</v>
      </c>
      <c r="G2915" s="132" t="s">
        <v>2536</v>
      </c>
    </row>
    <row r="2916" spans="2:7">
      <c r="B2916" s="132" t="s">
        <v>8690</v>
      </c>
      <c r="C2916" s="132" t="s">
        <v>8691</v>
      </c>
      <c r="D2916" s="132" t="s">
        <v>3787</v>
      </c>
      <c r="E2916" s="132" t="s">
        <v>3788</v>
      </c>
      <c r="F2916" s="132" t="s">
        <v>8692</v>
      </c>
      <c r="G2916" s="132" t="s">
        <v>2536</v>
      </c>
    </row>
    <row r="2917" spans="2:7">
      <c r="B2917" s="132" t="s">
        <v>8693</v>
      </c>
      <c r="C2917" s="132" t="s">
        <v>8694</v>
      </c>
      <c r="D2917" s="132" t="s">
        <v>3787</v>
      </c>
      <c r="E2917" s="132" t="s">
        <v>3788</v>
      </c>
      <c r="F2917" s="132" t="s">
        <v>8695</v>
      </c>
      <c r="G2917" s="132" t="s">
        <v>2536</v>
      </c>
    </row>
    <row r="2918" spans="2:7">
      <c r="B2918" s="132" t="s">
        <v>8696</v>
      </c>
      <c r="C2918" s="132" t="s">
        <v>8697</v>
      </c>
      <c r="D2918" s="132" t="s">
        <v>3787</v>
      </c>
      <c r="E2918" s="132" t="s">
        <v>3788</v>
      </c>
      <c r="F2918" s="132" t="s">
        <v>8698</v>
      </c>
      <c r="G2918" s="132" t="s">
        <v>2536</v>
      </c>
    </row>
    <row r="2919" spans="2:7">
      <c r="B2919" s="132" t="s">
        <v>8699</v>
      </c>
      <c r="C2919" s="132" t="s">
        <v>8700</v>
      </c>
      <c r="D2919" s="132" t="s">
        <v>3787</v>
      </c>
      <c r="E2919" s="132" t="s">
        <v>3788</v>
      </c>
      <c r="F2919" s="132" t="s">
        <v>8701</v>
      </c>
      <c r="G2919" s="132" t="s">
        <v>2536</v>
      </c>
    </row>
    <row r="2920" spans="2:7">
      <c r="B2920" s="132" t="s">
        <v>8702</v>
      </c>
      <c r="C2920" s="132" t="s">
        <v>8703</v>
      </c>
      <c r="D2920" s="132" t="s">
        <v>3787</v>
      </c>
      <c r="E2920" s="132" t="s">
        <v>3788</v>
      </c>
      <c r="F2920" s="132" t="s">
        <v>8704</v>
      </c>
      <c r="G2920" s="132" t="s">
        <v>2536</v>
      </c>
    </row>
    <row r="2921" spans="2:7">
      <c r="B2921" s="132" t="s">
        <v>8705</v>
      </c>
      <c r="C2921" s="132" t="s">
        <v>8706</v>
      </c>
      <c r="D2921" s="132" t="s">
        <v>3787</v>
      </c>
      <c r="E2921" s="132" t="s">
        <v>3788</v>
      </c>
      <c r="F2921" s="132" t="s">
        <v>8704</v>
      </c>
      <c r="G2921" s="132" t="s">
        <v>2536</v>
      </c>
    </row>
    <row r="2922" spans="2:7">
      <c r="B2922" s="132" t="s">
        <v>8707</v>
      </c>
      <c r="C2922" s="132" t="s">
        <v>8708</v>
      </c>
      <c r="D2922" s="132" t="s">
        <v>3787</v>
      </c>
      <c r="E2922" s="132" t="s">
        <v>3788</v>
      </c>
      <c r="F2922" s="132" t="s">
        <v>8709</v>
      </c>
      <c r="G2922" s="132" t="s">
        <v>2536</v>
      </c>
    </row>
    <row r="2923" spans="2:7">
      <c r="B2923" s="132" t="s">
        <v>8710</v>
      </c>
      <c r="C2923" s="132" t="s">
        <v>8711</v>
      </c>
      <c r="D2923" s="132" t="s">
        <v>3787</v>
      </c>
      <c r="E2923" s="132" t="s">
        <v>3788</v>
      </c>
      <c r="F2923" s="132" t="s">
        <v>8712</v>
      </c>
      <c r="G2923" s="132" t="s">
        <v>2536</v>
      </c>
    </row>
    <row r="2924" spans="2:7">
      <c r="B2924" s="132" t="s">
        <v>8713</v>
      </c>
      <c r="C2924" s="132" t="s">
        <v>8714</v>
      </c>
      <c r="D2924" s="132" t="s">
        <v>3787</v>
      </c>
      <c r="E2924" s="132" t="s">
        <v>3788</v>
      </c>
      <c r="F2924" s="132" t="s">
        <v>8715</v>
      </c>
      <c r="G2924" s="132" t="s">
        <v>2536</v>
      </c>
    </row>
    <row r="2925" spans="2:7">
      <c r="B2925" s="132" t="s">
        <v>8716</v>
      </c>
      <c r="C2925" s="132" t="s">
        <v>8717</v>
      </c>
      <c r="D2925" s="132" t="s">
        <v>3787</v>
      </c>
      <c r="E2925" s="132" t="s">
        <v>3788</v>
      </c>
      <c r="F2925" s="132" t="s">
        <v>8715</v>
      </c>
      <c r="G2925" s="132" t="s">
        <v>2536</v>
      </c>
    </row>
    <row r="2926" spans="2:7">
      <c r="B2926" s="132" t="s">
        <v>8718</v>
      </c>
      <c r="C2926" s="132" t="s">
        <v>8719</v>
      </c>
      <c r="D2926" s="132" t="s">
        <v>3787</v>
      </c>
      <c r="E2926" s="132" t="s">
        <v>3788</v>
      </c>
      <c r="F2926" s="132" t="s">
        <v>8715</v>
      </c>
      <c r="G2926" s="132" t="s">
        <v>2536</v>
      </c>
    </row>
    <row r="2927" spans="2:7">
      <c r="B2927" s="132" t="s">
        <v>8720</v>
      </c>
      <c r="C2927" s="132" t="s">
        <v>8721</v>
      </c>
      <c r="D2927" s="132" t="s">
        <v>3787</v>
      </c>
      <c r="E2927" s="132" t="s">
        <v>3788</v>
      </c>
      <c r="F2927" s="132" t="s">
        <v>8715</v>
      </c>
      <c r="G2927" s="132" t="s">
        <v>2536</v>
      </c>
    </row>
    <row r="2928" spans="2:7">
      <c r="B2928" s="132" t="s">
        <v>8722</v>
      </c>
      <c r="C2928" s="132" t="s">
        <v>8723</v>
      </c>
      <c r="D2928" s="132" t="s">
        <v>3787</v>
      </c>
      <c r="E2928" s="132" t="s">
        <v>3788</v>
      </c>
      <c r="F2928" s="132" t="s">
        <v>8724</v>
      </c>
      <c r="G2928" s="132" t="s">
        <v>2536</v>
      </c>
    </row>
    <row r="2929" spans="2:7">
      <c r="B2929" s="132" t="s">
        <v>8725</v>
      </c>
      <c r="C2929" s="132" t="s">
        <v>8726</v>
      </c>
      <c r="D2929" s="132" t="s">
        <v>3787</v>
      </c>
      <c r="E2929" s="132" t="s">
        <v>3788</v>
      </c>
      <c r="F2929" s="132" t="s">
        <v>8724</v>
      </c>
      <c r="G2929" s="132" t="s">
        <v>2536</v>
      </c>
    </row>
    <row r="2930" spans="2:7">
      <c r="B2930" s="132" t="s">
        <v>8727</v>
      </c>
      <c r="C2930" s="132" t="s">
        <v>8728</v>
      </c>
      <c r="D2930" s="132" t="s">
        <v>3787</v>
      </c>
      <c r="E2930" s="132" t="s">
        <v>3788</v>
      </c>
      <c r="F2930" s="132" t="s">
        <v>8724</v>
      </c>
      <c r="G2930" s="132" t="s">
        <v>2536</v>
      </c>
    </row>
    <row r="2931" spans="2:7">
      <c r="B2931" s="132" t="s">
        <v>8729</v>
      </c>
      <c r="C2931" s="132" t="s">
        <v>8730</v>
      </c>
      <c r="D2931" s="132" t="s">
        <v>3787</v>
      </c>
      <c r="E2931" s="132" t="s">
        <v>3788</v>
      </c>
      <c r="F2931" s="132" t="s">
        <v>8724</v>
      </c>
      <c r="G2931" s="132" t="s">
        <v>2536</v>
      </c>
    </row>
    <row r="2932" spans="2:7">
      <c r="B2932" s="132" t="s">
        <v>8731</v>
      </c>
      <c r="C2932" s="132" t="s">
        <v>8732</v>
      </c>
      <c r="D2932" s="132" t="s">
        <v>3787</v>
      </c>
      <c r="E2932" s="132" t="s">
        <v>3788</v>
      </c>
      <c r="F2932" s="132" t="s">
        <v>8724</v>
      </c>
      <c r="G2932" s="132" t="s">
        <v>2536</v>
      </c>
    </row>
    <row r="2933" spans="2:7">
      <c r="B2933" s="132" t="s">
        <v>8733</v>
      </c>
      <c r="C2933" s="132" t="s">
        <v>8734</v>
      </c>
      <c r="D2933" s="132" t="s">
        <v>3787</v>
      </c>
      <c r="E2933" s="132" t="s">
        <v>3788</v>
      </c>
      <c r="F2933" s="132" t="s">
        <v>8735</v>
      </c>
      <c r="G2933" s="132" t="s">
        <v>2536</v>
      </c>
    </row>
    <row r="2934" spans="2:7">
      <c r="B2934" s="132" t="s">
        <v>8736</v>
      </c>
      <c r="C2934" s="132" t="s">
        <v>8737</v>
      </c>
      <c r="D2934" s="132" t="s">
        <v>3787</v>
      </c>
      <c r="E2934" s="132" t="s">
        <v>3788</v>
      </c>
      <c r="F2934" s="132" t="s">
        <v>8738</v>
      </c>
      <c r="G2934" s="132" t="s">
        <v>2536</v>
      </c>
    </row>
    <row r="2935" spans="2:7">
      <c r="B2935" s="132" t="s">
        <v>8739</v>
      </c>
      <c r="C2935" s="132" t="s">
        <v>8740</v>
      </c>
      <c r="D2935" s="132" t="s">
        <v>3787</v>
      </c>
      <c r="E2935" s="132" t="s">
        <v>3788</v>
      </c>
      <c r="F2935" s="132" t="s">
        <v>8741</v>
      </c>
      <c r="G2935" s="132" t="s">
        <v>2536</v>
      </c>
    </row>
    <row r="2936" spans="2:7">
      <c r="B2936" s="132" t="s">
        <v>8742</v>
      </c>
      <c r="C2936" s="132" t="s">
        <v>8743</v>
      </c>
      <c r="D2936" s="132" t="s">
        <v>3787</v>
      </c>
      <c r="E2936" s="132" t="s">
        <v>3788</v>
      </c>
      <c r="F2936" s="132" t="s">
        <v>8741</v>
      </c>
      <c r="G2936" s="132" t="s">
        <v>2536</v>
      </c>
    </row>
    <row r="2937" spans="2:7">
      <c r="B2937" s="132" t="s">
        <v>8744</v>
      </c>
      <c r="C2937" s="132" t="s">
        <v>8745</v>
      </c>
      <c r="D2937" s="132" t="s">
        <v>3787</v>
      </c>
      <c r="E2937" s="132" t="s">
        <v>3788</v>
      </c>
      <c r="F2937" s="132" t="s">
        <v>8746</v>
      </c>
      <c r="G2937" s="132" t="s">
        <v>2536</v>
      </c>
    </row>
    <row r="2938" spans="2:7">
      <c r="B2938" s="132" t="s">
        <v>8747</v>
      </c>
      <c r="C2938" s="132" t="s">
        <v>8748</v>
      </c>
      <c r="D2938" s="132" t="s">
        <v>3787</v>
      </c>
      <c r="E2938" s="132" t="s">
        <v>3788</v>
      </c>
      <c r="F2938" s="132" t="s">
        <v>8749</v>
      </c>
      <c r="G2938" s="132" t="s">
        <v>2536</v>
      </c>
    </row>
    <row r="2939" spans="2:7">
      <c r="B2939" s="132" t="s">
        <v>8750</v>
      </c>
      <c r="C2939" s="132" t="s">
        <v>8751</v>
      </c>
      <c r="D2939" s="132" t="s">
        <v>3787</v>
      </c>
      <c r="E2939" s="132" t="s">
        <v>3788</v>
      </c>
      <c r="F2939" s="132" t="s">
        <v>8686</v>
      </c>
      <c r="G2939" s="132" t="s">
        <v>2536</v>
      </c>
    </row>
    <row r="2940" spans="2:7">
      <c r="B2940" s="132" t="s">
        <v>8752</v>
      </c>
      <c r="C2940" s="132" t="s">
        <v>8753</v>
      </c>
      <c r="D2940" s="132" t="s">
        <v>3787</v>
      </c>
      <c r="E2940" s="132" t="s">
        <v>3788</v>
      </c>
      <c r="F2940" s="132" t="s">
        <v>8754</v>
      </c>
      <c r="G2940" s="132" t="s">
        <v>2536</v>
      </c>
    </row>
    <row r="2941" spans="2:7">
      <c r="B2941" s="132" t="s">
        <v>8755</v>
      </c>
      <c r="C2941" s="132" t="s">
        <v>8756</v>
      </c>
      <c r="D2941" s="132" t="s">
        <v>3787</v>
      </c>
      <c r="E2941" s="132" t="s">
        <v>3788</v>
      </c>
      <c r="F2941" s="132" t="s">
        <v>8757</v>
      </c>
      <c r="G2941" s="132" t="s">
        <v>2536</v>
      </c>
    </row>
    <row r="2942" spans="2:7">
      <c r="B2942" s="132" t="s">
        <v>8758</v>
      </c>
      <c r="C2942" s="132" t="s">
        <v>8759</v>
      </c>
      <c r="D2942" s="132" t="s">
        <v>3787</v>
      </c>
      <c r="E2942" s="132" t="s">
        <v>3788</v>
      </c>
      <c r="F2942" s="132" t="s">
        <v>8677</v>
      </c>
      <c r="G2942" s="132" t="s">
        <v>2536</v>
      </c>
    </row>
    <row r="2943" spans="2:7">
      <c r="B2943" s="132" t="s">
        <v>8760</v>
      </c>
      <c r="C2943" s="132" t="s">
        <v>8761</v>
      </c>
      <c r="D2943" s="132" t="s">
        <v>3787</v>
      </c>
      <c r="E2943" s="132" t="s">
        <v>3788</v>
      </c>
      <c r="F2943" s="132" t="s">
        <v>8762</v>
      </c>
      <c r="G2943" s="132" t="s">
        <v>2536</v>
      </c>
    </row>
    <row r="2944" spans="2:7">
      <c r="B2944" s="132" t="s">
        <v>8763</v>
      </c>
      <c r="C2944" s="132" t="s">
        <v>8764</v>
      </c>
      <c r="D2944" s="132" t="s">
        <v>3787</v>
      </c>
      <c r="E2944" s="132" t="s">
        <v>3788</v>
      </c>
      <c r="F2944" s="132" t="s">
        <v>8762</v>
      </c>
      <c r="G2944" s="132" t="s">
        <v>2536</v>
      </c>
    </row>
    <row r="2945" spans="2:7">
      <c r="B2945" s="132" t="s">
        <v>8765</v>
      </c>
      <c r="C2945" s="132" t="s">
        <v>8766</v>
      </c>
      <c r="D2945" s="132" t="s">
        <v>3787</v>
      </c>
      <c r="E2945" s="132" t="s">
        <v>3788</v>
      </c>
      <c r="F2945" s="132" t="s">
        <v>8762</v>
      </c>
      <c r="G2945" s="132" t="s">
        <v>2536</v>
      </c>
    </row>
    <row r="2946" spans="2:7">
      <c r="B2946" s="132" t="s">
        <v>8767</v>
      </c>
      <c r="C2946" s="132" t="s">
        <v>8768</v>
      </c>
      <c r="D2946" s="132" t="s">
        <v>3787</v>
      </c>
      <c r="E2946" s="132" t="s">
        <v>3788</v>
      </c>
      <c r="F2946" s="132" t="s">
        <v>8762</v>
      </c>
      <c r="G2946" s="132" t="s">
        <v>2536</v>
      </c>
    </row>
    <row r="2947" spans="2:7">
      <c r="B2947" s="132" t="s">
        <v>8769</v>
      </c>
      <c r="C2947" s="132" t="s">
        <v>8770</v>
      </c>
      <c r="D2947" s="132" t="s">
        <v>3787</v>
      </c>
      <c r="E2947" s="132" t="s">
        <v>3788</v>
      </c>
      <c r="F2947" s="132" t="s">
        <v>8771</v>
      </c>
      <c r="G2947" s="132" t="s">
        <v>2536</v>
      </c>
    </row>
    <row r="2948" spans="2:7">
      <c r="B2948" s="132" t="s">
        <v>8772</v>
      </c>
      <c r="C2948" s="132" t="s">
        <v>8773</v>
      </c>
      <c r="D2948" s="132" t="s">
        <v>3787</v>
      </c>
      <c r="E2948" s="132" t="s">
        <v>3788</v>
      </c>
      <c r="F2948" s="132" t="s">
        <v>8774</v>
      </c>
      <c r="G2948" s="132" t="s">
        <v>2536</v>
      </c>
    </row>
    <row r="2949" spans="2:7">
      <c r="B2949" s="132" t="s">
        <v>8775</v>
      </c>
      <c r="C2949" s="132" t="s">
        <v>8776</v>
      </c>
      <c r="D2949" s="132" t="s">
        <v>3787</v>
      </c>
      <c r="E2949" s="132" t="s">
        <v>3788</v>
      </c>
      <c r="F2949" s="132" t="s">
        <v>8738</v>
      </c>
      <c r="G2949" s="132" t="s">
        <v>2536</v>
      </c>
    </row>
    <row r="2950" spans="2:7">
      <c r="B2950" s="132" t="s">
        <v>8777</v>
      </c>
      <c r="C2950" s="132" t="s">
        <v>8778</v>
      </c>
      <c r="D2950" s="132" t="s">
        <v>3787</v>
      </c>
      <c r="E2950" s="132" t="s">
        <v>3788</v>
      </c>
      <c r="F2950" s="132" t="s">
        <v>8779</v>
      </c>
      <c r="G2950" s="132" t="s">
        <v>2536</v>
      </c>
    </row>
    <row r="2951" spans="2:7">
      <c r="B2951" s="132" t="s">
        <v>8780</v>
      </c>
      <c r="C2951" s="132" t="s">
        <v>8781</v>
      </c>
      <c r="D2951" s="132" t="s">
        <v>3787</v>
      </c>
      <c r="E2951" s="132" t="s">
        <v>3788</v>
      </c>
      <c r="F2951" s="132" t="s">
        <v>8779</v>
      </c>
      <c r="G2951" s="132" t="s">
        <v>2536</v>
      </c>
    </row>
    <row r="2952" spans="2:7">
      <c r="B2952" s="132" t="s">
        <v>8782</v>
      </c>
      <c r="C2952" s="132" t="s">
        <v>8783</v>
      </c>
      <c r="D2952" s="132" t="s">
        <v>3787</v>
      </c>
      <c r="E2952" s="132" t="s">
        <v>3788</v>
      </c>
      <c r="F2952" s="132" t="s">
        <v>8712</v>
      </c>
      <c r="G2952" s="132" t="s">
        <v>2536</v>
      </c>
    </row>
    <row r="2953" spans="2:7">
      <c r="B2953" s="132" t="s">
        <v>8784</v>
      </c>
      <c r="C2953" s="132" t="s">
        <v>8785</v>
      </c>
      <c r="D2953" s="132" t="s">
        <v>3787</v>
      </c>
      <c r="E2953" s="132" t="s">
        <v>3788</v>
      </c>
      <c r="F2953" s="132" t="s">
        <v>8786</v>
      </c>
      <c r="G2953" s="132" t="s">
        <v>2536</v>
      </c>
    </row>
    <row r="2954" spans="2:7">
      <c r="B2954" s="132" t="s">
        <v>8787</v>
      </c>
      <c r="C2954" s="132" t="s">
        <v>8788</v>
      </c>
      <c r="D2954" s="132" t="s">
        <v>3787</v>
      </c>
      <c r="E2954" s="132" t="s">
        <v>3788</v>
      </c>
      <c r="F2954" s="132" t="s">
        <v>8789</v>
      </c>
      <c r="G2954" s="132" t="s">
        <v>2536</v>
      </c>
    </row>
    <row r="2955" spans="2:7">
      <c r="B2955" s="132" t="s">
        <v>8790</v>
      </c>
      <c r="C2955" s="132" t="s">
        <v>8791</v>
      </c>
      <c r="D2955" s="132" t="s">
        <v>3787</v>
      </c>
      <c r="E2955" s="132" t="s">
        <v>3788</v>
      </c>
      <c r="F2955" s="132" t="s">
        <v>8792</v>
      </c>
      <c r="G2955" s="132" t="s">
        <v>2536</v>
      </c>
    </row>
    <row r="2956" spans="2:7">
      <c r="B2956" s="132" t="s">
        <v>8793</v>
      </c>
      <c r="C2956" s="132" t="s">
        <v>8794</v>
      </c>
      <c r="D2956" s="132" t="s">
        <v>3787</v>
      </c>
      <c r="E2956" s="132" t="s">
        <v>3788</v>
      </c>
      <c r="F2956" s="132" t="s">
        <v>8795</v>
      </c>
      <c r="G2956" s="132" t="s">
        <v>2536</v>
      </c>
    </row>
    <row r="2957" spans="2:7">
      <c r="B2957" s="132" t="s">
        <v>8796</v>
      </c>
      <c r="C2957" s="132" t="s">
        <v>8797</v>
      </c>
      <c r="D2957" s="132" t="s">
        <v>3787</v>
      </c>
      <c r="E2957" s="132" t="s">
        <v>3788</v>
      </c>
      <c r="F2957" s="132" t="s">
        <v>8798</v>
      </c>
      <c r="G2957" s="132" t="s">
        <v>2536</v>
      </c>
    </row>
    <row r="2958" spans="2:7">
      <c r="B2958" s="132" t="s">
        <v>8799</v>
      </c>
      <c r="C2958" s="132" t="s">
        <v>8800</v>
      </c>
      <c r="D2958" s="132" t="s">
        <v>3787</v>
      </c>
      <c r="E2958" s="132" t="s">
        <v>3788</v>
      </c>
      <c r="F2958" s="132" t="s">
        <v>8801</v>
      </c>
      <c r="G2958" s="132" t="s">
        <v>2536</v>
      </c>
    </row>
    <row r="2959" spans="2:7">
      <c r="B2959" s="132" t="s">
        <v>8802</v>
      </c>
      <c r="C2959" s="132" t="s">
        <v>8803</v>
      </c>
      <c r="D2959" s="132" t="s">
        <v>3787</v>
      </c>
      <c r="E2959" s="132" t="s">
        <v>3788</v>
      </c>
      <c r="F2959" s="132" t="s">
        <v>8724</v>
      </c>
      <c r="G2959" s="132" t="s">
        <v>2536</v>
      </c>
    </row>
    <row r="2960" spans="2:7">
      <c r="B2960" s="132" t="s">
        <v>8804</v>
      </c>
      <c r="C2960" s="132" t="s">
        <v>8805</v>
      </c>
      <c r="D2960" s="132" t="s">
        <v>3787</v>
      </c>
      <c r="E2960" s="132" t="s">
        <v>3788</v>
      </c>
      <c r="F2960" s="132" t="s">
        <v>8686</v>
      </c>
      <c r="G2960" s="132" t="s">
        <v>2536</v>
      </c>
    </row>
    <row r="2961" spans="2:7">
      <c r="B2961" s="132" t="s">
        <v>8806</v>
      </c>
      <c r="C2961" s="132" t="s">
        <v>8807</v>
      </c>
      <c r="D2961" s="132" t="s">
        <v>3787</v>
      </c>
      <c r="E2961" s="132" t="s">
        <v>3788</v>
      </c>
      <c r="F2961" s="132" t="s">
        <v>8686</v>
      </c>
      <c r="G2961" s="132" t="s">
        <v>2536</v>
      </c>
    </row>
    <row r="2962" spans="2:7">
      <c r="B2962" s="132" t="s">
        <v>8808</v>
      </c>
      <c r="C2962" s="132" t="s">
        <v>8809</v>
      </c>
      <c r="D2962" s="132" t="s">
        <v>3787</v>
      </c>
      <c r="E2962" s="132" t="s">
        <v>3788</v>
      </c>
      <c r="F2962" s="132" t="s">
        <v>8810</v>
      </c>
      <c r="G2962" s="132" t="s">
        <v>2536</v>
      </c>
    </row>
    <row r="2963" spans="2:7">
      <c r="B2963" s="132" t="s">
        <v>8811</v>
      </c>
      <c r="C2963" s="132" t="s">
        <v>8812</v>
      </c>
      <c r="D2963" s="132" t="s">
        <v>3787</v>
      </c>
      <c r="E2963" s="132" t="s">
        <v>3788</v>
      </c>
      <c r="F2963" s="132" t="s">
        <v>8813</v>
      </c>
      <c r="G2963" s="132" t="s">
        <v>2536</v>
      </c>
    </row>
    <row r="2964" spans="2:7">
      <c r="B2964" s="132" t="s">
        <v>8814</v>
      </c>
      <c r="C2964" s="132" t="s">
        <v>8815</v>
      </c>
      <c r="D2964" s="132" t="s">
        <v>3787</v>
      </c>
      <c r="E2964" s="132" t="s">
        <v>3788</v>
      </c>
      <c r="F2964" s="132" t="s">
        <v>8816</v>
      </c>
      <c r="G2964" s="132" t="s">
        <v>2536</v>
      </c>
    </row>
    <row r="2965" spans="2:7">
      <c r="B2965" s="132" t="s">
        <v>8817</v>
      </c>
      <c r="C2965" s="132" t="s">
        <v>8818</v>
      </c>
      <c r="D2965" s="132" t="s">
        <v>3787</v>
      </c>
      <c r="E2965" s="132" t="s">
        <v>3788</v>
      </c>
      <c r="F2965" s="132" t="s">
        <v>8819</v>
      </c>
      <c r="G2965" s="132" t="s">
        <v>2536</v>
      </c>
    </row>
    <row r="2966" spans="2:7">
      <c r="B2966" s="132" t="s">
        <v>8820</v>
      </c>
      <c r="C2966" s="132" t="s">
        <v>8821</v>
      </c>
      <c r="D2966" s="132" t="s">
        <v>3787</v>
      </c>
      <c r="E2966" s="132" t="s">
        <v>3788</v>
      </c>
      <c r="F2966" s="132" t="s">
        <v>8822</v>
      </c>
      <c r="G2966" s="132" t="s">
        <v>2536</v>
      </c>
    </row>
    <row r="2967" spans="2:7">
      <c r="B2967" s="132" t="s">
        <v>8823</v>
      </c>
      <c r="C2967" s="132" t="s">
        <v>8824</v>
      </c>
      <c r="D2967" s="132" t="s">
        <v>3787</v>
      </c>
      <c r="E2967" s="132" t="s">
        <v>3788</v>
      </c>
      <c r="F2967" s="132" t="s">
        <v>8825</v>
      </c>
      <c r="G2967" s="132" t="s">
        <v>2536</v>
      </c>
    </row>
    <row r="2968" spans="2:7">
      <c r="B2968" s="132" t="s">
        <v>8826</v>
      </c>
      <c r="C2968" s="132" t="s">
        <v>8827</v>
      </c>
      <c r="D2968" s="132" t="s">
        <v>3787</v>
      </c>
      <c r="E2968" s="132" t="s">
        <v>3788</v>
      </c>
      <c r="F2968" s="132" t="s">
        <v>8828</v>
      </c>
      <c r="G2968" s="132" t="s">
        <v>2536</v>
      </c>
    </row>
    <row r="2969" spans="2:7">
      <c r="B2969" s="132" t="s">
        <v>8829</v>
      </c>
      <c r="C2969" s="132" t="s">
        <v>8830</v>
      </c>
      <c r="D2969" s="132" t="s">
        <v>3787</v>
      </c>
      <c r="E2969" s="132" t="s">
        <v>3788</v>
      </c>
      <c r="F2969" s="132" t="s">
        <v>8779</v>
      </c>
      <c r="G2969" s="132" t="s">
        <v>2536</v>
      </c>
    </row>
    <row r="2970" spans="2:7">
      <c r="B2970" s="132" t="s">
        <v>8831</v>
      </c>
      <c r="C2970" s="132" t="s">
        <v>8832</v>
      </c>
      <c r="D2970" s="132" t="s">
        <v>3787</v>
      </c>
      <c r="E2970" s="132" t="s">
        <v>3788</v>
      </c>
      <c r="F2970" s="132" t="s">
        <v>8833</v>
      </c>
      <c r="G2970" s="132" t="s">
        <v>2536</v>
      </c>
    </row>
    <row r="2971" spans="2:7">
      <c r="B2971" s="132" t="s">
        <v>8834</v>
      </c>
      <c r="C2971" s="132" t="s">
        <v>8835</v>
      </c>
      <c r="D2971" s="132" t="s">
        <v>3787</v>
      </c>
      <c r="E2971" s="132" t="s">
        <v>3788</v>
      </c>
      <c r="F2971" s="132" t="s">
        <v>8836</v>
      </c>
      <c r="G2971" s="132" t="s">
        <v>2536</v>
      </c>
    </row>
    <row r="2972" spans="2:7">
      <c r="B2972" s="132" t="s">
        <v>8837</v>
      </c>
      <c r="C2972" s="132" t="s">
        <v>8838</v>
      </c>
      <c r="D2972" s="132" t="s">
        <v>3787</v>
      </c>
      <c r="E2972" s="132" t="s">
        <v>3788</v>
      </c>
      <c r="F2972" s="132" t="s">
        <v>8795</v>
      </c>
      <c r="G2972" s="132" t="s">
        <v>2536</v>
      </c>
    </row>
    <row r="2973" spans="2:7">
      <c r="B2973" s="132" t="s">
        <v>8839</v>
      </c>
      <c r="C2973" s="132" t="s">
        <v>8840</v>
      </c>
      <c r="D2973" s="132" t="s">
        <v>3787</v>
      </c>
      <c r="E2973" s="132" t="s">
        <v>3788</v>
      </c>
      <c r="F2973" s="132" t="s">
        <v>8841</v>
      </c>
      <c r="G2973" s="132" t="s">
        <v>2536</v>
      </c>
    </row>
    <row r="2974" spans="2:7">
      <c r="B2974" s="132" t="s">
        <v>8842</v>
      </c>
      <c r="C2974" s="132" t="s">
        <v>8843</v>
      </c>
      <c r="D2974" s="132" t="s">
        <v>3787</v>
      </c>
      <c r="E2974" s="132" t="s">
        <v>3788</v>
      </c>
      <c r="F2974" s="132" t="s">
        <v>8741</v>
      </c>
      <c r="G2974" s="132" t="s">
        <v>2536</v>
      </c>
    </row>
    <row r="2975" spans="2:7">
      <c r="B2975" s="132" t="s">
        <v>8844</v>
      </c>
      <c r="C2975" s="132" t="s">
        <v>8845</v>
      </c>
      <c r="D2975" s="132" t="s">
        <v>3787</v>
      </c>
      <c r="E2975" s="132" t="s">
        <v>3788</v>
      </c>
      <c r="F2975" s="132" t="s">
        <v>8774</v>
      </c>
      <c r="G2975" s="132" t="s">
        <v>2536</v>
      </c>
    </row>
    <row r="2976" spans="2:7">
      <c r="B2976" s="132" t="s">
        <v>8846</v>
      </c>
      <c r="C2976" s="132" t="s">
        <v>8847</v>
      </c>
      <c r="D2976" s="132" t="s">
        <v>3787</v>
      </c>
      <c r="E2976" s="132" t="s">
        <v>3788</v>
      </c>
      <c r="F2976" s="132" t="s">
        <v>8848</v>
      </c>
      <c r="G2976" s="132" t="s">
        <v>2536</v>
      </c>
    </row>
    <row r="2977" spans="2:7">
      <c r="B2977" s="132" t="s">
        <v>8849</v>
      </c>
      <c r="C2977" s="132" t="s">
        <v>8850</v>
      </c>
      <c r="D2977" s="132" t="s">
        <v>3787</v>
      </c>
      <c r="E2977" s="132" t="s">
        <v>3788</v>
      </c>
      <c r="F2977" s="132" t="s">
        <v>8851</v>
      </c>
      <c r="G2977" s="132" t="s">
        <v>2536</v>
      </c>
    </row>
    <row r="2978" spans="2:7">
      <c r="B2978" s="132" t="s">
        <v>8852</v>
      </c>
      <c r="C2978" s="132" t="s">
        <v>8853</v>
      </c>
      <c r="D2978" s="132" t="s">
        <v>3787</v>
      </c>
      <c r="E2978" s="132" t="s">
        <v>3788</v>
      </c>
      <c r="F2978" s="132" t="s">
        <v>8810</v>
      </c>
      <c r="G2978" s="132" t="s">
        <v>2536</v>
      </c>
    </row>
    <row r="2979" spans="2:7">
      <c r="B2979" s="132" t="s">
        <v>8854</v>
      </c>
      <c r="C2979" s="132" t="s">
        <v>8855</v>
      </c>
      <c r="D2979" s="132" t="s">
        <v>3787</v>
      </c>
      <c r="E2979" s="132" t="s">
        <v>3788</v>
      </c>
      <c r="F2979" s="132" t="s">
        <v>8856</v>
      </c>
      <c r="G2979" s="132" t="s">
        <v>2536</v>
      </c>
    </row>
    <row r="2980" spans="2:7">
      <c r="B2980" s="132" t="s">
        <v>8857</v>
      </c>
      <c r="C2980" s="132" t="s">
        <v>8858</v>
      </c>
      <c r="D2980" s="132" t="s">
        <v>3787</v>
      </c>
      <c r="E2980" s="132" t="s">
        <v>3788</v>
      </c>
      <c r="F2980" s="132" t="s">
        <v>8774</v>
      </c>
      <c r="G2980" s="132" t="s">
        <v>2536</v>
      </c>
    </row>
    <row r="2981" spans="2:7">
      <c r="B2981" s="132" t="s">
        <v>8859</v>
      </c>
      <c r="C2981" s="132" t="s">
        <v>8860</v>
      </c>
      <c r="D2981" s="132" t="s">
        <v>3787</v>
      </c>
      <c r="E2981" s="132" t="s">
        <v>3788</v>
      </c>
      <c r="F2981" s="132" t="s">
        <v>8861</v>
      </c>
      <c r="G2981" s="132" t="s">
        <v>2536</v>
      </c>
    </row>
    <row r="2982" spans="2:7">
      <c r="B2982" s="132" t="s">
        <v>8862</v>
      </c>
      <c r="C2982" s="132" t="s">
        <v>8863</v>
      </c>
      <c r="D2982" s="132" t="s">
        <v>3787</v>
      </c>
      <c r="E2982" s="132" t="s">
        <v>3788</v>
      </c>
      <c r="F2982" s="132" t="s">
        <v>8810</v>
      </c>
      <c r="G2982" s="132" t="s">
        <v>2536</v>
      </c>
    </row>
    <row r="2983" spans="2:7">
      <c r="B2983" s="132" t="s">
        <v>8864</v>
      </c>
      <c r="C2983" s="132" t="s">
        <v>8865</v>
      </c>
      <c r="D2983" s="132" t="s">
        <v>3787</v>
      </c>
      <c r="E2983" s="132" t="s">
        <v>3788</v>
      </c>
      <c r="F2983" s="132" t="s">
        <v>8866</v>
      </c>
      <c r="G2983" s="132" t="s">
        <v>2536</v>
      </c>
    </row>
    <row r="2984" spans="2:7">
      <c r="B2984" s="132" t="s">
        <v>8867</v>
      </c>
      <c r="C2984" s="132" t="s">
        <v>8868</v>
      </c>
      <c r="D2984" s="132" t="s">
        <v>3787</v>
      </c>
      <c r="E2984" s="132" t="s">
        <v>3788</v>
      </c>
      <c r="F2984" s="132" t="s">
        <v>8698</v>
      </c>
      <c r="G2984" s="132" t="s">
        <v>2536</v>
      </c>
    </row>
    <row r="2985" spans="2:7">
      <c r="B2985" s="132" t="s">
        <v>8869</v>
      </c>
      <c r="C2985" s="132" t="s">
        <v>8870</v>
      </c>
      <c r="D2985" s="132" t="s">
        <v>3787</v>
      </c>
      <c r="E2985" s="132" t="s">
        <v>3788</v>
      </c>
      <c r="F2985" s="132" t="s">
        <v>8819</v>
      </c>
      <c r="G2985" s="132" t="s">
        <v>2536</v>
      </c>
    </row>
    <row r="2986" spans="2:7">
      <c r="B2986" s="132" t="s">
        <v>8871</v>
      </c>
      <c r="C2986" s="132" t="s">
        <v>8872</v>
      </c>
      <c r="D2986" s="132" t="s">
        <v>3787</v>
      </c>
      <c r="E2986" s="132" t="s">
        <v>3788</v>
      </c>
      <c r="F2986" s="132" t="s">
        <v>8866</v>
      </c>
      <c r="G2986" s="132" t="s">
        <v>2536</v>
      </c>
    </row>
    <row r="2987" spans="2:7">
      <c r="B2987" s="132" t="s">
        <v>8873</v>
      </c>
      <c r="C2987" s="132" t="s">
        <v>8874</v>
      </c>
      <c r="D2987" s="132" t="s">
        <v>3787</v>
      </c>
      <c r="E2987" s="132" t="s">
        <v>3788</v>
      </c>
      <c r="F2987" s="132" t="s">
        <v>8746</v>
      </c>
      <c r="G2987" s="132" t="s">
        <v>2536</v>
      </c>
    </row>
    <row r="2988" spans="2:7">
      <c r="B2988" s="132" t="s">
        <v>8875</v>
      </c>
      <c r="C2988" s="132" t="s">
        <v>8876</v>
      </c>
      <c r="D2988" s="132" t="s">
        <v>3787</v>
      </c>
      <c r="E2988" s="132" t="s">
        <v>3788</v>
      </c>
      <c r="F2988" s="132" t="s">
        <v>8877</v>
      </c>
      <c r="G2988" s="132" t="s">
        <v>2536</v>
      </c>
    </row>
    <row r="2989" spans="2:7">
      <c r="B2989" s="132" t="s">
        <v>8878</v>
      </c>
      <c r="C2989" s="132" t="s">
        <v>8879</v>
      </c>
      <c r="D2989" s="132" t="s">
        <v>3787</v>
      </c>
      <c r="E2989" s="132" t="s">
        <v>3788</v>
      </c>
      <c r="F2989" s="132" t="s">
        <v>8701</v>
      </c>
      <c r="G2989" s="132" t="s">
        <v>2536</v>
      </c>
    </row>
    <row r="2990" spans="2:7">
      <c r="B2990" s="132" t="s">
        <v>8880</v>
      </c>
      <c r="C2990" s="132" t="s">
        <v>8881</v>
      </c>
      <c r="D2990" s="132" t="s">
        <v>3787</v>
      </c>
      <c r="E2990" s="132" t="s">
        <v>3788</v>
      </c>
      <c r="F2990" s="132" t="s">
        <v>8698</v>
      </c>
      <c r="G2990" s="132" t="s">
        <v>2536</v>
      </c>
    </row>
    <row r="2991" spans="2:7">
      <c r="B2991" s="132" t="s">
        <v>8882</v>
      </c>
      <c r="C2991" s="132" t="s">
        <v>8883</v>
      </c>
      <c r="D2991" s="132" t="s">
        <v>3787</v>
      </c>
      <c r="E2991" s="132" t="s">
        <v>3788</v>
      </c>
      <c r="F2991" s="132" t="s">
        <v>8884</v>
      </c>
      <c r="G2991" s="132" t="s">
        <v>2536</v>
      </c>
    </row>
    <row r="2992" spans="2:7">
      <c r="B2992" s="132" t="s">
        <v>8885</v>
      </c>
      <c r="C2992" s="132" t="s">
        <v>8886</v>
      </c>
      <c r="D2992" s="132" t="s">
        <v>3787</v>
      </c>
      <c r="E2992" s="132" t="s">
        <v>3788</v>
      </c>
      <c r="F2992" s="132" t="s">
        <v>8887</v>
      </c>
      <c r="G2992" s="132" t="s">
        <v>2536</v>
      </c>
    </row>
    <row r="2993" spans="2:7">
      <c r="B2993" s="132" t="s">
        <v>8888</v>
      </c>
      <c r="C2993" s="132" t="s">
        <v>8889</v>
      </c>
      <c r="D2993" s="132" t="s">
        <v>3787</v>
      </c>
      <c r="E2993" s="132" t="s">
        <v>3788</v>
      </c>
      <c r="F2993" s="132" t="s">
        <v>8890</v>
      </c>
      <c r="G2993" s="132" t="s">
        <v>2536</v>
      </c>
    </row>
    <row r="2994" spans="2:7">
      <c r="B2994" s="132" t="s">
        <v>8891</v>
      </c>
      <c r="C2994" s="132" t="s">
        <v>8892</v>
      </c>
      <c r="D2994" s="132" t="s">
        <v>3787</v>
      </c>
      <c r="E2994" s="132" t="s">
        <v>3788</v>
      </c>
      <c r="F2994" s="132" t="s">
        <v>8893</v>
      </c>
      <c r="G2994" s="132" t="s">
        <v>2536</v>
      </c>
    </row>
    <row r="2995" spans="2:7">
      <c r="B2995" s="132" t="s">
        <v>8894</v>
      </c>
      <c r="C2995" s="132" t="s">
        <v>8895</v>
      </c>
      <c r="D2995" s="132" t="s">
        <v>3787</v>
      </c>
      <c r="E2995" s="132" t="s">
        <v>3788</v>
      </c>
      <c r="F2995" s="132" t="s">
        <v>8896</v>
      </c>
      <c r="G2995" s="132" t="s">
        <v>2536</v>
      </c>
    </row>
    <row r="2996" spans="2:7">
      <c r="B2996" s="132" t="s">
        <v>8897</v>
      </c>
      <c r="C2996" s="132" t="s">
        <v>8898</v>
      </c>
      <c r="D2996" s="132" t="s">
        <v>3787</v>
      </c>
      <c r="E2996" s="132" t="s">
        <v>3788</v>
      </c>
      <c r="F2996" s="132" t="s">
        <v>8746</v>
      </c>
      <c r="G2996" s="132" t="s">
        <v>2536</v>
      </c>
    </row>
    <row r="2997" spans="2:7">
      <c r="B2997" s="132" t="s">
        <v>8899</v>
      </c>
      <c r="C2997" s="132" t="s">
        <v>8900</v>
      </c>
      <c r="D2997" s="132" t="s">
        <v>3787</v>
      </c>
      <c r="E2997" s="132" t="s">
        <v>3788</v>
      </c>
      <c r="F2997" s="132" t="s">
        <v>8822</v>
      </c>
      <c r="G2997" s="132" t="s">
        <v>2536</v>
      </c>
    </row>
    <row r="2998" spans="2:7">
      <c r="B2998" s="132" t="s">
        <v>8901</v>
      </c>
      <c r="C2998" s="132" t="s">
        <v>8902</v>
      </c>
      <c r="D2998" s="132" t="s">
        <v>3787</v>
      </c>
      <c r="E2998" s="132" t="s">
        <v>3788</v>
      </c>
      <c r="F2998" s="132" t="s">
        <v>8741</v>
      </c>
      <c r="G2998" s="132" t="s">
        <v>2536</v>
      </c>
    </row>
    <row r="2999" spans="2:7">
      <c r="B2999" s="132" t="s">
        <v>8903</v>
      </c>
      <c r="C2999" s="132" t="s">
        <v>8904</v>
      </c>
      <c r="D2999" s="132" t="s">
        <v>3787</v>
      </c>
      <c r="E2999" s="132" t="s">
        <v>3788</v>
      </c>
      <c r="F2999" s="132" t="s">
        <v>8893</v>
      </c>
      <c r="G2999" s="132" t="s">
        <v>2536</v>
      </c>
    </row>
    <row r="3000" spans="2:7">
      <c r="B3000" s="132" t="s">
        <v>8905</v>
      </c>
      <c r="C3000" s="132" t="s">
        <v>8906</v>
      </c>
      <c r="D3000" s="132" t="s">
        <v>3787</v>
      </c>
      <c r="E3000" s="132" t="s">
        <v>3788</v>
      </c>
      <c r="F3000" s="132" t="s">
        <v>8907</v>
      </c>
      <c r="G3000" s="132" t="s">
        <v>2536</v>
      </c>
    </row>
    <row r="3001" spans="2:7">
      <c r="B3001" s="132" t="s">
        <v>8908</v>
      </c>
      <c r="C3001" s="132" t="s">
        <v>8909</v>
      </c>
      <c r="D3001" s="132" t="s">
        <v>3787</v>
      </c>
      <c r="E3001" s="132" t="s">
        <v>3788</v>
      </c>
      <c r="F3001" s="132" t="s">
        <v>8910</v>
      </c>
      <c r="G3001" s="132" t="s">
        <v>2536</v>
      </c>
    </row>
    <row r="3002" spans="2:7">
      <c r="B3002" s="132" t="s">
        <v>8911</v>
      </c>
      <c r="C3002" s="132" t="s">
        <v>8912</v>
      </c>
      <c r="D3002" s="132" t="s">
        <v>3787</v>
      </c>
      <c r="E3002" s="132" t="s">
        <v>3788</v>
      </c>
      <c r="F3002" s="132" t="s">
        <v>8712</v>
      </c>
      <c r="G3002" s="132" t="s">
        <v>2536</v>
      </c>
    </row>
    <row r="3003" spans="2:7">
      <c r="B3003" s="132" t="s">
        <v>8913</v>
      </c>
      <c r="C3003" s="132" t="s">
        <v>8914</v>
      </c>
      <c r="D3003" s="132" t="s">
        <v>3787</v>
      </c>
      <c r="E3003" s="132" t="s">
        <v>3788</v>
      </c>
      <c r="F3003" s="132" t="s">
        <v>8801</v>
      </c>
      <c r="G3003" s="132" t="s">
        <v>2536</v>
      </c>
    </row>
    <row r="3004" spans="2:7">
      <c r="B3004" s="132" t="s">
        <v>8915</v>
      </c>
      <c r="C3004" s="132" t="s">
        <v>8916</v>
      </c>
      <c r="D3004" s="132" t="s">
        <v>3787</v>
      </c>
      <c r="E3004" s="132" t="s">
        <v>3788</v>
      </c>
      <c r="F3004" s="132" t="s">
        <v>8801</v>
      </c>
      <c r="G3004" s="132" t="s">
        <v>2536</v>
      </c>
    </row>
    <row r="3005" spans="2:7">
      <c r="B3005" s="132" t="s">
        <v>8917</v>
      </c>
      <c r="C3005" s="132" t="s">
        <v>8918</v>
      </c>
      <c r="D3005" s="132" t="s">
        <v>3787</v>
      </c>
      <c r="E3005" s="132" t="s">
        <v>3788</v>
      </c>
      <c r="F3005" s="132" t="s">
        <v>8848</v>
      </c>
      <c r="G3005" s="132" t="s">
        <v>2536</v>
      </c>
    </row>
    <row r="3006" spans="2:7">
      <c r="B3006" s="132" t="s">
        <v>8919</v>
      </c>
      <c r="C3006" s="132" t="s">
        <v>8920</v>
      </c>
      <c r="D3006" s="132" t="s">
        <v>3787</v>
      </c>
      <c r="E3006" s="132" t="s">
        <v>3788</v>
      </c>
      <c r="F3006" s="132" t="s">
        <v>8896</v>
      </c>
      <c r="G3006" s="132" t="s">
        <v>2536</v>
      </c>
    </row>
    <row r="3007" spans="2:7">
      <c r="B3007" s="132" t="s">
        <v>8921</v>
      </c>
      <c r="C3007" s="132" t="s">
        <v>8922</v>
      </c>
      <c r="D3007" s="132" t="s">
        <v>3787</v>
      </c>
      <c r="E3007" s="132" t="s">
        <v>3788</v>
      </c>
      <c r="F3007" s="132" t="s">
        <v>8896</v>
      </c>
      <c r="G3007" s="132" t="s">
        <v>2536</v>
      </c>
    </row>
    <row r="3008" spans="2:7">
      <c r="B3008" s="132" t="s">
        <v>8923</v>
      </c>
      <c r="C3008" s="132" t="s">
        <v>8924</v>
      </c>
      <c r="D3008" s="132" t="s">
        <v>3787</v>
      </c>
      <c r="E3008" s="132" t="s">
        <v>3788</v>
      </c>
      <c r="F3008" s="132" t="s">
        <v>8925</v>
      </c>
      <c r="G3008" s="132" t="s">
        <v>2536</v>
      </c>
    </row>
    <row r="3009" spans="2:7">
      <c r="B3009" s="132" t="s">
        <v>8926</v>
      </c>
      <c r="C3009" s="132" t="s">
        <v>8927</v>
      </c>
      <c r="D3009" s="132" t="s">
        <v>3787</v>
      </c>
      <c r="E3009" s="132" t="s">
        <v>3788</v>
      </c>
      <c r="F3009" s="132" t="s">
        <v>8928</v>
      </c>
      <c r="G3009" s="132" t="s">
        <v>2536</v>
      </c>
    </row>
    <row r="3010" spans="2:7">
      <c r="B3010" s="132" t="s">
        <v>8929</v>
      </c>
      <c r="C3010" s="132" t="s">
        <v>8930</v>
      </c>
      <c r="D3010" s="132" t="s">
        <v>3787</v>
      </c>
      <c r="E3010" s="132" t="s">
        <v>3788</v>
      </c>
      <c r="F3010" s="132" t="s">
        <v>8931</v>
      </c>
      <c r="G3010" s="132" t="s">
        <v>2536</v>
      </c>
    </row>
    <row r="3011" spans="2:7">
      <c r="B3011" s="132" t="s">
        <v>8932</v>
      </c>
      <c r="C3011" s="132" t="s">
        <v>8933</v>
      </c>
      <c r="D3011" s="132" t="s">
        <v>3787</v>
      </c>
      <c r="E3011" s="132" t="s">
        <v>3788</v>
      </c>
      <c r="F3011" s="132" t="s">
        <v>8825</v>
      </c>
      <c r="G3011" s="132" t="s">
        <v>2536</v>
      </c>
    </row>
    <row r="3012" spans="2:7">
      <c r="B3012" s="132" t="s">
        <v>8934</v>
      </c>
      <c r="C3012" s="132" t="s">
        <v>8935</v>
      </c>
      <c r="D3012" s="132" t="s">
        <v>3787</v>
      </c>
      <c r="E3012" s="132" t="s">
        <v>3788</v>
      </c>
      <c r="F3012" s="132" t="s">
        <v>8757</v>
      </c>
      <c r="G3012" s="132" t="s">
        <v>2536</v>
      </c>
    </row>
    <row r="3013" spans="2:7">
      <c r="B3013" s="132" t="s">
        <v>8936</v>
      </c>
      <c r="C3013" s="132" t="s">
        <v>8937</v>
      </c>
      <c r="D3013" s="132" t="s">
        <v>3787</v>
      </c>
      <c r="E3013" s="132" t="s">
        <v>3788</v>
      </c>
      <c r="F3013" s="132" t="s">
        <v>8928</v>
      </c>
      <c r="G3013" s="132" t="s">
        <v>2536</v>
      </c>
    </row>
    <row r="3014" spans="2:7">
      <c r="B3014" s="132" t="s">
        <v>8938</v>
      </c>
      <c r="C3014" s="132" t="s">
        <v>8939</v>
      </c>
      <c r="D3014" s="132" t="s">
        <v>3787</v>
      </c>
      <c r="E3014" s="132" t="s">
        <v>3788</v>
      </c>
      <c r="F3014" s="132" t="s">
        <v>8940</v>
      </c>
      <c r="G3014" s="132" t="s">
        <v>2536</v>
      </c>
    </row>
    <row r="3015" spans="2:7">
      <c r="B3015" s="132" t="s">
        <v>8941</v>
      </c>
      <c r="C3015" s="132" t="s">
        <v>8942</v>
      </c>
      <c r="D3015" s="132" t="s">
        <v>3787</v>
      </c>
      <c r="E3015" s="132" t="s">
        <v>3788</v>
      </c>
      <c r="F3015" s="132" t="s">
        <v>8822</v>
      </c>
      <c r="G3015" s="132" t="s">
        <v>2536</v>
      </c>
    </row>
    <row r="3016" spans="2:7">
      <c r="B3016" s="132" t="s">
        <v>8943</v>
      </c>
      <c r="C3016" s="132" t="s">
        <v>8944</v>
      </c>
      <c r="D3016" s="132" t="s">
        <v>3787</v>
      </c>
      <c r="E3016" s="132" t="s">
        <v>3788</v>
      </c>
      <c r="F3016" s="132" t="s">
        <v>8928</v>
      </c>
      <c r="G3016" s="132" t="s">
        <v>2536</v>
      </c>
    </row>
    <row r="3017" spans="2:7">
      <c r="B3017" s="132" t="s">
        <v>8945</v>
      </c>
      <c r="C3017" s="132" t="s">
        <v>8946</v>
      </c>
      <c r="D3017" s="132" t="s">
        <v>3787</v>
      </c>
      <c r="E3017" s="132" t="s">
        <v>3788</v>
      </c>
      <c r="F3017" s="132" t="s">
        <v>8828</v>
      </c>
      <c r="G3017" s="132" t="s">
        <v>2536</v>
      </c>
    </row>
    <row r="3018" spans="2:7">
      <c r="B3018" s="132" t="s">
        <v>8947</v>
      </c>
      <c r="C3018" s="132" t="s">
        <v>8948</v>
      </c>
      <c r="D3018" s="132" t="s">
        <v>3787</v>
      </c>
      <c r="E3018" s="132" t="s">
        <v>3788</v>
      </c>
      <c r="F3018" s="132" t="s">
        <v>8724</v>
      </c>
      <c r="G3018" s="132" t="s">
        <v>2536</v>
      </c>
    </row>
    <row r="3019" spans="2:7">
      <c r="B3019" s="132" t="s">
        <v>8949</v>
      </c>
      <c r="C3019" s="132" t="s">
        <v>8950</v>
      </c>
      <c r="D3019" s="132" t="s">
        <v>3787</v>
      </c>
      <c r="E3019" s="132" t="s">
        <v>3788</v>
      </c>
      <c r="F3019" s="132" t="s">
        <v>8951</v>
      </c>
      <c r="G3019" s="132" t="s">
        <v>2536</v>
      </c>
    </row>
    <row r="3020" spans="2:7">
      <c r="B3020" s="132" t="s">
        <v>8952</v>
      </c>
      <c r="C3020" s="132" t="s">
        <v>8953</v>
      </c>
      <c r="D3020" s="132" t="s">
        <v>3787</v>
      </c>
      <c r="E3020" s="132" t="s">
        <v>3788</v>
      </c>
      <c r="F3020" s="132" t="s">
        <v>8715</v>
      </c>
      <c r="G3020" s="132" t="s">
        <v>2536</v>
      </c>
    </row>
    <row r="3021" spans="2:7">
      <c r="B3021" s="132" t="s">
        <v>8954</v>
      </c>
      <c r="C3021" s="132" t="s">
        <v>8955</v>
      </c>
      <c r="D3021" s="132" t="s">
        <v>3787</v>
      </c>
      <c r="E3021" s="132" t="s">
        <v>3788</v>
      </c>
      <c r="F3021" s="132" t="s">
        <v>8848</v>
      </c>
      <c r="G3021" s="132" t="s">
        <v>2536</v>
      </c>
    </row>
    <row r="3022" spans="2:7">
      <c r="B3022" s="132" t="s">
        <v>8956</v>
      </c>
      <c r="C3022" s="132" t="s">
        <v>8957</v>
      </c>
      <c r="D3022" s="132" t="s">
        <v>3787</v>
      </c>
      <c r="E3022" s="132" t="s">
        <v>3788</v>
      </c>
      <c r="F3022" s="132" t="s">
        <v>8774</v>
      </c>
      <c r="G3022" s="132" t="s">
        <v>2536</v>
      </c>
    </row>
    <row r="3023" spans="2:7">
      <c r="B3023" s="132" t="s">
        <v>8958</v>
      </c>
      <c r="C3023" s="132" t="s">
        <v>8959</v>
      </c>
      <c r="D3023" s="132" t="s">
        <v>3787</v>
      </c>
      <c r="E3023" s="132" t="s">
        <v>3788</v>
      </c>
      <c r="F3023" s="132" t="s">
        <v>8848</v>
      </c>
      <c r="G3023" s="132" t="s">
        <v>2536</v>
      </c>
    </row>
    <row r="3024" spans="2:7">
      <c r="B3024" s="132" t="s">
        <v>8960</v>
      </c>
      <c r="C3024" s="132" t="s">
        <v>8961</v>
      </c>
      <c r="D3024" s="132" t="s">
        <v>3787</v>
      </c>
      <c r="E3024" s="132" t="s">
        <v>3788</v>
      </c>
      <c r="F3024" s="132" t="s">
        <v>8683</v>
      </c>
      <c r="G3024" s="132" t="s">
        <v>2536</v>
      </c>
    </row>
    <row r="3025" spans="2:7">
      <c r="B3025" s="132" t="s">
        <v>8962</v>
      </c>
      <c r="C3025" s="132" t="s">
        <v>8963</v>
      </c>
      <c r="D3025" s="132" t="s">
        <v>3787</v>
      </c>
      <c r="E3025" s="132" t="s">
        <v>3788</v>
      </c>
      <c r="F3025" s="132" t="s">
        <v>8683</v>
      </c>
      <c r="G3025" s="132" t="s">
        <v>2536</v>
      </c>
    </row>
    <row r="3026" spans="2:7">
      <c r="B3026" s="132" t="s">
        <v>8964</v>
      </c>
      <c r="C3026" s="132" t="s">
        <v>8965</v>
      </c>
      <c r="D3026" s="132" t="s">
        <v>3787</v>
      </c>
      <c r="E3026" s="132" t="s">
        <v>3788</v>
      </c>
      <c r="F3026" s="132" t="s">
        <v>8848</v>
      </c>
      <c r="G3026" s="132" t="s">
        <v>2536</v>
      </c>
    </row>
    <row r="3027" spans="2:7">
      <c r="B3027" s="132" t="s">
        <v>8966</v>
      </c>
      <c r="C3027" s="132" t="s">
        <v>8967</v>
      </c>
      <c r="D3027" s="132" t="s">
        <v>3787</v>
      </c>
      <c r="E3027" s="132" t="s">
        <v>3788</v>
      </c>
      <c r="F3027" s="132" t="s">
        <v>8677</v>
      </c>
      <c r="G3027" s="132" t="s">
        <v>2536</v>
      </c>
    </row>
    <row r="3028" spans="2:7">
      <c r="B3028" s="132" t="s">
        <v>8968</v>
      </c>
      <c r="C3028" s="132" t="s">
        <v>8969</v>
      </c>
      <c r="D3028" s="132" t="s">
        <v>3787</v>
      </c>
      <c r="E3028" s="132" t="s">
        <v>3788</v>
      </c>
      <c r="F3028" s="132" t="s">
        <v>8680</v>
      </c>
      <c r="G3028" s="132" t="s">
        <v>2536</v>
      </c>
    </row>
    <row r="3029" spans="2:7">
      <c r="B3029" s="132" t="s">
        <v>8970</v>
      </c>
      <c r="C3029" s="132" t="s">
        <v>8971</v>
      </c>
      <c r="D3029" s="132" t="s">
        <v>3787</v>
      </c>
      <c r="E3029" s="132" t="s">
        <v>3788</v>
      </c>
      <c r="F3029" s="132" t="s">
        <v>8972</v>
      </c>
      <c r="G3029" s="132" t="s">
        <v>2536</v>
      </c>
    </row>
    <row r="3030" spans="2:7">
      <c r="B3030" s="132" t="s">
        <v>8973</v>
      </c>
      <c r="C3030" s="132" t="s">
        <v>8974</v>
      </c>
      <c r="D3030" s="132" t="s">
        <v>3787</v>
      </c>
      <c r="E3030" s="132" t="s">
        <v>3788</v>
      </c>
      <c r="F3030" s="132" t="s">
        <v>8774</v>
      </c>
      <c r="G3030" s="132" t="s">
        <v>2536</v>
      </c>
    </row>
    <row r="3031" spans="2:7">
      <c r="B3031" s="132" t="s">
        <v>8975</v>
      </c>
      <c r="C3031" s="132" t="s">
        <v>8976</v>
      </c>
      <c r="D3031" s="132" t="s">
        <v>3787</v>
      </c>
      <c r="E3031" s="132" t="s">
        <v>3788</v>
      </c>
      <c r="F3031" s="132" t="s">
        <v>8680</v>
      </c>
      <c r="G3031" s="132" t="s">
        <v>2536</v>
      </c>
    </row>
    <row r="3032" spans="2:7">
      <c r="B3032" s="132" t="s">
        <v>8977</v>
      </c>
      <c r="C3032" s="132" t="s">
        <v>8978</v>
      </c>
      <c r="D3032" s="132" t="s">
        <v>3787</v>
      </c>
      <c r="E3032" s="132" t="s">
        <v>3788</v>
      </c>
      <c r="F3032" s="132" t="s">
        <v>8972</v>
      </c>
      <c r="G3032" s="132" t="s">
        <v>2536</v>
      </c>
    </row>
    <row r="3033" spans="2:7">
      <c r="B3033" s="132" t="s">
        <v>8979</v>
      </c>
      <c r="C3033" s="132" t="s">
        <v>8980</v>
      </c>
      <c r="D3033" s="132" t="s">
        <v>3787</v>
      </c>
      <c r="E3033" s="132" t="s">
        <v>3788</v>
      </c>
      <c r="F3033" s="132" t="s">
        <v>8981</v>
      </c>
      <c r="G3033" s="132" t="s">
        <v>2536</v>
      </c>
    </row>
    <row r="3034" spans="2:7">
      <c r="B3034" s="132" t="s">
        <v>8982</v>
      </c>
      <c r="C3034" s="132" t="s">
        <v>8983</v>
      </c>
      <c r="D3034" s="132" t="s">
        <v>3787</v>
      </c>
      <c r="E3034" s="132" t="s">
        <v>3788</v>
      </c>
      <c r="F3034" s="132" t="s">
        <v>8848</v>
      </c>
      <c r="G3034" s="132" t="s">
        <v>2536</v>
      </c>
    </row>
    <row r="3035" spans="2:7">
      <c r="B3035" s="132" t="s">
        <v>8984</v>
      </c>
      <c r="C3035" s="132" t="s">
        <v>8985</v>
      </c>
      <c r="D3035" s="132" t="s">
        <v>3787</v>
      </c>
      <c r="E3035" s="132" t="s">
        <v>3788</v>
      </c>
      <c r="F3035" s="132" t="s">
        <v>8893</v>
      </c>
      <c r="G3035" s="132" t="s">
        <v>2536</v>
      </c>
    </row>
    <row r="3036" spans="2:7">
      <c r="B3036" s="132" t="s">
        <v>8986</v>
      </c>
      <c r="C3036" s="132" t="s">
        <v>8987</v>
      </c>
      <c r="D3036" s="132" t="s">
        <v>3787</v>
      </c>
      <c r="E3036" s="132" t="s">
        <v>3788</v>
      </c>
      <c r="F3036" s="132" t="s">
        <v>8988</v>
      </c>
      <c r="G3036" s="132" t="s">
        <v>2536</v>
      </c>
    </row>
    <row r="3037" spans="2:7">
      <c r="B3037" s="132" t="s">
        <v>8989</v>
      </c>
      <c r="C3037" s="132" t="s">
        <v>8990</v>
      </c>
      <c r="D3037" s="132" t="s">
        <v>3787</v>
      </c>
      <c r="E3037" s="132" t="s">
        <v>3788</v>
      </c>
      <c r="F3037" s="132" t="s">
        <v>8754</v>
      </c>
      <c r="G3037" s="132" t="s">
        <v>2536</v>
      </c>
    </row>
    <row r="3038" spans="2:7">
      <c r="B3038" s="132" t="s">
        <v>8991</v>
      </c>
      <c r="C3038" s="132" t="s">
        <v>8992</v>
      </c>
      <c r="D3038" s="132" t="s">
        <v>3787</v>
      </c>
      <c r="E3038" s="132" t="s">
        <v>3788</v>
      </c>
      <c r="F3038" s="132" t="s">
        <v>8741</v>
      </c>
      <c r="G3038" s="132" t="s">
        <v>8993</v>
      </c>
    </row>
    <row r="3039" spans="2:7">
      <c r="B3039" s="132" t="s">
        <v>8994</v>
      </c>
      <c r="C3039" s="132" t="s">
        <v>8995</v>
      </c>
      <c r="D3039" s="132" t="s">
        <v>3787</v>
      </c>
      <c r="E3039" s="132" t="s">
        <v>3788</v>
      </c>
      <c r="F3039" s="132" t="s">
        <v>8996</v>
      </c>
      <c r="G3039" s="132" t="s">
        <v>8997</v>
      </c>
    </row>
    <row r="3040" spans="2:7">
      <c r="B3040" s="132" t="s">
        <v>8998</v>
      </c>
      <c r="C3040" s="132" t="s">
        <v>8999</v>
      </c>
      <c r="D3040" s="132" t="s">
        <v>3787</v>
      </c>
      <c r="E3040" s="132" t="s">
        <v>3788</v>
      </c>
      <c r="F3040" s="132" t="s">
        <v>8746</v>
      </c>
      <c r="G3040" s="132" t="s">
        <v>8993</v>
      </c>
    </row>
    <row r="3041" spans="2:7">
      <c r="B3041" s="132" t="s">
        <v>9000</v>
      </c>
      <c r="C3041" s="132" t="s">
        <v>9001</v>
      </c>
      <c r="D3041" s="132" t="s">
        <v>3787</v>
      </c>
      <c r="E3041" s="132" t="s">
        <v>3788</v>
      </c>
      <c r="F3041" s="132" t="s">
        <v>8833</v>
      </c>
      <c r="G3041" s="132" t="s">
        <v>8993</v>
      </c>
    </row>
    <row r="3042" spans="2:7">
      <c r="B3042" s="132" t="s">
        <v>9002</v>
      </c>
      <c r="C3042" s="132" t="s">
        <v>9003</v>
      </c>
      <c r="D3042" s="132" t="s">
        <v>3787</v>
      </c>
      <c r="E3042" s="132" t="s">
        <v>3788</v>
      </c>
      <c r="F3042" s="132" t="s">
        <v>8795</v>
      </c>
      <c r="G3042" s="132" t="s">
        <v>8993</v>
      </c>
    </row>
    <row r="3043" spans="2:7">
      <c r="B3043" s="132" t="s">
        <v>9004</v>
      </c>
      <c r="C3043" s="132" t="s">
        <v>9005</v>
      </c>
      <c r="D3043" s="132" t="s">
        <v>3787</v>
      </c>
      <c r="E3043" s="132" t="s">
        <v>3788</v>
      </c>
      <c r="F3043" s="132" t="s">
        <v>9006</v>
      </c>
      <c r="G3043" s="132" t="s">
        <v>8993</v>
      </c>
    </row>
    <row r="3044" spans="2:7">
      <c r="B3044" s="132" t="s">
        <v>9007</v>
      </c>
      <c r="C3044" s="132" t="s">
        <v>9008</v>
      </c>
      <c r="D3044" s="132" t="s">
        <v>3787</v>
      </c>
      <c r="E3044" s="132" t="s">
        <v>3788</v>
      </c>
      <c r="F3044" s="132" t="s">
        <v>8972</v>
      </c>
      <c r="G3044" s="132" t="s">
        <v>8993</v>
      </c>
    </row>
    <row r="3045" spans="2:7">
      <c r="B3045" s="132" t="s">
        <v>9009</v>
      </c>
      <c r="C3045" s="132" t="s">
        <v>9010</v>
      </c>
      <c r="D3045" s="132" t="s">
        <v>3787</v>
      </c>
      <c r="E3045" s="132" t="s">
        <v>3788</v>
      </c>
      <c r="F3045" s="132" t="s">
        <v>8686</v>
      </c>
      <c r="G3045" s="132" t="s">
        <v>8993</v>
      </c>
    </row>
    <row r="3046" spans="2:7">
      <c r="B3046" s="132" t="s">
        <v>9011</v>
      </c>
      <c r="C3046" s="132" t="s">
        <v>9012</v>
      </c>
      <c r="D3046" s="132" t="s">
        <v>3787</v>
      </c>
      <c r="E3046" s="132" t="s">
        <v>3788</v>
      </c>
      <c r="F3046" s="132" t="s">
        <v>9013</v>
      </c>
      <c r="G3046" s="132" t="s">
        <v>9014</v>
      </c>
    </row>
    <row r="3047" spans="2:7">
      <c r="B3047" s="132" t="s">
        <v>9015</v>
      </c>
      <c r="C3047" s="132" t="s">
        <v>9016</v>
      </c>
      <c r="D3047" s="132" t="s">
        <v>3787</v>
      </c>
      <c r="E3047" s="132" t="s">
        <v>3788</v>
      </c>
      <c r="F3047" s="132" t="s">
        <v>8928</v>
      </c>
      <c r="G3047" s="132" t="s">
        <v>8993</v>
      </c>
    </row>
    <row r="3048" spans="2:7">
      <c r="B3048" s="132" t="s">
        <v>9017</v>
      </c>
      <c r="C3048" s="132" t="s">
        <v>9018</v>
      </c>
      <c r="D3048" s="132" t="s">
        <v>3787</v>
      </c>
      <c r="E3048" s="132" t="s">
        <v>3788</v>
      </c>
      <c r="F3048" s="132" t="s">
        <v>8746</v>
      </c>
      <c r="G3048" s="132" t="s">
        <v>8993</v>
      </c>
    </row>
    <row r="3049" spans="2:7">
      <c r="B3049" s="132" t="s">
        <v>9019</v>
      </c>
      <c r="C3049" s="132" t="s">
        <v>9020</v>
      </c>
      <c r="D3049" s="132" t="s">
        <v>3787</v>
      </c>
      <c r="E3049" s="132" t="s">
        <v>3788</v>
      </c>
      <c r="F3049" s="132" t="s">
        <v>8981</v>
      </c>
      <c r="G3049" s="132" t="s">
        <v>8997</v>
      </c>
    </row>
    <row r="3050" spans="2:7">
      <c r="B3050" s="132" t="s">
        <v>9021</v>
      </c>
      <c r="C3050" s="132" t="s">
        <v>9022</v>
      </c>
      <c r="D3050" s="132" t="s">
        <v>3787</v>
      </c>
      <c r="E3050" s="132" t="s">
        <v>3788</v>
      </c>
      <c r="F3050" s="132" t="s">
        <v>8692</v>
      </c>
      <c r="G3050" s="132" t="s">
        <v>8993</v>
      </c>
    </row>
    <row r="3051" spans="2:7">
      <c r="B3051" s="132" t="s">
        <v>9023</v>
      </c>
      <c r="C3051" s="132" t="s">
        <v>9024</v>
      </c>
      <c r="D3051" s="132" t="s">
        <v>3787</v>
      </c>
      <c r="E3051" s="132" t="s">
        <v>3788</v>
      </c>
      <c r="F3051" s="132" t="s">
        <v>9025</v>
      </c>
      <c r="G3051" s="132" t="s">
        <v>8993</v>
      </c>
    </row>
    <row r="3052" spans="2:7">
      <c r="B3052" s="132" t="s">
        <v>9026</v>
      </c>
      <c r="C3052" s="132" t="s">
        <v>9027</v>
      </c>
      <c r="D3052" s="132" t="s">
        <v>3787</v>
      </c>
      <c r="E3052" s="132" t="s">
        <v>3788</v>
      </c>
      <c r="F3052" s="132" t="s">
        <v>9028</v>
      </c>
      <c r="G3052" s="132" t="s">
        <v>8315</v>
      </c>
    </row>
    <row r="3053" spans="2:7">
      <c r="B3053" s="132" t="s">
        <v>9029</v>
      </c>
      <c r="C3053" s="132" t="s">
        <v>9030</v>
      </c>
      <c r="D3053" s="132" t="s">
        <v>3787</v>
      </c>
      <c r="E3053" s="132" t="s">
        <v>3788</v>
      </c>
      <c r="F3053" s="132" t="s">
        <v>9031</v>
      </c>
      <c r="G3053" s="132" t="s">
        <v>8315</v>
      </c>
    </row>
    <row r="3054" spans="2:7">
      <c r="B3054" s="132" t="s">
        <v>9032</v>
      </c>
      <c r="C3054" s="132" t="s">
        <v>9033</v>
      </c>
      <c r="D3054" s="132" t="s">
        <v>3787</v>
      </c>
      <c r="E3054" s="132" t="s">
        <v>3788</v>
      </c>
      <c r="F3054" s="132" t="s">
        <v>8940</v>
      </c>
      <c r="G3054" s="132" t="s">
        <v>8993</v>
      </c>
    </row>
    <row r="3055" spans="2:7">
      <c r="B3055" s="132" t="s">
        <v>9034</v>
      </c>
      <c r="C3055" s="132" t="s">
        <v>9035</v>
      </c>
      <c r="D3055" s="132" t="s">
        <v>3787</v>
      </c>
      <c r="E3055" s="132" t="s">
        <v>3788</v>
      </c>
      <c r="F3055" s="132" t="s">
        <v>9036</v>
      </c>
      <c r="G3055" s="132" t="s">
        <v>2536</v>
      </c>
    </row>
    <row r="3056" spans="2:7">
      <c r="B3056" s="132" t="s">
        <v>9037</v>
      </c>
      <c r="C3056" s="132" t="s">
        <v>9038</v>
      </c>
      <c r="D3056" s="132" t="s">
        <v>3787</v>
      </c>
      <c r="E3056" s="132" t="s">
        <v>3788</v>
      </c>
      <c r="F3056" s="132" t="s">
        <v>8689</v>
      </c>
      <c r="G3056" s="132" t="s">
        <v>2536</v>
      </c>
    </row>
    <row r="3057" spans="2:7">
      <c r="B3057" s="132" t="s">
        <v>9039</v>
      </c>
      <c r="C3057" s="132" t="s">
        <v>9040</v>
      </c>
      <c r="D3057" s="132" t="s">
        <v>3787</v>
      </c>
      <c r="E3057" s="132" t="s">
        <v>3788</v>
      </c>
      <c r="F3057" s="132" t="s">
        <v>8695</v>
      </c>
      <c r="G3057" s="132" t="s">
        <v>2536</v>
      </c>
    </row>
    <row r="3058" spans="2:7">
      <c r="B3058" s="132" t="s">
        <v>9041</v>
      </c>
      <c r="C3058" s="132" t="s">
        <v>9042</v>
      </c>
      <c r="D3058" s="132" t="s">
        <v>3787</v>
      </c>
      <c r="E3058" s="132" t="s">
        <v>3788</v>
      </c>
      <c r="F3058" s="132" t="s">
        <v>8695</v>
      </c>
      <c r="G3058" s="132" t="s">
        <v>8993</v>
      </c>
    </row>
    <row r="3059" spans="2:7">
      <c r="B3059" s="132" t="s">
        <v>9043</v>
      </c>
      <c r="C3059" s="132" t="s">
        <v>9044</v>
      </c>
      <c r="D3059" s="132" t="s">
        <v>3787</v>
      </c>
      <c r="E3059" s="132" t="s">
        <v>3788</v>
      </c>
      <c r="F3059" s="132" t="s">
        <v>8893</v>
      </c>
      <c r="G3059" s="132" t="s">
        <v>8993</v>
      </c>
    </row>
    <row r="3060" spans="2:7">
      <c r="B3060" s="132" t="s">
        <v>9045</v>
      </c>
      <c r="C3060" s="132" t="s">
        <v>9046</v>
      </c>
      <c r="D3060" s="132" t="s">
        <v>3787</v>
      </c>
      <c r="E3060" s="132" t="s">
        <v>3788</v>
      </c>
      <c r="F3060" s="132" t="s">
        <v>9047</v>
      </c>
      <c r="G3060" s="132" t="s">
        <v>8997</v>
      </c>
    </row>
    <row r="3061" spans="2:7">
      <c r="B3061" s="132" t="s">
        <v>9048</v>
      </c>
      <c r="C3061" s="132" t="s">
        <v>9049</v>
      </c>
      <c r="D3061" s="132" t="s">
        <v>3787</v>
      </c>
      <c r="E3061" s="132" t="s">
        <v>3788</v>
      </c>
      <c r="F3061" s="132" t="s">
        <v>8762</v>
      </c>
      <c r="G3061" s="132" t="s">
        <v>8993</v>
      </c>
    </row>
    <row r="3062" spans="2:7">
      <c r="B3062" s="132" t="s">
        <v>9050</v>
      </c>
      <c r="C3062" s="132" t="s">
        <v>9051</v>
      </c>
      <c r="D3062" s="132" t="s">
        <v>3787</v>
      </c>
      <c r="E3062" s="132" t="s">
        <v>3788</v>
      </c>
      <c r="F3062" s="132" t="s">
        <v>9025</v>
      </c>
      <c r="G3062" s="132" t="s">
        <v>2536</v>
      </c>
    </row>
    <row r="3063" spans="2:7">
      <c r="B3063" s="132" t="s">
        <v>9052</v>
      </c>
      <c r="C3063" s="132" t="s">
        <v>9053</v>
      </c>
      <c r="D3063" s="132" t="s">
        <v>3787</v>
      </c>
      <c r="E3063" s="132" t="s">
        <v>3788</v>
      </c>
      <c r="F3063" s="132" t="s">
        <v>8851</v>
      </c>
      <c r="G3063" s="132" t="s">
        <v>8997</v>
      </c>
    </row>
    <row r="3064" spans="2:7">
      <c r="B3064" s="132" t="s">
        <v>9054</v>
      </c>
      <c r="C3064" s="132" t="s">
        <v>9055</v>
      </c>
      <c r="D3064" s="132" t="s">
        <v>3787</v>
      </c>
      <c r="E3064" s="132" t="s">
        <v>3788</v>
      </c>
      <c r="F3064" s="132" t="s">
        <v>9056</v>
      </c>
      <c r="G3064" s="132" t="s">
        <v>8993</v>
      </c>
    </row>
    <row r="3065" spans="2:7">
      <c r="B3065" s="132" t="s">
        <v>9057</v>
      </c>
      <c r="C3065" s="132" t="s">
        <v>9058</v>
      </c>
      <c r="D3065" s="132" t="s">
        <v>3787</v>
      </c>
      <c r="E3065" s="132" t="s">
        <v>3788</v>
      </c>
      <c r="F3065" s="132" t="s">
        <v>9059</v>
      </c>
      <c r="G3065" s="132" t="s">
        <v>8997</v>
      </c>
    </row>
    <row r="3066" spans="2:7">
      <c r="B3066" s="132" t="s">
        <v>9060</v>
      </c>
      <c r="C3066" s="132" t="s">
        <v>9061</v>
      </c>
      <c r="D3066" s="132" t="s">
        <v>3787</v>
      </c>
      <c r="E3066" s="132" t="s">
        <v>3788</v>
      </c>
      <c r="F3066" s="132" t="s">
        <v>9062</v>
      </c>
      <c r="G3066" s="132" t="s">
        <v>8997</v>
      </c>
    </row>
    <row r="3067" spans="2:7">
      <c r="B3067" s="132" t="s">
        <v>9063</v>
      </c>
      <c r="C3067" s="132" t="s">
        <v>9064</v>
      </c>
      <c r="D3067" s="132" t="s">
        <v>3787</v>
      </c>
      <c r="E3067" s="132" t="s">
        <v>3788</v>
      </c>
      <c r="F3067" s="132" t="s">
        <v>9065</v>
      </c>
      <c r="G3067" s="132" t="s">
        <v>9066</v>
      </c>
    </row>
    <row r="3068" spans="2:7">
      <c r="B3068" s="132" t="s">
        <v>9067</v>
      </c>
      <c r="C3068" s="132" t="s">
        <v>9068</v>
      </c>
      <c r="D3068" s="132" t="s">
        <v>3787</v>
      </c>
      <c r="E3068" s="132" t="s">
        <v>3788</v>
      </c>
      <c r="F3068" s="132" t="s">
        <v>8701</v>
      </c>
      <c r="G3068" s="132" t="s">
        <v>8993</v>
      </c>
    </row>
    <row r="3069" spans="2:7">
      <c r="B3069" s="132" t="s">
        <v>9069</v>
      </c>
      <c r="C3069" s="132" t="s">
        <v>9070</v>
      </c>
      <c r="D3069" s="132" t="s">
        <v>3787</v>
      </c>
      <c r="E3069" s="132" t="s">
        <v>3788</v>
      </c>
      <c r="F3069" s="132" t="s">
        <v>8692</v>
      </c>
      <c r="G3069" s="132" t="s">
        <v>2536</v>
      </c>
    </row>
    <row r="3070" spans="2:7">
      <c r="B3070" s="132" t="s">
        <v>9071</v>
      </c>
      <c r="C3070" s="132" t="s">
        <v>9072</v>
      </c>
      <c r="D3070" s="132" t="s">
        <v>3787</v>
      </c>
      <c r="E3070" s="132" t="s">
        <v>3788</v>
      </c>
      <c r="F3070" s="132" t="s">
        <v>9073</v>
      </c>
      <c r="G3070" s="132" t="s">
        <v>9074</v>
      </c>
    </row>
    <row r="3071" spans="2:7">
      <c r="B3071" s="132" t="s">
        <v>9075</v>
      </c>
      <c r="C3071" s="132" t="s">
        <v>9076</v>
      </c>
      <c r="D3071" s="132" t="s">
        <v>3787</v>
      </c>
      <c r="E3071" s="132" t="s">
        <v>3788</v>
      </c>
      <c r="F3071" s="132" t="s">
        <v>8741</v>
      </c>
      <c r="G3071" s="132" t="s">
        <v>9077</v>
      </c>
    </row>
    <row r="3072" spans="2:7">
      <c r="B3072" s="132" t="s">
        <v>9078</v>
      </c>
      <c r="C3072" s="132" t="s">
        <v>9079</v>
      </c>
      <c r="D3072" s="132" t="s">
        <v>3787</v>
      </c>
      <c r="E3072" s="132" t="s">
        <v>3788</v>
      </c>
      <c r="F3072" s="132" t="s">
        <v>8848</v>
      </c>
      <c r="G3072" s="132" t="s">
        <v>9077</v>
      </c>
    </row>
    <row r="3073" spans="2:7">
      <c r="B3073" s="132" t="s">
        <v>9080</v>
      </c>
      <c r="C3073" s="132" t="s">
        <v>9081</v>
      </c>
      <c r="D3073" s="132" t="s">
        <v>3787</v>
      </c>
      <c r="E3073" s="132" t="s">
        <v>3788</v>
      </c>
      <c r="F3073" s="132" t="s">
        <v>8695</v>
      </c>
      <c r="G3073" s="132" t="s">
        <v>2536</v>
      </c>
    </row>
    <row r="3074" spans="2:7">
      <c r="B3074" s="132" t="s">
        <v>9082</v>
      </c>
      <c r="C3074" s="132" t="s">
        <v>9083</v>
      </c>
      <c r="D3074" s="132" t="s">
        <v>3787</v>
      </c>
      <c r="E3074" s="132" t="s">
        <v>3788</v>
      </c>
      <c r="F3074" s="132" t="s">
        <v>8928</v>
      </c>
      <c r="G3074" s="132" t="s">
        <v>9077</v>
      </c>
    </row>
    <row r="3075" spans="2:7">
      <c r="B3075" s="132" t="s">
        <v>9084</v>
      </c>
      <c r="C3075" s="132" t="s">
        <v>9085</v>
      </c>
      <c r="D3075" s="132" t="s">
        <v>3787</v>
      </c>
      <c r="E3075" s="132" t="s">
        <v>3788</v>
      </c>
      <c r="F3075" s="132" t="s">
        <v>8724</v>
      </c>
      <c r="G3075" s="132" t="s">
        <v>9077</v>
      </c>
    </row>
    <row r="3076" spans="2:7">
      <c r="B3076" s="132" t="s">
        <v>9086</v>
      </c>
      <c r="C3076" s="132" t="s">
        <v>9087</v>
      </c>
      <c r="D3076" s="132" t="s">
        <v>3787</v>
      </c>
      <c r="E3076" s="132" t="s">
        <v>3788</v>
      </c>
      <c r="F3076" s="132" t="s">
        <v>8695</v>
      </c>
      <c r="G3076" s="132" t="s">
        <v>9088</v>
      </c>
    </row>
    <row r="3077" spans="2:7">
      <c r="B3077" s="132" t="s">
        <v>9089</v>
      </c>
      <c r="C3077" s="132" t="s">
        <v>9090</v>
      </c>
      <c r="D3077" s="132" t="s">
        <v>3787</v>
      </c>
      <c r="E3077" s="132" t="s">
        <v>3788</v>
      </c>
      <c r="F3077" s="132" t="s">
        <v>9065</v>
      </c>
      <c r="G3077" s="132" t="s">
        <v>5621</v>
      </c>
    </row>
    <row r="3078" spans="2:7">
      <c r="B3078" s="132" t="s">
        <v>9091</v>
      </c>
      <c r="C3078" s="132" t="s">
        <v>9092</v>
      </c>
      <c r="D3078" s="132" t="s">
        <v>3787</v>
      </c>
      <c r="E3078" s="132" t="s">
        <v>3788</v>
      </c>
      <c r="F3078" s="132" t="s">
        <v>8689</v>
      </c>
      <c r="G3078" s="132" t="s">
        <v>8993</v>
      </c>
    </row>
    <row r="3079" spans="2:7">
      <c r="B3079" s="132" t="s">
        <v>9093</v>
      </c>
      <c r="C3079" s="132" t="s">
        <v>9094</v>
      </c>
      <c r="D3079" s="132" t="s">
        <v>3787</v>
      </c>
      <c r="E3079" s="132" t="s">
        <v>3788</v>
      </c>
      <c r="F3079" s="132" t="s">
        <v>9095</v>
      </c>
      <c r="G3079" s="132" t="s">
        <v>9096</v>
      </c>
    </row>
    <row r="3080" spans="2:7">
      <c r="B3080" s="132" t="s">
        <v>9097</v>
      </c>
      <c r="C3080" s="132" t="s">
        <v>9098</v>
      </c>
      <c r="D3080" s="132" t="s">
        <v>3787</v>
      </c>
      <c r="E3080" s="132" t="s">
        <v>3788</v>
      </c>
      <c r="F3080" s="132" t="s">
        <v>9099</v>
      </c>
      <c r="G3080" s="132" t="s">
        <v>8993</v>
      </c>
    </row>
    <row r="3081" spans="2:7">
      <c r="B3081" s="132" t="s">
        <v>9100</v>
      </c>
      <c r="C3081" s="132" t="s">
        <v>9101</v>
      </c>
      <c r="D3081" s="132" t="s">
        <v>3787</v>
      </c>
      <c r="E3081" s="132" t="s">
        <v>3788</v>
      </c>
      <c r="F3081" s="132" t="s">
        <v>8695</v>
      </c>
      <c r="G3081" s="132" t="s">
        <v>8993</v>
      </c>
    </row>
    <row r="3082" spans="2:7">
      <c r="B3082" s="132" t="s">
        <v>9102</v>
      </c>
      <c r="C3082" s="132" t="s">
        <v>9103</v>
      </c>
      <c r="D3082" s="132" t="s">
        <v>3787</v>
      </c>
      <c r="E3082" s="132" t="s">
        <v>3788</v>
      </c>
      <c r="F3082" s="132" t="s">
        <v>8741</v>
      </c>
      <c r="G3082" s="132" t="s">
        <v>8993</v>
      </c>
    </row>
    <row r="3083" spans="2:7">
      <c r="B3083" s="132" t="s">
        <v>9104</v>
      </c>
      <c r="C3083" s="132" t="s">
        <v>9105</v>
      </c>
      <c r="D3083" s="132" t="s">
        <v>3787</v>
      </c>
      <c r="E3083" s="132" t="s">
        <v>3788</v>
      </c>
      <c r="F3083" s="132" t="s">
        <v>8741</v>
      </c>
      <c r="G3083" s="132" t="s">
        <v>8993</v>
      </c>
    </row>
    <row r="3084" spans="2:7">
      <c r="B3084" s="132" t="s">
        <v>9106</v>
      </c>
      <c r="C3084" s="132" t="s">
        <v>9107</v>
      </c>
      <c r="D3084" s="132" t="s">
        <v>3787</v>
      </c>
      <c r="E3084" s="132" t="s">
        <v>3788</v>
      </c>
      <c r="F3084" s="132" t="s">
        <v>8825</v>
      </c>
      <c r="G3084" s="132" t="s">
        <v>8993</v>
      </c>
    </row>
    <row r="3085" spans="2:7">
      <c r="B3085" s="132" t="s">
        <v>9108</v>
      </c>
      <c r="C3085" s="132" t="s">
        <v>9109</v>
      </c>
      <c r="D3085" s="132" t="s">
        <v>9110</v>
      </c>
      <c r="E3085" s="132" t="s">
        <v>9111</v>
      </c>
      <c r="F3085" s="132" t="s">
        <v>9112</v>
      </c>
      <c r="G3085" s="132" t="s">
        <v>3118</v>
      </c>
    </row>
    <row r="3086" spans="2:7">
      <c r="B3086" s="132" t="s">
        <v>9113</v>
      </c>
      <c r="C3086" s="132" t="s">
        <v>9114</v>
      </c>
      <c r="D3086" s="132" t="s">
        <v>3787</v>
      </c>
      <c r="E3086" s="132" t="s">
        <v>3788</v>
      </c>
      <c r="F3086" s="132" t="s">
        <v>8786</v>
      </c>
      <c r="G3086" s="132" t="s">
        <v>9077</v>
      </c>
    </row>
    <row r="3087" spans="2:7">
      <c r="B3087" s="132" t="s">
        <v>9115</v>
      </c>
      <c r="C3087" s="132" t="s">
        <v>9116</v>
      </c>
      <c r="D3087" s="132" t="s">
        <v>3787</v>
      </c>
      <c r="E3087" s="132" t="s">
        <v>3788</v>
      </c>
      <c r="F3087" s="132" t="s">
        <v>8798</v>
      </c>
      <c r="G3087" s="132" t="s">
        <v>9077</v>
      </c>
    </row>
    <row r="3088" spans="2:7">
      <c r="B3088" s="132" t="s">
        <v>9117</v>
      </c>
      <c r="C3088" s="132" t="s">
        <v>9118</v>
      </c>
      <c r="D3088" s="132" t="s">
        <v>3787</v>
      </c>
      <c r="E3088" s="132" t="s">
        <v>3788</v>
      </c>
      <c r="F3088" s="132" t="s">
        <v>9119</v>
      </c>
      <c r="G3088" s="132" t="s">
        <v>9077</v>
      </c>
    </row>
    <row r="3089" spans="2:7">
      <c r="B3089" s="132" t="s">
        <v>9120</v>
      </c>
      <c r="C3089" s="132" t="s">
        <v>9121</v>
      </c>
      <c r="D3089" s="132" t="s">
        <v>3787</v>
      </c>
      <c r="E3089" s="132" t="s">
        <v>3788</v>
      </c>
      <c r="F3089" s="132" t="s">
        <v>8795</v>
      </c>
      <c r="G3089" s="132" t="s">
        <v>9088</v>
      </c>
    </row>
    <row r="3090" spans="2:7">
      <c r="B3090" s="132" t="s">
        <v>9122</v>
      </c>
      <c r="C3090" s="132" t="s">
        <v>9123</v>
      </c>
      <c r="D3090" s="132" t="s">
        <v>3787</v>
      </c>
      <c r="E3090" s="132" t="s">
        <v>3788</v>
      </c>
      <c r="F3090" s="132" t="s">
        <v>9013</v>
      </c>
      <c r="G3090" s="132" t="s">
        <v>9096</v>
      </c>
    </row>
    <row r="3091" spans="2:7">
      <c r="B3091" s="132" t="s">
        <v>9124</v>
      </c>
      <c r="C3091" s="132" t="s">
        <v>9125</v>
      </c>
      <c r="D3091" s="132" t="s">
        <v>3787</v>
      </c>
      <c r="E3091" s="132" t="s">
        <v>3788</v>
      </c>
      <c r="F3091" s="132" t="s">
        <v>8689</v>
      </c>
      <c r="G3091" s="132" t="s">
        <v>2536</v>
      </c>
    </row>
    <row r="3092" spans="2:7">
      <c r="B3092" s="132" t="s">
        <v>9126</v>
      </c>
      <c r="C3092" s="132" t="s">
        <v>9127</v>
      </c>
      <c r="D3092" s="132" t="s">
        <v>3787</v>
      </c>
      <c r="E3092" s="132" t="s">
        <v>3788</v>
      </c>
      <c r="F3092" s="132" t="s">
        <v>9128</v>
      </c>
      <c r="G3092" s="132" t="s">
        <v>8993</v>
      </c>
    </row>
    <row r="3093" spans="2:7">
      <c r="B3093" s="132" t="s">
        <v>9129</v>
      </c>
      <c r="C3093" s="132" t="s">
        <v>9130</v>
      </c>
      <c r="D3093" s="132" t="s">
        <v>3787</v>
      </c>
      <c r="E3093" s="132" t="s">
        <v>3788</v>
      </c>
      <c r="F3093" s="132" t="s">
        <v>9099</v>
      </c>
      <c r="G3093" s="132" t="s">
        <v>8993</v>
      </c>
    </row>
    <row r="3094" spans="2:7">
      <c r="B3094" s="132" t="s">
        <v>9131</v>
      </c>
      <c r="C3094" s="132" t="s">
        <v>9132</v>
      </c>
      <c r="D3094" s="132" t="s">
        <v>3787</v>
      </c>
      <c r="E3094" s="132" t="s">
        <v>3788</v>
      </c>
      <c r="F3094" s="132" t="s">
        <v>8692</v>
      </c>
      <c r="G3094" s="132" t="s">
        <v>9077</v>
      </c>
    </row>
    <row r="3095" spans="2:7">
      <c r="B3095" s="132" t="s">
        <v>9133</v>
      </c>
      <c r="C3095" s="132" t="s">
        <v>9134</v>
      </c>
      <c r="D3095" s="132" t="s">
        <v>3787</v>
      </c>
      <c r="E3095" s="132" t="s">
        <v>3788</v>
      </c>
      <c r="F3095" s="132" t="s">
        <v>9135</v>
      </c>
      <c r="G3095" s="132" t="s">
        <v>9074</v>
      </c>
    </row>
    <row r="3096" spans="2:7">
      <c r="B3096" s="132" t="s">
        <v>9136</v>
      </c>
      <c r="C3096" s="132" t="s">
        <v>9137</v>
      </c>
      <c r="D3096" s="132" t="s">
        <v>3787</v>
      </c>
      <c r="E3096" s="132" t="s">
        <v>3788</v>
      </c>
      <c r="F3096" s="132" t="s">
        <v>8822</v>
      </c>
      <c r="G3096" s="132" t="s">
        <v>8993</v>
      </c>
    </row>
    <row r="3097" spans="2:7">
      <c r="B3097" s="132" t="s">
        <v>9138</v>
      </c>
      <c r="C3097" s="132" t="s">
        <v>9139</v>
      </c>
      <c r="D3097" s="132" t="s">
        <v>3787</v>
      </c>
      <c r="E3097" s="132" t="s">
        <v>3788</v>
      </c>
      <c r="F3097" s="132" t="s">
        <v>8695</v>
      </c>
      <c r="G3097" s="132" t="s">
        <v>8993</v>
      </c>
    </row>
    <row r="3098" spans="2:7">
      <c r="B3098" s="132" t="s">
        <v>9140</v>
      </c>
      <c r="C3098" s="132" t="s">
        <v>9141</v>
      </c>
      <c r="D3098" s="132" t="s">
        <v>3787</v>
      </c>
      <c r="E3098" s="132" t="s">
        <v>3788</v>
      </c>
      <c r="F3098" s="132" t="s">
        <v>9142</v>
      </c>
      <c r="G3098" s="132" t="s">
        <v>8315</v>
      </c>
    </row>
    <row r="3099" spans="2:7">
      <c r="B3099" s="132" t="s">
        <v>9143</v>
      </c>
      <c r="C3099" s="132" t="s">
        <v>9144</v>
      </c>
      <c r="D3099" s="132" t="s">
        <v>3787</v>
      </c>
      <c r="E3099" s="132" t="s">
        <v>3788</v>
      </c>
      <c r="F3099" s="132" t="s">
        <v>9145</v>
      </c>
      <c r="G3099" s="132" t="s">
        <v>9096</v>
      </c>
    </row>
    <row r="3100" spans="2:7">
      <c r="B3100" s="132" t="s">
        <v>9146</v>
      </c>
      <c r="C3100" s="132" t="s">
        <v>9147</v>
      </c>
      <c r="D3100" s="132" t="s">
        <v>3787</v>
      </c>
      <c r="E3100" s="132" t="s">
        <v>3788</v>
      </c>
      <c r="F3100" s="132" t="s">
        <v>9148</v>
      </c>
      <c r="G3100" s="132" t="s">
        <v>9088</v>
      </c>
    </row>
    <row r="3101" spans="2:7">
      <c r="B3101" s="132" t="s">
        <v>9149</v>
      </c>
      <c r="C3101" s="132" t="s">
        <v>9150</v>
      </c>
      <c r="D3101" s="132" t="s">
        <v>3787</v>
      </c>
      <c r="E3101" s="132" t="s">
        <v>3788</v>
      </c>
      <c r="F3101" s="132" t="s">
        <v>9056</v>
      </c>
      <c r="G3101" s="132" t="s">
        <v>9077</v>
      </c>
    </row>
    <row r="3102" spans="2:7">
      <c r="B3102" s="132" t="s">
        <v>9151</v>
      </c>
      <c r="C3102" s="132" t="s">
        <v>9152</v>
      </c>
      <c r="D3102" s="132" t="s">
        <v>3787</v>
      </c>
      <c r="E3102" s="132" t="s">
        <v>3788</v>
      </c>
      <c r="F3102" s="132" t="s">
        <v>8692</v>
      </c>
      <c r="G3102" s="132" t="s">
        <v>9077</v>
      </c>
    </row>
    <row r="3103" spans="2:7">
      <c r="B3103" s="132" t="s">
        <v>9153</v>
      </c>
      <c r="C3103" s="132" t="s">
        <v>9154</v>
      </c>
      <c r="D3103" s="132" t="s">
        <v>3787</v>
      </c>
      <c r="E3103" s="132" t="s">
        <v>3788</v>
      </c>
      <c r="F3103" s="132" t="s">
        <v>8683</v>
      </c>
      <c r="G3103" s="132" t="s">
        <v>9077</v>
      </c>
    </row>
    <row r="3104" spans="2:7">
      <c r="B3104" s="132" t="s">
        <v>9155</v>
      </c>
      <c r="C3104" s="132" t="s">
        <v>9156</v>
      </c>
      <c r="D3104" s="132" t="s">
        <v>3787</v>
      </c>
      <c r="E3104" s="132" t="s">
        <v>3788</v>
      </c>
      <c r="F3104" s="132" t="s">
        <v>9099</v>
      </c>
      <c r="G3104" s="132" t="s">
        <v>8993</v>
      </c>
    </row>
    <row r="3105" spans="2:7">
      <c r="B3105" s="132" t="s">
        <v>9157</v>
      </c>
      <c r="C3105" s="132" t="s">
        <v>9158</v>
      </c>
      <c r="D3105" s="132" t="s">
        <v>3787</v>
      </c>
      <c r="E3105" s="132" t="s">
        <v>3788</v>
      </c>
      <c r="F3105" s="132" t="s">
        <v>8996</v>
      </c>
      <c r="G3105" s="132" t="s">
        <v>9074</v>
      </c>
    </row>
    <row r="3106" spans="2:7">
      <c r="B3106" s="132" t="s">
        <v>9159</v>
      </c>
      <c r="C3106" s="132" t="s">
        <v>9160</v>
      </c>
      <c r="D3106" s="132" t="s">
        <v>3787</v>
      </c>
      <c r="E3106" s="132" t="s">
        <v>3788</v>
      </c>
      <c r="F3106" s="132" t="s">
        <v>9119</v>
      </c>
      <c r="G3106" s="132" t="s">
        <v>8315</v>
      </c>
    </row>
    <row r="3107" spans="2:7">
      <c r="B3107" s="132" t="s">
        <v>9161</v>
      </c>
      <c r="C3107" s="132" t="s">
        <v>9162</v>
      </c>
      <c r="D3107" s="132" t="s">
        <v>3787</v>
      </c>
      <c r="E3107" s="132" t="s">
        <v>3788</v>
      </c>
      <c r="F3107" s="132" t="s">
        <v>8825</v>
      </c>
      <c r="G3107" s="132" t="s">
        <v>2536</v>
      </c>
    </row>
    <row r="3108" spans="2:7">
      <c r="B3108" s="132" t="s">
        <v>9163</v>
      </c>
      <c r="C3108" s="132" t="s">
        <v>9164</v>
      </c>
      <c r="D3108" s="132" t="s">
        <v>3787</v>
      </c>
      <c r="E3108" s="132" t="s">
        <v>3788</v>
      </c>
      <c r="F3108" s="132" t="s">
        <v>9065</v>
      </c>
      <c r="G3108" s="132" t="s">
        <v>2524</v>
      </c>
    </row>
    <row r="3109" spans="2:7">
      <c r="B3109" s="132" t="s">
        <v>9165</v>
      </c>
      <c r="C3109" s="132" t="s">
        <v>9166</v>
      </c>
      <c r="D3109" s="132" t="s">
        <v>3787</v>
      </c>
      <c r="E3109" s="132" t="s">
        <v>3788</v>
      </c>
      <c r="F3109" s="132" t="s">
        <v>8907</v>
      </c>
      <c r="G3109" s="132" t="s">
        <v>9077</v>
      </c>
    </row>
    <row r="3110" spans="2:7">
      <c r="B3110" s="132" t="s">
        <v>9167</v>
      </c>
      <c r="C3110" s="132" t="s">
        <v>9168</v>
      </c>
      <c r="D3110" s="132" t="s">
        <v>3787</v>
      </c>
      <c r="E3110" s="132" t="s">
        <v>3788</v>
      </c>
      <c r="F3110" s="132" t="s">
        <v>9169</v>
      </c>
      <c r="G3110" s="132" t="s">
        <v>9096</v>
      </c>
    </row>
    <row r="3111" spans="2:7">
      <c r="B3111" s="132" t="s">
        <v>9170</v>
      </c>
      <c r="C3111" s="132" t="s">
        <v>9171</v>
      </c>
      <c r="D3111" s="132" t="s">
        <v>3787</v>
      </c>
      <c r="E3111" s="132" t="s">
        <v>3788</v>
      </c>
      <c r="F3111" s="132" t="s">
        <v>9172</v>
      </c>
      <c r="G3111" s="132" t="s">
        <v>9074</v>
      </c>
    </row>
    <row r="3112" spans="2:7">
      <c r="B3112" s="132" t="s">
        <v>9173</v>
      </c>
      <c r="C3112" s="132" t="s">
        <v>9174</v>
      </c>
      <c r="D3112" s="132" t="s">
        <v>3787</v>
      </c>
      <c r="E3112" s="132" t="s">
        <v>3788</v>
      </c>
      <c r="F3112" s="132" t="s">
        <v>8931</v>
      </c>
      <c r="G3112" s="132" t="s">
        <v>9088</v>
      </c>
    </row>
    <row r="3113" spans="2:7">
      <c r="B3113" s="132" t="s">
        <v>9175</v>
      </c>
      <c r="C3113" s="132" t="s">
        <v>9176</v>
      </c>
      <c r="D3113" s="132" t="s">
        <v>3787</v>
      </c>
      <c r="E3113" s="132" t="s">
        <v>3788</v>
      </c>
      <c r="F3113" s="132" t="s">
        <v>9135</v>
      </c>
      <c r="G3113" s="132" t="s">
        <v>2924</v>
      </c>
    </row>
    <row r="3114" spans="2:7">
      <c r="B3114" s="132" t="s">
        <v>9177</v>
      </c>
      <c r="C3114" s="132" t="s">
        <v>9178</v>
      </c>
      <c r="D3114" s="132" t="s">
        <v>3787</v>
      </c>
      <c r="E3114" s="132" t="s">
        <v>3788</v>
      </c>
      <c r="F3114" s="132" t="s">
        <v>9025</v>
      </c>
      <c r="G3114" s="132" t="s">
        <v>9074</v>
      </c>
    </row>
    <row r="3115" spans="2:7">
      <c r="B3115" s="132" t="s">
        <v>9179</v>
      </c>
      <c r="C3115" s="132" t="s">
        <v>9180</v>
      </c>
      <c r="D3115" s="132" t="s">
        <v>3787</v>
      </c>
      <c r="E3115" s="132" t="s">
        <v>3788</v>
      </c>
      <c r="F3115" s="132" t="s">
        <v>9145</v>
      </c>
      <c r="G3115" s="132" t="s">
        <v>9096</v>
      </c>
    </row>
    <row r="3116" spans="2:7">
      <c r="B3116" s="132" t="s">
        <v>9181</v>
      </c>
      <c r="C3116" s="132" t="s">
        <v>9182</v>
      </c>
      <c r="D3116" s="132" t="s">
        <v>3787</v>
      </c>
      <c r="E3116" s="132" t="s">
        <v>3788</v>
      </c>
      <c r="F3116" s="132" t="s">
        <v>9183</v>
      </c>
      <c r="G3116" s="132" t="s">
        <v>9077</v>
      </c>
    </row>
    <row r="3117" spans="2:7">
      <c r="B3117" s="132" t="s">
        <v>9184</v>
      </c>
      <c r="C3117" s="132" t="s">
        <v>9185</v>
      </c>
      <c r="D3117" s="132" t="s">
        <v>3787</v>
      </c>
      <c r="E3117" s="132" t="s">
        <v>3788</v>
      </c>
      <c r="F3117" s="132" t="s">
        <v>9186</v>
      </c>
      <c r="G3117" s="132" t="s">
        <v>9096</v>
      </c>
    </row>
    <row r="3118" spans="2:7">
      <c r="B3118" s="132" t="s">
        <v>9187</v>
      </c>
      <c r="C3118" s="132" t="s">
        <v>9188</v>
      </c>
      <c r="D3118" s="132" t="s">
        <v>3787</v>
      </c>
      <c r="E3118" s="132" t="s">
        <v>3788</v>
      </c>
      <c r="F3118" s="132" t="s">
        <v>8866</v>
      </c>
      <c r="G3118" s="132" t="s">
        <v>8997</v>
      </c>
    </row>
    <row r="3119" spans="2:7">
      <c r="B3119" s="132" t="s">
        <v>9189</v>
      </c>
      <c r="C3119" s="132" t="s">
        <v>9190</v>
      </c>
      <c r="D3119" s="132" t="s">
        <v>3787</v>
      </c>
      <c r="E3119" s="132" t="s">
        <v>3788</v>
      </c>
      <c r="F3119" s="132" t="s">
        <v>8724</v>
      </c>
      <c r="G3119" s="132" t="s">
        <v>9077</v>
      </c>
    </row>
    <row r="3120" spans="2:7">
      <c r="B3120" s="132" t="s">
        <v>9191</v>
      </c>
      <c r="C3120" s="132" t="s">
        <v>9192</v>
      </c>
      <c r="D3120" s="132" t="s">
        <v>3787</v>
      </c>
      <c r="E3120" s="132" t="s">
        <v>3788</v>
      </c>
      <c r="F3120" s="132" t="s">
        <v>8701</v>
      </c>
      <c r="G3120" s="132" t="s">
        <v>9077</v>
      </c>
    </row>
    <row r="3121" spans="2:7">
      <c r="B3121" s="132" t="s">
        <v>9193</v>
      </c>
      <c r="C3121" s="132" t="s">
        <v>9194</v>
      </c>
      <c r="D3121" s="132" t="s">
        <v>3787</v>
      </c>
      <c r="E3121" s="132" t="s">
        <v>3788</v>
      </c>
      <c r="F3121" s="132" t="s">
        <v>9195</v>
      </c>
      <c r="G3121" s="132" t="s">
        <v>9096</v>
      </c>
    </row>
    <row r="3122" spans="2:7">
      <c r="B3122" s="132" t="s">
        <v>9196</v>
      </c>
      <c r="C3122" s="132" t="s">
        <v>9197</v>
      </c>
      <c r="D3122" s="132" t="s">
        <v>3787</v>
      </c>
      <c r="E3122" s="132" t="s">
        <v>3788</v>
      </c>
      <c r="F3122" s="132" t="s">
        <v>8724</v>
      </c>
      <c r="G3122" s="132" t="s">
        <v>9088</v>
      </c>
    </row>
    <row r="3123" spans="2:7">
      <c r="B3123" s="132" t="s">
        <v>9198</v>
      </c>
      <c r="C3123" s="132" t="s">
        <v>9199</v>
      </c>
      <c r="D3123" s="132" t="s">
        <v>3787</v>
      </c>
      <c r="E3123" s="132" t="s">
        <v>3788</v>
      </c>
      <c r="F3123" s="132" t="s">
        <v>8896</v>
      </c>
      <c r="G3123" s="132" t="s">
        <v>9077</v>
      </c>
    </row>
    <row r="3124" spans="2:7">
      <c r="B3124" s="132" t="s">
        <v>9200</v>
      </c>
      <c r="C3124" s="132" t="s">
        <v>9201</v>
      </c>
      <c r="D3124" s="132" t="s">
        <v>3787</v>
      </c>
      <c r="E3124" s="132" t="s">
        <v>3788</v>
      </c>
      <c r="F3124" s="132" t="s">
        <v>8724</v>
      </c>
      <c r="G3124" s="132" t="s">
        <v>9088</v>
      </c>
    </row>
    <row r="3125" spans="2:7">
      <c r="B3125" s="132" t="s">
        <v>9202</v>
      </c>
      <c r="C3125" s="132" t="s">
        <v>9203</v>
      </c>
      <c r="D3125" s="132" t="s">
        <v>3787</v>
      </c>
      <c r="E3125" s="132" t="s">
        <v>3788</v>
      </c>
      <c r="F3125" s="132" t="s">
        <v>8692</v>
      </c>
      <c r="G3125" s="132" t="s">
        <v>9077</v>
      </c>
    </row>
    <row r="3126" spans="2:7">
      <c r="B3126" s="132" t="s">
        <v>9204</v>
      </c>
      <c r="C3126" s="132" t="s">
        <v>9205</v>
      </c>
      <c r="D3126" s="132" t="s">
        <v>3787</v>
      </c>
      <c r="E3126" s="132" t="s">
        <v>3788</v>
      </c>
      <c r="F3126" s="132" t="s">
        <v>8692</v>
      </c>
      <c r="G3126" s="132" t="s">
        <v>9077</v>
      </c>
    </row>
    <row r="3127" spans="2:7">
      <c r="B3127" s="132" t="s">
        <v>9206</v>
      </c>
      <c r="C3127" s="132" t="s">
        <v>9207</v>
      </c>
      <c r="D3127" s="132" t="s">
        <v>3787</v>
      </c>
      <c r="E3127" s="132" t="s">
        <v>3788</v>
      </c>
      <c r="F3127" s="132" t="s">
        <v>9073</v>
      </c>
      <c r="G3127" s="132" t="s">
        <v>9096</v>
      </c>
    </row>
    <row r="3128" spans="2:7">
      <c r="B3128" s="132" t="s">
        <v>9208</v>
      </c>
      <c r="C3128" s="132" t="s">
        <v>9209</v>
      </c>
      <c r="D3128" s="132" t="s">
        <v>3787</v>
      </c>
      <c r="E3128" s="132" t="s">
        <v>3788</v>
      </c>
      <c r="F3128" s="132" t="s">
        <v>9145</v>
      </c>
      <c r="G3128" s="132" t="s">
        <v>9077</v>
      </c>
    </row>
    <row r="3129" spans="2:7">
      <c r="B3129" s="132" t="s">
        <v>9210</v>
      </c>
      <c r="C3129" s="132" t="s">
        <v>9211</v>
      </c>
      <c r="D3129" s="132" t="s">
        <v>3787</v>
      </c>
      <c r="E3129" s="132" t="s">
        <v>3788</v>
      </c>
      <c r="F3129" s="132" t="s">
        <v>9095</v>
      </c>
      <c r="G3129" s="132" t="s">
        <v>9096</v>
      </c>
    </row>
    <row r="3130" spans="2:7">
      <c r="B3130" s="132" t="s">
        <v>9212</v>
      </c>
      <c r="C3130" s="132" t="s">
        <v>9213</v>
      </c>
      <c r="D3130" s="132" t="s">
        <v>3787</v>
      </c>
      <c r="E3130" s="132" t="s">
        <v>3788</v>
      </c>
      <c r="F3130" s="132" t="s">
        <v>8836</v>
      </c>
      <c r="G3130" s="132" t="s">
        <v>9088</v>
      </c>
    </row>
    <row r="3131" spans="2:7">
      <c r="B3131" s="132" t="s">
        <v>9214</v>
      </c>
      <c r="C3131" s="132" t="s">
        <v>9215</v>
      </c>
      <c r="D3131" s="132" t="s">
        <v>3787</v>
      </c>
      <c r="E3131" s="132" t="s">
        <v>3788</v>
      </c>
      <c r="F3131" s="132" t="s">
        <v>8689</v>
      </c>
      <c r="G3131" s="132" t="s">
        <v>2536</v>
      </c>
    </row>
    <row r="3132" spans="2:7">
      <c r="B3132" s="132" t="s">
        <v>9216</v>
      </c>
      <c r="C3132" s="132" t="s">
        <v>9217</v>
      </c>
      <c r="D3132" s="132" t="s">
        <v>3787</v>
      </c>
      <c r="E3132" s="132" t="s">
        <v>3788</v>
      </c>
      <c r="F3132" s="132" t="s">
        <v>8692</v>
      </c>
      <c r="G3132" s="132" t="s">
        <v>9088</v>
      </c>
    </row>
    <row r="3133" spans="2:7">
      <c r="B3133" s="132" t="s">
        <v>9218</v>
      </c>
      <c r="C3133" s="132" t="s">
        <v>9219</v>
      </c>
      <c r="D3133" s="132" t="s">
        <v>3787</v>
      </c>
      <c r="E3133" s="132" t="s">
        <v>3788</v>
      </c>
      <c r="F3133" s="132" t="s">
        <v>9047</v>
      </c>
      <c r="G3133" s="132" t="s">
        <v>9077</v>
      </c>
    </row>
    <row r="3134" spans="2:7">
      <c r="B3134" s="132" t="s">
        <v>9220</v>
      </c>
      <c r="C3134" s="132" t="s">
        <v>9221</v>
      </c>
      <c r="D3134" s="132" t="s">
        <v>3787</v>
      </c>
      <c r="E3134" s="132" t="s">
        <v>3788</v>
      </c>
      <c r="F3134" s="132" t="s">
        <v>9025</v>
      </c>
      <c r="G3134" s="132" t="s">
        <v>9096</v>
      </c>
    </row>
    <row r="3135" spans="2:7">
      <c r="B3135" s="132" t="s">
        <v>9222</v>
      </c>
      <c r="C3135" s="132" t="s">
        <v>9223</v>
      </c>
      <c r="D3135" s="132" t="s">
        <v>3787</v>
      </c>
      <c r="E3135" s="132" t="s">
        <v>3788</v>
      </c>
      <c r="F3135" s="132" t="s">
        <v>9224</v>
      </c>
      <c r="G3135" s="132" t="s">
        <v>9074</v>
      </c>
    </row>
    <row r="3136" spans="2:7">
      <c r="B3136" s="132" t="s">
        <v>9225</v>
      </c>
      <c r="C3136" s="132" t="s">
        <v>9226</v>
      </c>
      <c r="D3136" s="132" t="s">
        <v>3787</v>
      </c>
      <c r="E3136" s="132" t="s">
        <v>3788</v>
      </c>
      <c r="F3136" s="132" t="s">
        <v>9036</v>
      </c>
      <c r="G3136" s="132" t="s">
        <v>9096</v>
      </c>
    </row>
    <row r="3137" spans="2:7">
      <c r="B3137" s="132" t="s">
        <v>9227</v>
      </c>
      <c r="C3137" s="132" t="s">
        <v>9228</v>
      </c>
      <c r="D3137" s="132" t="s">
        <v>3787</v>
      </c>
      <c r="E3137" s="132" t="s">
        <v>3788</v>
      </c>
      <c r="F3137" s="132" t="s">
        <v>3789</v>
      </c>
      <c r="G3137" s="132" t="s">
        <v>8315</v>
      </c>
    </row>
    <row r="3138" spans="2:7">
      <c r="B3138" s="132" t="s">
        <v>9229</v>
      </c>
      <c r="C3138" s="132" t="s">
        <v>9230</v>
      </c>
      <c r="D3138" s="132" t="s">
        <v>3787</v>
      </c>
      <c r="E3138" s="132" t="s">
        <v>3788</v>
      </c>
      <c r="F3138" s="132" t="s">
        <v>9224</v>
      </c>
      <c r="G3138" s="132" t="s">
        <v>9074</v>
      </c>
    </row>
    <row r="3139" spans="2:7">
      <c r="B3139" s="132" t="s">
        <v>9231</v>
      </c>
      <c r="C3139" s="132" t="s">
        <v>9232</v>
      </c>
      <c r="D3139" s="132" t="s">
        <v>3787</v>
      </c>
      <c r="E3139" s="132" t="s">
        <v>3788</v>
      </c>
      <c r="F3139" s="132" t="s">
        <v>8738</v>
      </c>
      <c r="G3139" s="132" t="s">
        <v>2536</v>
      </c>
    </row>
    <row r="3140" spans="2:7">
      <c r="B3140" s="132" t="s">
        <v>9233</v>
      </c>
      <c r="C3140" s="132" t="s">
        <v>9234</v>
      </c>
      <c r="D3140" s="132" t="s">
        <v>3787</v>
      </c>
      <c r="E3140" s="132" t="s">
        <v>3788</v>
      </c>
      <c r="F3140" s="132" t="s">
        <v>8738</v>
      </c>
      <c r="G3140" s="132" t="s">
        <v>9077</v>
      </c>
    </row>
    <row r="3141" spans="2:7">
      <c r="B3141" s="132" t="s">
        <v>9235</v>
      </c>
      <c r="C3141" s="132" t="s">
        <v>9236</v>
      </c>
      <c r="D3141" s="132" t="s">
        <v>3787</v>
      </c>
      <c r="E3141" s="132" t="s">
        <v>3788</v>
      </c>
      <c r="F3141" s="132" t="s">
        <v>9025</v>
      </c>
      <c r="G3141" s="132" t="s">
        <v>9077</v>
      </c>
    </row>
    <row r="3142" spans="2:7">
      <c r="B3142" s="132" t="s">
        <v>9237</v>
      </c>
      <c r="C3142" s="132" t="s">
        <v>9238</v>
      </c>
      <c r="D3142" s="132" t="s">
        <v>3787</v>
      </c>
      <c r="E3142" s="132" t="s">
        <v>3788</v>
      </c>
      <c r="F3142" s="132" t="s">
        <v>8833</v>
      </c>
      <c r="G3142" s="132" t="s">
        <v>9077</v>
      </c>
    </row>
    <row r="3143" spans="2:7">
      <c r="B3143" s="132" t="s">
        <v>9239</v>
      </c>
      <c r="C3143" s="132" t="s">
        <v>9240</v>
      </c>
      <c r="D3143" s="132" t="s">
        <v>3787</v>
      </c>
      <c r="E3143" s="132" t="s">
        <v>3788</v>
      </c>
      <c r="F3143" s="132" t="s">
        <v>8928</v>
      </c>
      <c r="G3143" s="132" t="s">
        <v>9088</v>
      </c>
    </row>
    <row r="3144" spans="2:7">
      <c r="B3144" s="132" t="s">
        <v>9241</v>
      </c>
      <c r="C3144" s="132" t="s">
        <v>9242</v>
      </c>
      <c r="D3144" s="132" t="s">
        <v>3787</v>
      </c>
      <c r="E3144" s="132" t="s">
        <v>3788</v>
      </c>
      <c r="F3144" s="132" t="s">
        <v>8795</v>
      </c>
      <c r="G3144" s="132" t="s">
        <v>9088</v>
      </c>
    </row>
    <row r="3145" spans="2:7">
      <c r="B3145" s="132" t="s">
        <v>9243</v>
      </c>
      <c r="C3145" s="132" t="s">
        <v>9244</v>
      </c>
      <c r="D3145" s="132" t="s">
        <v>3787</v>
      </c>
      <c r="E3145" s="132" t="s">
        <v>3788</v>
      </c>
      <c r="F3145" s="132" t="s">
        <v>8689</v>
      </c>
      <c r="G3145" s="132" t="s">
        <v>9077</v>
      </c>
    </row>
    <row r="3146" spans="2:7">
      <c r="B3146" s="132" t="s">
        <v>9245</v>
      </c>
      <c r="C3146" s="132" t="s">
        <v>9246</v>
      </c>
      <c r="D3146" s="132" t="s">
        <v>3787</v>
      </c>
      <c r="E3146" s="132" t="s">
        <v>3788</v>
      </c>
      <c r="F3146" s="132" t="s">
        <v>8798</v>
      </c>
      <c r="G3146" s="132" t="s">
        <v>9247</v>
      </c>
    </row>
    <row r="3147" spans="2:7">
      <c r="B3147" s="132" t="s">
        <v>9248</v>
      </c>
      <c r="C3147" s="132" t="s">
        <v>9249</v>
      </c>
      <c r="D3147" s="132" t="s">
        <v>3787</v>
      </c>
      <c r="E3147" s="132" t="s">
        <v>3788</v>
      </c>
      <c r="F3147" s="132" t="s">
        <v>8735</v>
      </c>
      <c r="G3147" s="132" t="s">
        <v>9077</v>
      </c>
    </row>
    <row r="3148" spans="2:7">
      <c r="B3148" s="132" t="s">
        <v>9250</v>
      </c>
      <c r="C3148" s="132" t="s">
        <v>9251</v>
      </c>
      <c r="D3148" s="132" t="s">
        <v>3787</v>
      </c>
      <c r="E3148" s="132" t="s">
        <v>3788</v>
      </c>
      <c r="F3148" s="132" t="s">
        <v>9252</v>
      </c>
      <c r="G3148" s="132" t="s">
        <v>9096</v>
      </c>
    </row>
    <row r="3149" spans="2:7">
      <c r="B3149" s="132" t="s">
        <v>9253</v>
      </c>
      <c r="C3149" s="132" t="s">
        <v>9254</v>
      </c>
      <c r="D3149" s="132" t="s">
        <v>3787</v>
      </c>
      <c r="E3149" s="132" t="s">
        <v>3788</v>
      </c>
      <c r="F3149" s="132" t="s">
        <v>9169</v>
      </c>
      <c r="G3149" s="132" t="s">
        <v>9096</v>
      </c>
    </row>
    <row r="3150" spans="2:7">
      <c r="B3150" s="132" t="s">
        <v>9255</v>
      </c>
      <c r="C3150" s="132" t="s">
        <v>9256</v>
      </c>
      <c r="D3150" s="132" t="s">
        <v>3787</v>
      </c>
      <c r="E3150" s="132" t="s">
        <v>3788</v>
      </c>
      <c r="F3150" s="132" t="s">
        <v>9025</v>
      </c>
      <c r="G3150" s="132" t="s">
        <v>9077</v>
      </c>
    </row>
    <row r="3151" spans="2:7">
      <c r="B3151" s="132" t="s">
        <v>9257</v>
      </c>
      <c r="C3151" s="132" t="s">
        <v>9258</v>
      </c>
      <c r="D3151" s="132" t="s">
        <v>3787</v>
      </c>
      <c r="E3151" s="132" t="s">
        <v>3788</v>
      </c>
      <c r="F3151" s="132" t="s">
        <v>9259</v>
      </c>
      <c r="G3151" s="132" t="s">
        <v>2924</v>
      </c>
    </row>
    <row r="3152" spans="2:7">
      <c r="B3152" s="132" t="s">
        <v>9260</v>
      </c>
      <c r="C3152" s="132" t="s">
        <v>9261</v>
      </c>
      <c r="D3152" s="132" t="s">
        <v>3787</v>
      </c>
      <c r="E3152" s="132" t="s">
        <v>3788</v>
      </c>
      <c r="F3152" s="132" t="s">
        <v>8712</v>
      </c>
      <c r="G3152" s="132" t="s">
        <v>9077</v>
      </c>
    </row>
    <row r="3153" spans="2:7">
      <c r="B3153" s="132" t="s">
        <v>9262</v>
      </c>
      <c r="C3153" s="132" t="s">
        <v>9263</v>
      </c>
      <c r="D3153" s="132" t="s">
        <v>3787</v>
      </c>
      <c r="E3153" s="132" t="s">
        <v>3788</v>
      </c>
      <c r="F3153" s="132" t="s">
        <v>8715</v>
      </c>
      <c r="G3153" s="132" t="s">
        <v>9077</v>
      </c>
    </row>
    <row r="3154" spans="2:7">
      <c r="B3154" s="132" t="s">
        <v>9264</v>
      </c>
      <c r="C3154" s="132" t="s">
        <v>9265</v>
      </c>
      <c r="D3154" s="132" t="s">
        <v>3787</v>
      </c>
      <c r="E3154" s="132" t="s">
        <v>3788</v>
      </c>
      <c r="F3154" s="132" t="s">
        <v>8825</v>
      </c>
      <c r="G3154" s="132" t="s">
        <v>9096</v>
      </c>
    </row>
    <row r="3155" spans="2:7">
      <c r="B3155" s="132" t="s">
        <v>9266</v>
      </c>
      <c r="C3155" s="132" t="s">
        <v>9267</v>
      </c>
      <c r="D3155" s="132" t="s">
        <v>3787</v>
      </c>
      <c r="E3155" s="132" t="s">
        <v>3788</v>
      </c>
      <c r="F3155" s="132" t="s">
        <v>9148</v>
      </c>
      <c r="G3155" s="132" t="s">
        <v>9088</v>
      </c>
    </row>
    <row r="3156" spans="2:7">
      <c r="B3156" s="132" t="s">
        <v>9268</v>
      </c>
      <c r="C3156" s="132" t="s">
        <v>9269</v>
      </c>
      <c r="D3156" s="132" t="s">
        <v>3787</v>
      </c>
      <c r="E3156" s="132" t="s">
        <v>3788</v>
      </c>
      <c r="F3156" s="132" t="s">
        <v>8686</v>
      </c>
      <c r="G3156" s="132" t="s">
        <v>9077</v>
      </c>
    </row>
    <row r="3157" spans="2:7">
      <c r="B3157" s="132" t="s">
        <v>9270</v>
      </c>
      <c r="C3157" s="132" t="s">
        <v>9271</v>
      </c>
      <c r="D3157" s="132" t="s">
        <v>3787</v>
      </c>
      <c r="E3157" s="132" t="s">
        <v>3788</v>
      </c>
      <c r="F3157" s="132" t="s">
        <v>9025</v>
      </c>
      <c r="G3157" s="132" t="s">
        <v>9088</v>
      </c>
    </row>
    <row r="3158" spans="2:7">
      <c r="B3158" s="132" t="s">
        <v>9272</v>
      </c>
      <c r="C3158" s="132" t="s">
        <v>9273</v>
      </c>
      <c r="D3158" s="132" t="s">
        <v>3787</v>
      </c>
      <c r="E3158" s="132" t="s">
        <v>3788</v>
      </c>
      <c r="F3158" s="132" t="s">
        <v>9056</v>
      </c>
      <c r="G3158" s="132" t="s">
        <v>9077</v>
      </c>
    </row>
    <row r="3159" spans="2:7">
      <c r="B3159" s="132" t="s">
        <v>9274</v>
      </c>
      <c r="C3159" s="132" t="s">
        <v>9275</v>
      </c>
      <c r="D3159" s="132" t="s">
        <v>3787</v>
      </c>
      <c r="E3159" s="132" t="s">
        <v>3788</v>
      </c>
      <c r="F3159" s="132" t="s">
        <v>8746</v>
      </c>
      <c r="G3159" s="132" t="s">
        <v>9077</v>
      </c>
    </row>
    <row r="3160" spans="2:7">
      <c r="B3160" s="132" t="s">
        <v>9276</v>
      </c>
      <c r="C3160" s="132" t="s">
        <v>9277</v>
      </c>
      <c r="D3160" s="132" t="s">
        <v>3787</v>
      </c>
      <c r="E3160" s="132" t="s">
        <v>3788</v>
      </c>
      <c r="F3160" s="132" t="s">
        <v>8795</v>
      </c>
      <c r="G3160" s="132" t="s">
        <v>9088</v>
      </c>
    </row>
    <row r="3161" spans="2:7">
      <c r="B3161" s="132" t="s">
        <v>9278</v>
      </c>
      <c r="C3161" s="132" t="s">
        <v>9279</v>
      </c>
      <c r="D3161" s="132" t="s">
        <v>3787</v>
      </c>
      <c r="E3161" s="132" t="s">
        <v>3788</v>
      </c>
      <c r="F3161" s="132" t="s">
        <v>8724</v>
      </c>
      <c r="G3161" s="132" t="s">
        <v>9088</v>
      </c>
    </row>
    <row r="3162" spans="2:7">
      <c r="B3162" s="132" t="s">
        <v>9280</v>
      </c>
      <c r="C3162" s="132" t="s">
        <v>9281</v>
      </c>
      <c r="D3162" s="132" t="s">
        <v>3787</v>
      </c>
      <c r="E3162" s="132" t="s">
        <v>3788</v>
      </c>
      <c r="F3162" s="132" t="s">
        <v>8801</v>
      </c>
      <c r="G3162" s="132" t="s">
        <v>2536</v>
      </c>
    </row>
    <row r="3163" spans="2:7">
      <c r="B3163" s="132" t="s">
        <v>9282</v>
      </c>
      <c r="C3163" s="132" t="s">
        <v>9283</v>
      </c>
      <c r="D3163" s="132" t="s">
        <v>3787</v>
      </c>
      <c r="E3163" s="132" t="s">
        <v>3788</v>
      </c>
      <c r="F3163" s="132" t="s">
        <v>9065</v>
      </c>
      <c r="G3163" s="132" t="s">
        <v>2894</v>
      </c>
    </row>
    <row r="3164" spans="2:7">
      <c r="B3164" s="132" t="s">
        <v>9284</v>
      </c>
      <c r="C3164" s="132" t="s">
        <v>9285</v>
      </c>
      <c r="D3164" s="132" t="s">
        <v>3787</v>
      </c>
      <c r="E3164" s="132" t="s">
        <v>3788</v>
      </c>
      <c r="F3164" s="132" t="s">
        <v>9025</v>
      </c>
      <c r="G3164" s="132" t="s">
        <v>9096</v>
      </c>
    </row>
    <row r="3165" spans="2:7">
      <c r="B3165" s="132" t="s">
        <v>9286</v>
      </c>
      <c r="C3165" s="132" t="s">
        <v>9287</v>
      </c>
      <c r="D3165" s="132" t="s">
        <v>3787</v>
      </c>
      <c r="E3165" s="132" t="s">
        <v>3788</v>
      </c>
      <c r="F3165" s="132" t="s">
        <v>9288</v>
      </c>
      <c r="G3165" s="132" t="s">
        <v>8993</v>
      </c>
    </row>
    <row r="3166" spans="2:7">
      <c r="B3166" s="132" t="s">
        <v>9289</v>
      </c>
      <c r="C3166" s="132" t="s">
        <v>9290</v>
      </c>
      <c r="D3166" s="132" t="s">
        <v>3787</v>
      </c>
      <c r="E3166" s="132" t="s">
        <v>3788</v>
      </c>
      <c r="F3166" s="132" t="s">
        <v>9172</v>
      </c>
      <c r="G3166" s="132" t="s">
        <v>9096</v>
      </c>
    </row>
    <row r="3167" spans="2:7">
      <c r="B3167" s="132" t="s">
        <v>9291</v>
      </c>
      <c r="C3167" s="132" t="s">
        <v>9292</v>
      </c>
      <c r="D3167" s="132" t="s">
        <v>3787</v>
      </c>
      <c r="E3167" s="132" t="s">
        <v>3788</v>
      </c>
      <c r="F3167" s="132" t="s">
        <v>3789</v>
      </c>
      <c r="G3167" s="132" t="s">
        <v>9074</v>
      </c>
    </row>
    <row r="3168" spans="2:7">
      <c r="B3168" s="132" t="s">
        <v>9293</v>
      </c>
      <c r="C3168" s="132" t="s">
        <v>9294</v>
      </c>
      <c r="D3168" s="132" t="s">
        <v>3787</v>
      </c>
      <c r="E3168" s="132" t="s">
        <v>3788</v>
      </c>
      <c r="F3168" s="132" t="s">
        <v>9295</v>
      </c>
      <c r="G3168" s="132" t="s">
        <v>9077</v>
      </c>
    </row>
    <row r="3169" spans="2:7">
      <c r="B3169" s="132" t="s">
        <v>9296</v>
      </c>
      <c r="C3169" s="132" t="s">
        <v>9297</v>
      </c>
      <c r="D3169" s="132" t="s">
        <v>3787</v>
      </c>
      <c r="E3169" s="132" t="s">
        <v>3788</v>
      </c>
      <c r="F3169" s="132" t="s">
        <v>9298</v>
      </c>
      <c r="G3169" s="132" t="s">
        <v>9074</v>
      </c>
    </row>
    <row r="3170" spans="2:7">
      <c r="B3170" s="132" t="s">
        <v>9299</v>
      </c>
      <c r="C3170" s="132" t="s">
        <v>9300</v>
      </c>
      <c r="D3170" s="132" t="s">
        <v>3787</v>
      </c>
      <c r="E3170" s="132" t="s">
        <v>3788</v>
      </c>
      <c r="F3170" s="132" t="s">
        <v>8951</v>
      </c>
      <c r="G3170" s="132" t="s">
        <v>9077</v>
      </c>
    </row>
    <row r="3171" spans="2:7">
      <c r="B3171" s="132" t="s">
        <v>9301</v>
      </c>
      <c r="C3171" s="132" t="s">
        <v>9302</v>
      </c>
      <c r="D3171" s="132" t="s">
        <v>3787</v>
      </c>
      <c r="E3171" s="132" t="s">
        <v>3788</v>
      </c>
      <c r="F3171" s="132" t="s">
        <v>8692</v>
      </c>
      <c r="G3171" s="132" t="s">
        <v>9247</v>
      </c>
    </row>
    <row r="3172" spans="2:7">
      <c r="B3172" s="132" t="s">
        <v>9303</v>
      </c>
      <c r="C3172" s="132" t="s">
        <v>9304</v>
      </c>
      <c r="D3172" s="132" t="s">
        <v>3787</v>
      </c>
      <c r="E3172" s="132" t="s">
        <v>3788</v>
      </c>
      <c r="F3172" s="132" t="s">
        <v>8689</v>
      </c>
      <c r="G3172" s="132" t="s">
        <v>9088</v>
      </c>
    </row>
    <row r="3173" spans="2:7">
      <c r="B3173" s="132" t="s">
        <v>9305</v>
      </c>
      <c r="C3173" s="132" t="s">
        <v>9306</v>
      </c>
      <c r="D3173" s="132" t="s">
        <v>3787</v>
      </c>
      <c r="E3173" s="132" t="s">
        <v>3788</v>
      </c>
      <c r="F3173" s="132" t="s">
        <v>9307</v>
      </c>
      <c r="G3173" s="132" t="s">
        <v>9096</v>
      </c>
    </row>
    <row r="3174" spans="2:7">
      <c r="B3174" s="132" t="s">
        <v>9308</v>
      </c>
      <c r="C3174" s="132" t="s">
        <v>9309</v>
      </c>
      <c r="D3174" s="132" t="s">
        <v>3787</v>
      </c>
      <c r="E3174" s="132" t="s">
        <v>3788</v>
      </c>
      <c r="F3174" s="132" t="s">
        <v>9310</v>
      </c>
      <c r="G3174" s="132" t="s">
        <v>9096</v>
      </c>
    </row>
    <row r="3175" spans="2:7">
      <c r="B3175" s="132" t="s">
        <v>9311</v>
      </c>
      <c r="C3175" s="132" t="s">
        <v>9312</v>
      </c>
      <c r="D3175" s="132" t="s">
        <v>3787</v>
      </c>
      <c r="E3175" s="132" t="s">
        <v>3788</v>
      </c>
      <c r="F3175" s="132" t="s">
        <v>9095</v>
      </c>
      <c r="G3175" s="132" t="s">
        <v>9074</v>
      </c>
    </row>
    <row r="3176" spans="2:7">
      <c r="B3176" s="132" t="s">
        <v>9313</v>
      </c>
      <c r="C3176" s="132" t="s">
        <v>9314</v>
      </c>
      <c r="D3176" s="132" t="s">
        <v>3787</v>
      </c>
      <c r="E3176" s="132" t="s">
        <v>3788</v>
      </c>
      <c r="F3176" s="132" t="s">
        <v>8689</v>
      </c>
      <c r="G3176" s="132" t="s">
        <v>8993</v>
      </c>
    </row>
    <row r="3177" spans="2:7">
      <c r="B3177" s="132" t="s">
        <v>9315</v>
      </c>
      <c r="C3177" s="132" t="s">
        <v>9316</v>
      </c>
      <c r="D3177" s="132" t="s">
        <v>3787</v>
      </c>
      <c r="E3177" s="132" t="s">
        <v>3788</v>
      </c>
      <c r="F3177" s="132" t="s">
        <v>3789</v>
      </c>
      <c r="G3177" s="132" t="s">
        <v>8315</v>
      </c>
    </row>
    <row r="3178" spans="2:7">
      <c r="B3178" s="132" t="s">
        <v>9317</v>
      </c>
      <c r="C3178" s="132" t="s">
        <v>9318</v>
      </c>
      <c r="D3178" s="132" t="s">
        <v>3787</v>
      </c>
      <c r="E3178" s="132" t="s">
        <v>3788</v>
      </c>
      <c r="F3178" s="132" t="s">
        <v>8692</v>
      </c>
      <c r="G3178" s="132" t="s">
        <v>9077</v>
      </c>
    </row>
    <row r="3179" spans="2:7">
      <c r="B3179" s="132" t="s">
        <v>9319</v>
      </c>
      <c r="C3179" s="132" t="s">
        <v>9320</v>
      </c>
      <c r="D3179" s="132" t="s">
        <v>3787</v>
      </c>
      <c r="E3179" s="132" t="s">
        <v>3788</v>
      </c>
      <c r="F3179" s="132" t="s">
        <v>8701</v>
      </c>
      <c r="G3179" s="132" t="s">
        <v>9088</v>
      </c>
    </row>
    <row r="3180" spans="2:7">
      <c r="B3180" s="132" t="s">
        <v>9321</v>
      </c>
      <c r="C3180" s="132" t="s">
        <v>9322</v>
      </c>
      <c r="D3180" s="132" t="s">
        <v>3787</v>
      </c>
      <c r="E3180" s="132" t="s">
        <v>3788</v>
      </c>
      <c r="F3180" s="132" t="s">
        <v>8741</v>
      </c>
      <c r="G3180" s="132" t="s">
        <v>9077</v>
      </c>
    </row>
    <row r="3181" spans="2:7">
      <c r="B3181" s="132" t="s">
        <v>9323</v>
      </c>
      <c r="C3181" s="132" t="s">
        <v>9324</v>
      </c>
      <c r="D3181" s="132" t="s">
        <v>3787</v>
      </c>
      <c r="E3181" s="132" t="s">
        <v>3788</v>
      </c>
      <c r="F3181" s="132" t="s">
        <v>8848</v>
      </c>
      <c r="G3181" s="132" t="s">
        <v>9088</v>
      </c>
    </row>
    <row r="3182" spans="2:7">
      <c r="B3182" s="132" t="s">
        <v>9325</v>
      </c>
      <c r="C3182" s="132" t="s">
        <v>9326</v>
      </c>
      <c r="D3182" s="132" t="s">
        <v>3787</v>
      </c>
      <c r="E3182" s="132" t="s">
        <v>3788</v>
      </c>
      <c r="F3182" s="132" t="s">
        <v>8896</v>
      </c>
      <c r="G3182" s="132" t="s">
        <v>9088</v>
      </c>
    </row>
    <row r="3183" spans="2:7">
      <c r="B3183" s="132" t="s">
        <v>9327</v>
      </c>
      <c r="C3183" s="132" t="s">
        <v>9328</v>
      </c>
      <c r="D3183" s="132" t="s">
        <v>3787</v>
      </c>
      <c r="E3183" s="132" t="s">
        <v>3788</v>
      </c>
      <c r="F3183" s="132" t="s">
        <v>9128</v>
      </c>
      <c r="G3183" s="132" t="s">
        <v>9096</v>
      </c>
    </row>
    <row r="3184" spans="2:7">
      <c r="B3184" s="132" t="s">
        <v>9329</v>
      </c>
      <c r="C3184" s="132" t="s">
        <v>9330</v>
      </c>
      <c r="D3184" s="132" t="s">
        <v>3787</v>
      </c>
      <c r="E3184" s="132" t="s">
        <v>3788</v>
      </c>
      <c r="F3184" s="132" t="s">
        <v>8724</v>
      </c>
      <c r="G3184" s="132" t="s">
        <v>9077</v>
      </c>
    </row>
    <row r="3185" spans="2:7">
      <c r="B3185" s="132" t="s">
        <v>9331</v>
      </c>
      <c r="C3185" s="132" t="s">
        <v>9332</v>
      </c>
      <c r="D3185" s="132" t="s">
        <v>3787</v>
      </c>
      <c r="E3185" s="132" t="s">
        <v>3788</v>
      </c>
      <c r="F3185" s="132" t="s">
        <v>9333</v>
      </c>
      <c r="G3185" s="132" t="s">
        <v>9096</v>
      </c>
    </row>
    <row r="3186" spans="2:7">
      <c r="B3186" s="132" t="s">
        <v>9334</v>
      </c>
      <c r="C3186" s="132" t="s">
        <v>9335</v>
      </c>
      <c r="D3186" s="132" t="s">
        <v>3787</v>
      </c>
      <c r="E3186" s="132" t="s">
        <v>3788</v>
      </c>
      <c r="F3186" s="132" t="s">
        <v>3789</v>
      </c>
      <c r="G3186" s="132" t="s">
        <v>2924</v>
      </c>
    </row>
    <row r="3187" spans="2:7">
      <c r="B3187" s="132" t="s">
        <v>9336</v>
      </c>
      <c r="C3187" s="132" t="s">
        <v>9337</v>
      </c>
      <c r="D3187" s="132" t="s">
        <v>3787</v>
      </c>
      <c r="E3187" s="132" t="s">
        <v>3788</v>
      </c>
      <c r="F3187" s="132" t="s">
        <v>8822</v>
      </c>
      <c r="G3187" s="132" t="s">
        <v>9096</v>
      </c>
    </row>
    <row r="3188" spans="2:7">
      <c r="B3188" s="132" t="s">
        <v>9338</v>
      </c>
      <c r="C3188" s="132" t="s">
        <v>9339</v>
      </c>
      <c r="D3188" s="132" t="s">
        <v>3787</v>
      </c>
      <c r="E3188" s="132" t="s">
        <v>3788</v>
      </c>
      <c r="F3188" s="132" t="s">
        <v>8695</v>
      </c>
      <c r="G3188" s="132" t="s">
        <v>9077</v>
      </c>
    </row>
    <row r="3189" spans="2:7">
      <c r="B3189" s="132" t="s">
        <v>9340</v>
      </c>
      <c r="C3189" s="132" t="s">
        <v>9341</v>
      </c>
      <c r="D3189" s="132" t="s">
        <v>3787</v>
      </c>
      <c r="E3189" s="132" t="s">
        <v>3788</v>
      </c>
      <c r="F3189" s="132" t="s">
        <v>9333</v>
      </c>
      <c r="G3189" s="132" t="s">
        <v>9096</v>
      </c>
    </row>
    <row r="3190" spans="2:7">
      <c r="B3190" s="132" t="s">
        <v>9342</v>
      </c>
      <c r="C3190" s="132" t="s">
        <v>9343</v>
      </c>
      <c r="D3190" s="132" t="s">
        <v>3787</v>
      </c>
      <c r="E3190" s="132" t="s">
        <v>3788</v>
      </c>
      <c r="F3190" s="132" t="s">
        <v>9013</v>
      </c>
      <c r="G3190" s="132" t="s">
        <v>2924</v>
      </c>
    </row>
    <row r="3191" spans="2:7">
      <c r="B3191" s="132" t="s">
        <v>9344</v>
      </c>
      <c r="C3191" s="132" t="s">
        <v>9345</v>
      </c>
      <c r="D3191" s="132" t="s">
        <v>3787</v>
      </c>
      <c r="E3191" s="132" t="s">
        <v>3788</v>
      </c>
      <c r="F3191" s="132" t="s">
        <v>9062</v>
      </c>
      <c r="G3191" s="132" t="s">
        <v>9096</v>
      </c>
    </row>
    <row r="3192" spans="2:7">
      <c r="B3192" s="132" t="s">
        <v>9346</v>
      </c>
      <c r="C3192" s="132" t="s">
        <v>9347</v>
      </c>
      <c r="D3192" s="132" t="s">
        <v>3787</v>
      </c>
      <c r="E3192" s="132" t="s">
        <v>3788</v>
      </c>
      <c r="F3192" s="132" t="s">
        <v>9119</v>
      </c>
      <c r="G3192" s="132" t="s">
        <v>9088</v>
      </c>
    </row>
    <row r="3193" spans="2:7">
      <c r="B3193" s="132" t="s">
        <v>9348</v>
      </c>
      <c r="C3193" s="132" t="s">
        <v>9349</v>
      </c>
      <c r="D3193" s="132" t="s">
        <v>3787</v>
      </c>
      <c r="E3193" s="132" t="s">
        <v>3788</v>
      </c>
      <c r="F3193" s="132" t="s">
        <v>8698</v>
      </c>
      <c r="G3193" s="132" t="s">
        <v>9077</v>
      </c>
    </row>
    <row r="3194" spans="2:7">
      <c r="B3194" s="132" t="s">
        <v>9350</v>
      </c>
      <c r="C3194" s="132" t="s">
        <v>9351</v>
      </c>
      <c r="D3194" s="132" t="s">
        <v>3787</v>
      </c>
      <c r="E3194" s="132" t="s">
        <v>3788</v>
      </c>
      <c r="F3194" s="132" t="s">
        <v>8798</v>
      </c>
      <c r="G3194" s="132" t="s">
        <v>9088</v>
      </c>
    </row>
    <row r="3195" spans="2:7">
      <c r="B3195" s="132" t="s">
        <v>9352</v>
      </c>
      <c r="C3195" s="132" t="s">
        <v>9353</v>
      </c>
      <c r="D3195" s="132" t="s">
        <v>3787</v>
      </c>
      <c r="E3195" s="132" t="s">
        <v>3788</v>
      </c>
      <c r="F3195" s="132" t="s">
        <v>8771</v>
      </c>
      <c r="G3195" s="132" t="s">
        <v>8997</v>
      </c>
    </row>
    <row r="3196" spans="2:7">
      <c r="B3196" s="132" t="s">
        <v>9354</v>
      </c>
      <c r="C3196" s="132" t="s">
        <v>9355</v>
      </c>
      <c r="D3196" s="132" t="s">
        <v>3787</v>
      </c>
      <c r="E3196" s="132" t="s">
        <v>3788</v>
      </c>
      <c r="F3196" s="132" t="s">
        <v>8893</v>
      </c>
      <c r="G3196" s="132" t="s">
        <v>9077</v>
      </c>
    </row>
    <row r="3197" spans="2:7">
      <c r="B3197" s="132" t="s">
        <v>9356</v>
      </c>
      <c r="C3197" s="132" t="s">
        <v>9357</v>
      </c>
      <c r="D3197" s="132" t="s">
        <v>3787</v>
      </c>
      <c r="E3197" s="132" t="s">
        <v>3788</v>
      </c>
      <c r="F3197" s="132" t="s">
        <v>8704</v>
      </c>
      <c r="G3197" s="132" t="s">
        <v>9077</v>
      </c>
    </row>
    <row r="3198" spans="2:7">
      <c r="B3198" s="132" t="s">
        <v>9358</v>
      </c>
      <c r="C3198" s="132" t="s">
        <v>9359</v>
      </c>
      <c r="D3198" s="132" t="s">
        <v>3787</v>
      </c>
      <c r="E3198" s="132" t="s">
        <v>3788</v>
      </c>
      <c r="F3198" s="132" t="s">
        <v>9013</v>
      </c>
      <c r="G3198" s="132" t="s">
        <v>9096</v>
      </c>
    </row>
    <row r="3199" spans="2:7">
      <c r="B3199" s="132" t="s">
        <v>9360</v>
      </c>
      <c r="C3199" s="132" t="s">
        <v>9361</v>
      </c>
      <c r="D3199" s="132" t="s">
        <v>3787</v>
      </c>
      <c r="E3199" s="132" t="s">
        <v>3788</v>
      </c>
      <c r="F3199" s="132" t="s">
        <v>3789</v>
      </c>
      <c r="G3199" s="132" t="s">
        <v>2924</v>
      </c>
    </row>
    <row r="3200" spans="2:7">
      <c r="B3200" s="132" t="s">
        <v>9362</v>
      </c>
      <c r="C3200" s="132" t="s">
        <v>9363</v>
      </c>
      <c r="D3200" s="132" t="s">
        <v>3787</v>
      </c>
      <c r="E3200" s="132" t="s">
        <v>3788</v>
      </c>
      <c r="F3200" s="132" t="s">
        <v>9252</v>
      </c>
      <c r="G3200" s="132" t="s">
        <v>9074</v>
      </c>
    </row>
    <row r="3201" spans="2:7">
      <c r="B3201" s="132" t="s">
        <v>9364</v>
      </c>
      <c r="C3201" s="132" t="s">
        <v>9365</v>
      </c>
      <c r="D3201" s="132" t="s">
        <v>3787</v>
      </c>
      <c r="E3201" s="132" t="s">
        <v>3788</v>
      </c>
      <c r="F3201" s="132" t="s">
        <v>9145</v>
      </c>
      <c r="G3201" s="132" t="s">
        <v>9096</v>
      </c>
    </row>
    <row r="3202" spans="2:7">
      <c r="B3202" s="132" t="s">
        <v>9366</v>
      </c>
      <c r="C3202" s="132" t="s">
        <v>9367</v>
      </c>
      <c r="D3202" s="132" t="s">
        <v>3787</v>
      </c>
      <c r="E3202" s="132" t="s">
        <v>3788</v>
      </c>
      <c r="F3202" s="132" t="s">
        <v>8893</v>
      </c>
      <c r="G3202" s="132" t="s">
        <v>9088</v>
      </c>
    </row>
    <row r="3203" spans="2:7">
      <c r="B3203" s="132" t="s">
        <v>9368</v>
      </c>
      <c r="C3203" s="132" t="s">
        <v>9369</v>
      </c>
      <c r="D3203" s="132" t="s">
        <v>3787</v>
      </c>
      <c r="E3203" s="132" t="s">
        <v>3788</v>
      </c>
      <c r="F3203" s="132" t="s">
        <v>8712</v>
      </c>
      <c r="G3203" s="132" t="s">
        <v>9077</v>
      </c>
    </row>
    <row r="3204" spans="2:7">
      <c r="B3204" s="132" t="s">
        <v>9370</v>
      </c>
      <c r="C3204" s="132" t="s">
        <v>9371</v>
      </c>
      <c r="D3204" s="132" t="s">
        <v>3787</v>
      </c>
      <c r="E3204" s="132" t="s">
        <v>3788</v>
      </c>
      <c r="F3204" s="132" t="s">
        <v>9056</v>
      </c>
      <c r="G3204" s="132" t="s">
        <v>9088</v>
      </c>
    </row>
    <row r="3205" spans="2:7">
      <c r="B3205" s="132" t="s">
        <v>9372</v>
      </c>
      <c r="C3205" s="132" t="s">
        <v>9373</v>
      </c>
      <c r="D3205" s="132" t="s">
        <v>3787</v>
      </c>
      <c r="E3205" s="132" t="s">
        <v>3788</v>
      </c>
      <c r="F3205" s="132" t="s">
        <v>9025</v>
      </c>
      <c r="G3205" s="132" t="s">
        <v>9096</v>
      </c>
    </row>
    <row r="3206" spans="2:7">
      <c r="B3206" s="132" t="s">
        <v>9374</v>
      </c>
      <c r="C3206" s="132" t="s">
        <v>9375</v>
      </c>
      <c r="D3206" s="132" t="s">
        <v>3787</v>
      </c>
      <c r="E3206" s="132" t="s">
        <v>3788</v>
      </c>
      <c r="F3206" s="132" t="s">
        <v>8851</v>
      </c>
      <c r="G3206" s="132" t="s">
        <v>9077</v>
      </c>
    </row>
    <row r="3207" spans="2:7">
      <c r="B3207" s="132" t="s">
        <v>9376</v>
      </c>
      <c r="C3207" s="132" t="s">
        <v>9377</v>
      </c>
      <c r="D3207" s="132" t="s">
        <v>3787</v>
      </c>
      <c r="E3207" s="132" t="s">
        <v>3788</v>
      </c>
      <c r="F3207" s="132" t="s">
        <v>8749</v>
      </c>
      <c r="G3207" s="132" t="s">
        <v>9074</v>
      </c>
    </row>
    <row r="3208" spans="2:7">
      <c r="B3208" s="132" t="s">
        <v>9378</v>
      </c>
      <c r="C3208" s="132" t="s">
        <v>9379</v>
      </c>
      <c r="D3208" s="132" t="s">
        <v>3787</v>
      </c>
      <c r="E3208" s="132" t="s">
        <v>3788</v>
      </c>
      <c r="F3208" s="132" t="s">
        <v>8798</v>
      </c>
      <c r="G3208" s="132" t="s">
        <v>9088</v>
      </c>
    </row>
    <row r="3209" spans="2:7">
      <c r="B3209" s="132" t="s">
        <v>9380</v>
      </c>
      <c r="C3209" s="132" t="s">
        <v>9381</v>
      </c>
      <c r="D3209" s="132" t="s">
        <v>3787</v>
      </c>
      <c r="E3209" s="132" t="s">
        <v>3788</v>
      </c>
      <c r="F3209" s="132" t="s">
        <v>8709</v>
      </c>
      <c r="G3209" s="132" t="s">
        <v>9096</v>
      </c>
    </row>
    <row r="3210" spans="2:7">
      <c r="B3210" s="132" t="s">
        <v>9382</v>
      </c>
      <c r="C3210" s="132" t="s">
        <v>9383</v>
      </c>
      <c r="D3210" s="132" t="s">
        <v>3787</v>
      </c>
      <c r="E3210" s="132" t="s">
        <v>3788</v>
      </c>
      <c r="F3210" s="132" t="s">
        <v>8738</v>
      </c>
      <c r="G3210" s="132" t="s">
        <v>9077</v>
      </c>
    </row>
    <row r="3211" spans="2:7">
      <c r="B3211" s="132" t="s">
        <v>9384</v>
      </c>
      <c r="C3211" s="132" t="s">
        <v>9385</v>
      </c>
      <c r="D3211" s="132" t="s">
        <v>3787</v>
      </c>
      <c r="E3211" s="132" t="s">
        <v>3788</v>
      </c>
      <c r="F3211" s="132" t="s">
        <v>8795</v>
      </c>
      <c r="G3211" s="132" t="s">
        <v>9088</v>
      </c>
    </row>
    <row r="3212" spans="2:7">
      <c r="B3212" s="132" t="s">
        <v>9386</v>
      </c>
      <c r="C3212" s="132" t="s">
        <v>9387</v>
      </c>
      <c r="D3212" s="132" t="s">
        <v>3787</v>
      </c>
      <c r="E3212" s="132" t="s">
        <v>3788</v>
      </c>
      <c r="F3212" s="132" t="s">
        <v>8848</v>
      </c>
      <c r="G3212" s="132" t="s">
        <v>9077</v>
      </c>
    </row>
    <row r="3213" spans="2:7">
      <c r="B3213" s="132" t="s">
        <v>9388</v>
      </c>
      <c r="C3213" s="132" t="s">
        <v>9389</v>
      </c>
      <c r="D3213" s="132" t="s">
        <v>3787</v>
      </c>
      <c r="E3213" s="132" t="s">
        <v>3788</v>
      </c>
      <c r="F3213" s="132" t="s">
        <v>9025</v>
      </c>
      <c r="G3213" s="132" t="s">
        <v>9247</v>
      </c>
    </row>
    <row r="3214" spans="2:7">
      <c r="B3214" s="132" t="s">
        <v>9390</v>
      </c>
      <c r="C3214" s="132" t="s">
        <v>9391</v>
      </c>
      <c r="D3214" s="132" t="s">
        <v>3787</v>
      </c>
      <c r="E3214" s="132" t="s">
        <v>3788</v>
      </c>
      <c r="F3214" s="132" t="s">
        <v>8712</v>
      </c>
      <c r="G3214" s="132" t="s">
        <v>9077</v>
      </c>
    </row>
    <row r="3215" spans="2:7">
      <c r="B3215" s="132" t="s">
        <v>9392</v>
      </c>
      <c r="C3215" s="132" t="s">
        <v>9393</v>
      </c>
      <c r="D3215" s="132" t="s">
        <v>3787</v>
      </c>
      <c r="E3215" s="132" t="s">
        <v>3788</v>
      </c>
      <c r="F3215" s="132" t="s">
        <v>9252</v>
      </c>
      <c r="G3215" s="132" t="s">
        <v>9096</v>
      </c>
    </row>
    <row r="3216" spans="2:7">
      <c r="B3216" s="132" t="s">
        <v>9394</v>
      </c>
      <c r="C3216" s="132" t="s">
        <v>9395</v>
      </c>
      <c r="D3216" s="132" t="s">
        <v>3787</v>
      </c>
      <c r="E3216" s="132" t="s">
        <v>3788</v>
      </c>
      <c r="F3216" s="132" t="s">
        <v>8866</v>
      </c>
      <c r="G3216" s="132" t="s">
        <v>9077</v>
      </c>
    </row>
    <row r="3217" spans="2:7">
      <c r="B3217" s="132" t="s">
        <v>9396</v>
      </c>
      <c r="C3217" s="132" t="s">
        <v>9397</v>
      </c>
      <c r="D3217" s="132" t="s">
        <v>3787</v>
      </c>
      <c r="E3217" s="132" t="s">
        <v>3788</v>
      </c>
      <c r="F3217" s="132" t="s">
        <v>9036</v>
      </c>
      <c r="G3217" s="132" t="s">
        <v>9096</v>
      </c>
    </row>
    <row r="3218" spans="2:7">
      <c r="B3218" s="132" t="s">
        <v>9398</v>
      </c>
      <c r="C3218" s="132" t="s">
        <v>9399</v>
      </c>
      <c r="D3218" s="132" t="s">
        <v>3787</v>
      </c>
      <c r="E3218" s="132" t="s">
        <v>3788</v>
      </c>
      <c r="F3218" s="132" t="s">
        <v>9128</v>
      </c>
      <c r="G3218" s="132" t="s">
        <v>9096</v>
      </c>
    </row>
    <row r="3219" spans="2:7">
      <c r="B3219" s="132" t="s">
        <v>9400</v>
      </c>
      <c r="C3219" s="132" t="s">
        <v>9401</v>
      </c>
      <c r="D3219" s="132" t="s">
        <v>3787</v>
      </c>
      <c r="E3219" s="132" t="s">
        <v>3788</v>
      </c>
      <c r="F3219" s="132" t="s">
        <v>8715</v>
      </c>
      <c r="G3219" s="132" t="s">
        <v>9077</v>
      </c>
    </row>
    <row r="3220" spans="2:7">
      <c r="B3220" s="132" t="s">
        <v>9402</v>
      </c>
      <c r="C3220" s="132" t="s">
        <v>9403</v>
      </c>
      <c r="D3220" s="132" t="s">
        <v>3787</v>
      </c>
      <c r="E3220" s="132" t="s">
        <v>3788</v>
      </c>
      <c r="F3220" s="132" t="s">
        <v>9404</v>
      </c>
      <c r="G3220" s="132" t="s">
        <v>9096</v>
      </c>
    </row>
    <row r="3221" spans="2:7">
      <c r="B3221" s="132" t="s">
        <v>9405</v>
      </c>
      <c r="C3221" s="132" t="s">
        <v>9406</v>
      </c>
      <c r="D3221" s="132" t="s">
        <v>3787</v>
      </c>
      <c r="E3221" s="132" t="s">
        <v>3788</v>
      </c>
      <c r="F3221" s="132" t="s">
        <v>9128</v>
      </c>
      <c r="G3221" s="132" t="s">
        <v>9077</v>
      </c>
    </row>
    <row r="3222" spans="2:7">
      <c r="B3222" s="132" t="s">
        <v>9407</v>
      </c>
      <c r="C3222" s="132" t="s">
        <v>9408</v>
      </c>
      <c r="D3222" s="132" t="s">
        <v>3787</v>
      </c>
      <c r="E3222" s="132" t="s">
        <v>3788</v>
      </c>
      <c r="F3222" s="132" t="s">
        <v>9186</v>
      </c>
      <c r="G3222" s="132" t="s">
        <v>9096</v>
      </c>
    </row>
    <row r="3223" spans="2:7">
      <c r="B3223" s="132" t="s">
        <v>9409</v>
      </c>
      <c r="C3223" s="132" t="s">
        <v>9410</v>
      </c>
      <c r="D3223" s="132" t="s">
        <v>3787</v>
      </c>
      <c r="E3223" s="132" t="s">
        <v>3788</v>
      </c>
      <c r="F3223" s="132" t="s">
        <v>9307</v>
      </c>
      <c r="G3223" s="132" t="s">
        <v>9096</v>
      </c>
    </row>
    <row r="3224" spans="2:7">
      <c r="B3224" s="132" t="s">
        <v>9411</v>
      </c>
      <c r="C3224" s="132" t="s">
        <v>9412</v>
      </c>
      <c r="D3224" s="132" t="s">
        <v>3787</v>
      </c>
      <c r="E3224" s="132" t="s">
        <v>3788</v>
      </c>
      <c r="F3224" s="132" t="s">
        <v>8828</v>
      </c>
      <c r="G3224" s="132" t="s">
        <v>9096</v>
      </c>
    </row>
    <row r="3225" spans="2:7">
      <c r="B3225" s="132" t="s">
        <v>9413</v>
      </c>
      <c r="C3225" s="132" t="s">
        <v>9414</v>
      </c>
      <c r="D3225" s="132" t="s">
        <v>3787</v>
      </c>
      <c r="E3225" s="132" t="s">
        <v>3788</v>
      </c>
      <c r="F3225" s="132" t="s">
        <v>8698</v>
      </c>
      <c r="G3225" s="132" t="s">
        <v>9088</v>
      </c>
    </row>
    <row r="3226" spans="2:7">
      <c r="B3226" s="132" t="s">
        <v>9415</v>
      </c>
      <c r="C3226" s="132" t="s">
        <v>9416</v>
      </c>
      <c r="D3226" s="132" t="s">
        <v>3787</v>
      </c>
      <c r="E3226" s="132" t="s">
        <v>3788</v>
      </c>
      <c r="F3226" s="132" t="s">
        <v>8848</v>
      </c>
      <c r="G3226" s="132" t="s">
        <v>9088</v>
      </c>
    </row>
    <row r="3227" spans="2:7">
      <c r="B3227" s="132" t="s">
        <v>9417</v>
      </c>
      <c r="C3227" s="132" t="s">
        <v>9418</v>
      </c>
      <c r="D3227" s="132" t="s">
        <v>3787</v>
      </c>
      <c r="E3227" s="132" t="s">
        <v>3788</v>
      </c>
      <c r="F3227" s="132" t="s">
        <v>8928</v>
      </c>
      <c r="G3227" s="132" t="s">
        <v>9088</v>
      </c>
    </row>
    <row r="3228" spans="2:7">
      <c r="B3228" s="132" t="s">
        <v>9419</v>
      </c>
      <c r="C3228" s="132" t="s">
        <v>9420</v>
      </c>
      <c r="D3228" s="132" t="s">
        <v>3787</v>
      </c>
      <c r="E3228" s="132" t="s">
        <v>3788</v>
      </c>
      <c r="F3228" s="132" t="s">
        <v>8928</v>
      </c>
      <c r="G3228" s="132" t="s">
        <v>9077</v>
      </c>
    </row>
    <row r="3229" spans="2:7">
      <c r="B3229" s="132" t="s">
        <v>9421</v>
      </c>
      <c r="C3229" s="132" t="s">
        <v>9422</v>
      </c>
      <c r="D3229" s="132" t="s">
        <v>3787</v>
      </c>
      <c r="E3229" s="132" t="s">
        <v>3788</v>
      </c>
      <c r="F3229" s="132" t="s">
        <v>8798</v>
      </c>
      <c r="G3229" s="132" t="s">
        <v>9077</v>
      </c>
    </row>
    <row r="3230" spans="2:7">
      <c r="B3230" s="132" t="s">
        <v>9423</v>
      </c>
      <c r="C3230" s="132" t="s">
        <v>9424</v>
      </c>
      <c r="D3230" s="132" t="s">
        <v>3787</v>
      </c>
      <c r="E3230" s="132" t="s">
        <v>3788</v>
      </c>
      <c r="F3230" s="132" t="s">
        <v>8686</v>
      </c>
      <c r="G3230" s="132" t="s">
        <v>9088</v>
      </c>
    </row>
    <row r="3231" spans="2:7">
      <c r="B3231" s="132" t="s">
        <v>9425</v>
      </c>
      <c r="C3231" s="132" t="s">
        <v>9426</v>
      </c>
      <c r="D3231" s="132" t="s">
        <v>3787</v>
      </c>
      <c r="E3231" s="132" t="s">
        <v>3788</v>
      </c>
      <c r="F3231" s="132" t="s">
        <v>8795</v>
      </c>
      <c r="G3231" s="132" t="s">
        <v>9088</v>
      </c>
    </row>
    <row r="3232" spans="2:7">
      <c r="B3232" s="132" t="s">
        <v>9427</v>
      </c>
      <c r="C3232" s="132" t="s">
        <v>9428</v>
      </c>
      <c r="D3232" s="132" t="s">
        <v>3787</v>
      </c>
      <c r="E3232" s="132" t="s">
        <v>3788</v>
      </c>
      <c r="F3232" s="132" t="s">
        <v>8683</v>
      </c>
      <c r="G3232" s="132" t="s">
        <v>9077</v>
      </c>
    </row>
    <row r="3233" spans="2:7">
      <c r="B3233" s="132" t="s">
        <v>9429</v>
      </c>
      <c r="C3233" s="132" t="s">
        <v>9430</v>
      </c>
      <c r="D3233" s="132" t="s">
        <v>3787</v>
      </c>
      <c r="E3233" s="132" t="s">
        <v>3788</v>
      </c>
      <c r="F3233" s="132" t="s">
        <v>8795</v>
      </c>
      <c r="G3233" s="132" t="s">
        <v>9247</v>
      </c>
    </row>
    <row r="3234" spans="2:7">
      <c r="B3234" s="132" t="s">
        <v>9431</v>
      </c>
      <c r="C3234" s="132" t="s">
        <v>9432</v>
      </c>
      <c r="D3234" s="132" t="s">
        <v>3787</v>
      </c>
      <c r="E3234" s="132" t="s">
        <v>3788</v>
      </c>
      <c r="F3234" s="132" t="s">
        <v>9036</v>
      </c>
      <c r="G3234" s="132" t="s">
        <v>9096</v>
      </c>
    </row>
    <row r="3235" spans="2:7">
      <c r="B3235" s="132" t="s">
        <v>9433</v>
      </c>
      <c r="C3235" s="132" t="s">
        <v>9434</v>
      </c>
      <c r="D3235" s="132" t="s">
        <v>3787</v>
      </c>
      <c r="E3235" s="132" t="s">
        <v>3788</v>
      </c>
      <c r="F3235" s="132" t="s">
        <v>8695</v>
      </c>
      <c r="G3235" s="132" t="s">
        <v>9088</v>
      </c>
    </row>
    <row r="3236" spans="2:7">
      <c r="B3236" s="132" t="s">
        <v>9435</v>
      </c>
      <c r="C3236" s="132" t="s">
        <v>9436</v>
      </c>
      <c r="D3236" s="132" t="s">
        <v>3787</v>
      </c>
      <c r="E3236" s="132" t="s">
        <v>3788</v>
      </c>
      <c r="F3236" s="132" t="s">
        <v>8861</v>
      </c>
      <c r="G3236" s="132" t="s">
        <v>2536</v>
      </c>
    </row>
    <row r="3237" spans="2:7">
      <c r="B3237" s="132" t="s">
        <v>9437</v>
      </c>
      <c r="C3237" s="132" t="s">
        <v>9438</v>
      </c>
      <c r="D3237" s="132" t="s">
        <v>3787</v>
      </c>
      <c r="E3237" s="132" t="s">
        <v>3788</v>
      </c>
      <c r="F3237" s="132" t="s">
        <v>8683</v>
      </c>
      <c r="G3237" s="132" t="s">
        <v>9088</v>
      </c>
    </row>
    <row r="3238" spans="2:7">
      <c r="B3238" s="132" t="s">
        <v>9439</v>
      </c>
      <c r="C3238" s="132" t="s">
        <v>9440</v>
      </c>
      <c r="D3238" s="132" t="s">
        <v>3787</v>
      </c>
      <c r="E3238" s="132" t="s">
        <v>3788</v>
      </c>
      <c r="F3238" s="132" t="s">
        <v>8798</v>
      </c>
      <c r="G3238" s="132" t="s">
        <v>9077</v>
      </c>
    </row>
    <row r="3239" spans="2:7">
      <c r="B3239" s="132" t="s">
        <v>9441</v>
      </c>
      <c r="C3239" s="132" t="s">
        <v>9442</v>
      </c>
      <c r="D3239" s="132" t="s">
        <v>3787</v>
      </c>
      <c r="E3239" s="132" t="s">
        <v>3788</v>
      </c>
      <c r="F3239" s="132" t="s">
        <v>8689</v>
      </c>
      <c r="G3239" s="132" t="s">
        <v>9088</v>
      </c>
    </row>
    <row r="3240" spans="2:7">
      <c r="B3240" s="132" t="s">
        <v>9443</v>
      </c>
      <c r="C3240" s="132" t="s">
        <v>9444</v>
      </c>
      <c r="D3240" s="132" t="s">
        <v>3787</v>
      </c>
      <c r="E3240" s="132" t="s">
        <v>3788</v>
      </c>
      <c r="F3240" s="132" t="s">
        <v>9445</v>
      </c>
      <c r="G3240" s="132" t="s">
        <v>9446</v>
      </c>
    </row>
    <row r="3241" spans="2:7">
      <c r="B3241" s="132" t="s">
        <v>9447</v>
      </c>
      <c r="C3241" s="132" t="s">
        <v>9448</v>
      </c>
      <c r="D3241" s="132" t="s">
        <v>3787</v>
      </c>
      <c r="E3241" s="132" t="s">
        <v>3788</v>
      </c>
      <c r="F3241" s="132" t="s">
        <v>8746</v>
      </c>
      <c r="G3241" s="132" t="s">
        <v>9096</v>
      </c>
    </row>
    <row r="3242" spans="2:7">
      <c r="B3242" s="132" t="s">
        <v>9449</v>
      </c>
      <c r="C3242" s="132" t="s">
        <v>9450</v>
      </c>
      <c r="D3242" s="132" t="s">
        <v>3787</v>
      </c>
      <c r="E3242" s="132" t="s">
        <v>3788</v>
      </c>
      <c r="F3242" s="132" t="s">
        <v>8683</v>
      </c>
      <c r="G3242" s="132" t="s">
        <v>9077</v>
      </c>
    </row>
    <row r="3243" spans="2:7">
      <c r="B3243" s="132" t="s">
        <v>9451</v>
      </c>
      <c r="C3243" s="132" t="s">
        <v>9452</v>
      </c>
      <c r="D3243" s="132" t="s">
        <v>3787</v>
      </c>
      <c r="E3243" s="132" t="s">
        <v>3788</v>
      </c>
      <c r="F3243" s="132" t="s">
        <v>8698</v>
      </c>
      <c r="G3243" s="132" t="s">
        <v>9088</v>
      </c>
    </row>
    <row r="3244" spans="2:7">
      <c r="B3244" s="132" t="s">
        <v>9453</v>
      </c>
      <c r="C3244" s="132" t="s">
        <v>9454</v>
      </c>
      <c r="D3244" s="132" t="s">
        <v>3787</v>
      </c>
      <c r="E3244" s="132" t="s">
        <v>3788</v>
      </c>
      <c r="F3244" s="132" t="s">
        <v>8786</v>
      </c>
      <c r="G3244" s="132" t="s">
        <v>9247</v>
      </c>
    </row>
    <row r="3245" spans="2:7">
      <c r="B3245" s="132" t="s">
        <v>9455</v>
      </c>
      <c r="C3245" s="132" t="s">
        <v>9456</v>
      </c>
      <c r="D3245" s="132" t="s">
        <v>3787</v>
      </c>
      <c r="E3245" s="132" t="s">
        <v>3788</v>
      </c>
      <c r="F3245" s="132" t="s">
        <v>8741</v>
      </c>
      <c r="G3245" s="132" t="s">
        <v>9088</v>
      </c>
    </row>
    <row r="3246" spans="2:7">
      <c r="B3246" s="132" t="s">
        <v>9457</v>
      </c>
      <c r="C3246" s="132" t="s">
        <v>9458</v>
      </c>
      <c r="D3246" s="132" t="s">
        <v>3787</v>
      </c>
      <c r="E3246" s="132" t="s">
        <v>3788</v>
      </c>
      <c r="F3246" s="132" t="s">
        <v>8792</v>
      </c>
      <c r="G3246" s="132" t="s">
        <v>9077</v>
      </c>
    </row>
    <row r="3247" spans="2:7">
      <c r="B3247" s="132" t="s">
        <v>9459</v>
      </c>
      <c r="C3247" s="132" t="s">
        <v>9460</v>
      </c>
      <c r="D3247" s="132" t="s">
        <v>3787</v>
      </c>
      <c r="E3247" s="132" t="s">
        <v>3788</v>
      </c>
      <c r="F3247" s="132" t="s">
        <v>8940</v>
      </c>
      <c r="G3247" s="132" t="s">
        <v>9247</v>
      </c>
    </row>
    <row r="3248" spans="2:7">
      <c r="B3248" s="132" t="s">
        <v>9461</v>
      </c>
      <c r="C3248" s="132" t="s">
        <v>9462</v>
      </c>
      <c r="D3248" s="132" t="s">
        <v>3787</v>
      </c>
      <c r="E3248" s="132" t="s">
        <v>3788</v>
      </c>
      <c r="F3248" s="132" t="s">
        <v>9047</v>
      </c>
      <c r="G3248" s="132" t="s">
        <v>9077</v>
      </c>
    </row>
    <row r="3249" spans="2:7">
      <c r="B3249" s="132" t="s">
        <v>9463</v>
      </c>
      <c r="C3249" s="132" t="s">
        <v>9464</v>
      </c>
      <c r="D3249" s="132" t="s">
        <v>3787</v>
      </c>
      <c r="E3249" s="132" t="s">
        <v>3788</v>
      </c>
      <c r="F3249" s="132" t="s">
        <v>8762</v>
      </c>
      <c r="G3249" s="132" t="s">
        <v>9096</v>
      </c>
    </row>
    <row r="3250" spans="2:7">
      <c r="B3250" s="132" t="s">
        <v>9465</v>
      </c>
      <c r="C3250" s="132" t="s">
        <v>9466</v>
      </c>
      <c r="D3250" s="132" t="s">
        <v>3787</v>
      </c>
      <c r="E3250" s="132" t="s">
        <v>3788</v>
      </c>
      <c r="F3250" s="132" t="s">
        <v>8972</v>
      </c>
      <c r="G3250" s="132" t="s">
        <v>8993</v>
      </c>
    </row>
    <row r="3251" spans="2:7">
      <c r="B3251" s="132" t="s">
        <v>9467</v>
      </c>
      <c r="C3251" s="132" t="s">
        <v>9468</v>
      </c>
      <c r="D3251" s="132" t="s">
        <v>3787</v>
      </c>
      <c r="E3251" s="132" t="s">
        <v>3788</v>
      </c>
      <c r="F3251" s="132" t="s">
        <v>8704</v>
      </c>
      <c r="G3251" s="132" t="s">
        <v>9077</v>
      </c>
    </row>
    <row r="3252" spans="2:7">
      <c r="B3252" s="132" t="s">
        <v>9469</v>
      </c>
      <c r="C3252" s="132" t="s">
        <v>9470</v>
      </c>
      <c r="D3252" s="132" t="s">
        <v>3787</v>
      </c>
      <c r="E3252" s="132" t="s">
        <v>3788</v>
      </c>
      <c r="F3252" s="132" t="s">
        <v>8695</v>
      </c>
      <c r="G3252" s="132" t="s">
        <v>9088</v>
      </c>
    </row>
    <row r="3253" spans="2:7">
      <c r="B3253" s="132" t="s">
        <v>9471</v>
      </c>
      <c r="C3253" s="132" t="s">
        <v>9472</v>
      </c>
      <c r="D3253" s="132" t="s">
        <v>3787</v>
      </c>
      <c r="E3253" s="132" t="s">
        <v>3788</v>
      </c>
      <c r="F3253" s="132" t="s">
        <v>9195</v>
      </c>
      <c r="G3253" s="132" t="s">
        <v>9096</v>
      </c>
    </row>
    <row r="3254" spans="2:7">
      <c r="B3254" s="132" t="s">
        <v>9473</v>
      </c>
      <c r="C3254" s="132" t="s">
        <v>9474</v>
      </c>
      <c r="D3254" s="132" t="s">
        <v>3787</v>
      </c>
      <c r="E3254" s="132" t="s">
        <v>3788</v>
      </c>
      <c r="F3254" s="132" t="s">
        <v>8695</v>
      </c>
      <c r="G3254" s="132" t="s">
        <v>9088</v>
      </c>
    </row>
    <row r="3255" spans="2:7">
      <c r="B3255" s="132" t="s">
        <v>9475</v>
      </c>
      <c r="C3255" s="132" t="s">
        <v>9476</v>
      </c>
      <c r="D3255" s="132" t="s">
        <v>3787</v>
      </c>
      <c r="E3255" s="132" t="s">
        <v>3788</v>
      </c>
      <c r="F3255" s="132" t="s">
        <v>8795</v>
      </c>
      <c r="G3255" s="132" t="s">
        <v>9077</v>
      </c>
    </row>
    <row r="3256" spans="2:7">
      <c r="B3256" s="132" t="s">
        <v>9477</v>
      </c>
      <c r="C3256" s="132" t="s">
        <v>9478</v>
      </c>
      <c r="D3256" s="132" t="s">
        <v>3787</v>
      </c>
      <c r="E3256" s="132" t="s">
        <v>3788</v>
      </c>
      <c r="F3256" s="132" t="s">
        <v>8692</v>
      </c>
      <c r="G3256" s="132" t="s">
        <v>9088</v>
      </c>
    </row>
    <row r="3257" spans="2:7">
      <c r="B3257" s="132" t="s">
        <v>9479</v>
      </c>
      <c r="C3257" s="132" t="s">
        <v>9480</v>
      </c>
      <c r="D3257" s="132" t="s">
        <v>3787</v>
      </c>
      <c r="E3257" s="132" t="s">
        <v>3788</v>
      </c>
      <c r="F3257" s="132" t="s">
        <v>9224</v>
      </c>
      <c r="G3257" s="132" t="s">
        <v>9096</v>
      </c>
    </row>
    <row r="3258" spans="2:7">
      <c r="B3258" s="132" t="s">
        <v>9481</v>
      </c>
      <c r="C3258" s="132" t="s">
        <v>9482</v>
      </c>
      <c r="D3258" s="132" t="s">
        <v>3787</v>
      </c>
      <c r="E3258" s="132" t="s">
        <v>3788</v>
      </c>
      <c r="F3258" s="132" t="s">
        <v>8893</v>
      </c>
      <c r="G3258" s="132" t="s">
        <v>9077</v>
      </c>
    </row>
    <row r="3259" spans="2:7">
      <c r="B3259" s="132" t="s">
        <v>9483</v>
      </c>
      <c r="C3259" s="132" t="s">
        <v>9484</v>
      </c>
      <c r="D3259" s="132" t="s">
        <v>3787</v>
      </c>
      <c r="E3259" s="132" t="s">
        <v>3788</v>
      </c>
      <c r="F3259" s="132" t="s">
        <v>8786</v>
      </c>
      <c r="G3259" s="132" t="s">
        <v>9077</v>
      </c>
    </row>
    <row r="3260" spans="2:7">
      <c r="B3260" s="132" t="s">
        <v>9485</v>
      </c>
      <c r="C3260" s="132" t="s">
        <v>9486</v>
      </c>
      <c r="D3260" s="132" t="s">
        <v>3787</v>
      </c>
      <c r="E3260" s="132" t="s">
        <v>3788</v>
      </c>
      <c r="F3260" s="132" t="s">
        <v>9487</v>
      </c>
      <c r="G3260" s="132" t="s">
        <v>9077</v>
      </c>
    </row>
    <row r="3261" spans="2:7">
      <c r="B3261" s="132" t="s">
        <v>9488</v>
      </c>
      <c r="C3261" s="132" t="s">
        <v>9489</v>
      </c>
      <c r="D3261" s="132" t="s">
        <v>3787</v>
      </c>
      <c r="E3261" s="132" t="s">
        <v>3788</v>
      </c>
      <c r="F3261" s="132" t="s">
        <v>8795</v>
      </c>
      <c r="G3261" s="132" t="s">
        <v>9446</v>
      </c>
    </row>
    <row r="3262" spans="2:7">
      <c r="B3262" s="132" t="s">
        <v>9490</v>
      </c>
      <c r="C3262" s="132" t="s">
        <v>9491</v>
      </c>
      <c r="D3262" s="132" t="s">
        <v>3787</v>
      </c>
      <c r="E3262" s="132" t="s">
        <v>3788</v>
      </c>
      <c r="F3262" s="132" t="s">
        <v>8786</v>
      </c>
      <c r="G3262" s="132" t="s">
        <v>9077</v>
      </c>
    </row>
    <row r="3263" spans="2:7">
      <c r="B3263" s="132" t="s">
        <v>9492</v>
      </c>
      <c r="C3263" s="132" t="s">
        <v>9493</v>
      </c>
      <c r="D3263" s="132" t="s">
        <v>3787</v>
      </c>
      <c r="E3263" s="132" t="s">
        <v>3788</v>
      </c>
      <c r="F3263" s="132" t="s">
        <v>8686</v>
      </c>
      <c r="G3263" s="132" t="s">
        <v>9088</v>
      </c>
    </row>
    <row r="3264" spans="2:7">
      <c r="B3264" s="132" t="s">
        <v>9494</v>
      </c>
      <c r="C3264" s="132" t="s">
        <v>9495</v>
      </c>
      <c r="D3264" s="132" t="s">
        <v>3787</v>
      </c>
      <c r="E3264" s="132" t="s">
        <v>3788</v>
      </c>
      <c r="F3264" s="132" t="s">
        <v>8833</v>
      </c>
      <c r="G3264" s="132" t="s">
        <v>9247</v>
      </c>
    </row>
    <row r="3265" spans="2:7">
      <c r="B3265" s="132" t="s">
        <v>9496</v>
      </c>
      <c r="C3265" s="132" t="s">
        <v>9497</v>
      </c>
      <c r="D3265" s="132" t="s">
        <v>3787</v>
      </c>
      <c r="E3265" s="132" t="s">
        <v>3788</v>
      </c>
      <c r="F3265" s="132" t="s">
        <v>9062</v>
      </c>
      <c r="G3265" s="132" t="s">
        <v>9077</v>
      </c>
    </row>
    <row r="3266" spans="2:7">
      <c r="B3266" s="132" t="s">
        <v>9498</v>
      </c>
      <c r="C3266" s="132" t="s">
        <v>9499</v>
      </c>
      <c r="D3266" s="132" t="s">
        <v>3787</v>
      </c>
      <c r="E3266" s="132" t="s">
        <v>3788</v>
      </c>
      <c r="F3266" s="132" t="s">
        <v>9028</v>
      </c>
      <c r="G3266" s="132" t="s">
        <v>8997</v>
      </c>
    </row>
    <row r="3267" spans="2:7">
      <c r="B3267" s="132" t="s">
        <v>9500</v>
      </c>
      <c r="C3267" s="132" t="s">
        <v>9501</v>
      </c>
      <c r="D3267" s="132" t="s">
        <v>3787</v>
      </c>
      <c r="E3267" s="132" t="s">
        <v>3788</v>
      </c>
      <c r="F3267" s="132" t="s">
        <v>8762</v>
      </c>
      <c r="G3267" s="132" t="s">
        <v>9077</v>
      </c>
    </row>
    <row r="3268" spans="2:7">
      <c r="B3268" s="132" t="s">
        <v>9502</v>
      </c>
      <c r="C3268" s="132" t="s">
        <v>9503</v>
      </c>
      <c r="D3268" s="132" t="s">
        <v>3787</v>
      </c>
      <c r="E3268" s="132" t="s">
        <v>3788</v>
      </c>
      <c r="F3268" s="132" t="s">
        <v>9095</v>
      </c>
      <c r="G3268" s="132" t="s">
        <v>9096</v>
      </c>
    </row>
    <row r="3269" spans="2:7">
      <c r="B3269" s="132" t="s">
        <v>9504</v>
      </c>
      <c r="C3269" s="132" t="s">
        <v>9505</v>
      </c>
      <c r="D3269" s="132" t="s">
        <v>3787</v>
      </c>
      <c r="E3269" s="132" t="s">
        <v>3788</v>
      </c>
      <c r="F3269" s="132" t="s">
        <v>8695</v>
      </c>
      <c r="G3269" s="132" t="s">
        <v>9088</v>
      </c>
    </row>
    <row r="3270" spans="2:7">
      <c r="B3270" s="132" t="s">
        <v>9506</v>
      </c>
      <c r="C3270" s="132" t="s">
        <v>9507</v>
      </c>
      <c r="D3270" s="132" t="s">
        <v>3787</v>
      </c>
      <c r="E3270" s="132" t="s">
        <v>3788</v>
      </c>
      <c r="F3270" s="132" t="s">
        <v>8715</v>
      </c>
      <c r="G3270" s="132" t="s">
        <v>9077</v>
      </c>
    </row>
    <row r="3271" spans="2:7">
      <c r="B3271" s="132" t="s">
        <v>9508</v>
      </c>
      <c r="C3271" s="132" t="s">
        <v>9509</v>
      </c>
      <c r="D3271" s="132" t="s">
        <v>3787</v>
      </c>
      <c r="E3271" s="132" t="s">
        <v>3788</v>
      </c>
      <c r="F3271" s="132" t="s">
        <v>8724</v>
      </c>
      <c r="G3271" s="132" t="s">
        <v>9088</v>
      </c>
    </row>
    <row r="3272" spans="2:7">
      <c r="B3272" s="132" t="s">
        <v>9510</v>
      </c>
      <c r="C3272" s="132" t="s">
        <v>9511</v>
      </c>
      <c r="D3272" s="132" t="s">
        <v>3787</v>
      </c>
      <c r="E3272" s="132" t="s">
        <v>3788</v>
      </c>
      <c r="F3272" s="132" t="s">
        <v>8774</v>
      </c>
      <c r="G3272" s="132" t="s">
        <v>9088</v>
      </c>
    </row>
    <row r="3273" spans="2:7">
      <c r="B3273" s="132" t="s">
        <v>9512</v>
      </c>
      <c r="C3273" s="132" t="s">
        <v>9513</v>
      </c>
      <c r="D3273" s="132" t="s">
        <v>3787</v>
      </c>
      <c r="E3273" s="132" t="s">
        <v>3788</v>
      </c>
      <c r="F3273" s="132" t="s">
        <v>9013</v>
      </c>
      <c r="G3273" s="132" t="s">
        <v>9077</v>
      </c>
    </row>
    <row r="3274" spans="2:7">
      <c r="B3274" s="132" t="s">
        <v>9514</v>
      </c>
      <c r="C3274" s="132" t="s">
        <v>9515</v>
      </c>
      <c r="D3274" s="132" t="s">
        <v>3787</v>
      </c>
      <c r="E3274" s="132" t="s">
        <v>3788</v>
      </c>
      <c r="F3274" s="132" t="s">
        <v>8715</v>
      </c>
      <c r="G3274" s="132" t="s">
        <v>9088</v>
      </c>
    </row>
    <row r="3275" spans="2:7">
      <c r="B3275" s="132" t="s">
        <v>9516</v>
      </c>
      <c r="C3275" s="132" t="s">
        <v>9517</v>
      </c>
      <c r="D3275" s="132" t="s">
        <v>3787</v>
      </c>
      <c r="E3275" s="132" t="s">
        <v>3788</v>
      </c>
      <c r="F3275" s="132" t="s">
        <v>8704</v>
      </c>
      <c r="G3275" s="132" t="s">
        <v>9077</v>
      </c>
    </row>
    <row r="3276" spans="2:7">
      <c r="B3276" s="132" t="s">
        <v>9518</v>
      </c>
      <c r="C3276" s="132" t="s">
        <v>9519</v>
      </c>
      <c r="D3276" s="132" t="s">
        <v>3787</v>
      </c>
      <c r="E3276" s="132" t="s">
        <v>3788</v>
      </c>
      <c r="F3276" s="132" t="s">
        <v>9404</v>
      </c>
      <c r="G3276" s="132" t="s">
        <v>9096</v>
      </c>
    </row>
    <row r="3277" spans="2:7">
      <c r="B3277" s="132" t="s">
        <v>9520</v>
      </c>
      <c r="C3277" s="132" t="s">
        <v>9521</v>
      </c>
      <c r="D3277" s="132" t="s">
        <v>3787</v>
      </c>
      <c r="E3277" s="132" t="s">
        <v>3788</v>
      </c>
      <c r="F3277" s="132" t="s">
        <v>8931</v>
      </c>
      <c r="G3277" s="132" t="s">
        <v>9096</v>
      </c>
    </row>
    <row r="3278" spans="2:7">
      <c r="B3278" s="132" t="s">
        <v>9522</v>
      </c>
      <c r="C3278" s="132" t="s">
        <v>9523</v>
      </c>
      <c r="D3278" s="132" t="s">
        <v>3787</v>
      </c>
      <c r="E3278" s="132" t="s">
        <v>3788</v>
      </c>
      <c r="F3278" s="132" t="s">
        <v>8715</v>
      </c>
      <c r="G3278" s="132" t="s">
        <v>9088</v>
      </c>
    </row>
    <row r="3279" spans="2:7">
      <c r="B3279" s="132" t="s">
        <v>9524</v>
      </c>
      <c r="C3279" s="132" t="s">
        <v>9525</v>
      </c>
      <c r="D3279" s="132" t="s">
        <v>3787</v>
      </c>
      <c r="E3279" s="132" t="s">
        <v>3788</v>
      </c>
      <c r="F3279" s="132" t="s">
        <v>9095</v>
      </c>
      <c r="G3279" s="132" t="s">
        <v>9077</v>
      </c>
    </row>
    <row r="3280" spans="2:7">
      <c r="B3280" s="132" t="s">
        <v>9526</v>
      </c>
      <c r="C3280" s="132" t="s">
        <v>9527</v>
      </c>
      <c r="D3280" s="132" t="s">
        <v>3787</v>
      </c>
      <c r="E3280" s="132" t="s">
        <v>3788</v>
      </c>
      <c r="F3280" s="132" t="s">
        <v>8692</v>
      </c>
      <c r="G3280" s="132" t="s">
        <v>9247</v>
      </c>
    </row>
    <row r="3281" spans="2:7">
      <c r="B3281" s="132" t="s">
        <v>9528</v>
      </c>
      <c r="C3281" s="132" t="s">
        <v>9529</v>
      </c>
      <c r="D3281" s="132" t="s">
        <v>3787</v>
      </c>
      <c r="E3281" s="132" t="s">
        <v>3788</v>
      </c>
      <c r="F3281" s="132" t="s">
        <v>9148</v>
      </c>
      <c r="G3281" s="132" t="s">
        <v>9247</v>
      </c>
    </row>
    <row r="3282" spans="2:7">
      <c r="B3282" s="132" t="s">
        <v>9530</v>
      </c>
      <c r="C3282" s="132" t="s">
        <v>9531</v>
      </c>
      <c r="D3282" s="132" t="s">
        <v>3787</v>
      </c>
      <c r="E3282" s="132" t="s">
        <v>3788</v>
      </c>
      <c r="F3282" s="132" t="s">
        <v>8861</v>
      </c>
      <c r="G3282" s="132" t="s">
        <v>9077</v>
      </c>
    </row>
    <row r="3283" spans="2:7">
      <c r="B3283" s="132" t="s">
        <v>9532</v>
      </c>
      <c r="C3283" s="132" t="s">
        <v>9533</v>
      </c>
      <c r="D3283" s="132" t="s">
        <v>3787</v>
      </c>
      <c r="E3283" s="132" t="s">
        <v>3788</v>
      </c>
      <c r="F3283" s="132" t="s">
        <v>9252</v>
      </c>
      <c r="G3283" s="132" t="s">
        <v>9077</v>
      </c>
    </row>
    <row r="3284" spans="2:7">
      <c r="B3284" s="132" t="s">
        <v>9534</v>
      </c>
      <c r="C3284" s="132" t="s">
        <v>9535</v>
      </c>
      <c r="D3284" s="132" t="s">
        <v>3787</v>
      </c>
      <c r="E3284" s="132" t="s">
        <v>3788</v>
      </c>
      <c r="F3284" s="132" t="s">
        <v>8698</v>
      </c>
      <c r="G3284" s="132" t="s">
        <v>9088</v>
      </c>
    </row>
    <row r="3285" spans="2:7">
      <c r="B3285" s="132" t="s">
        <v>9536</v>
      </c>
      <c r="C3285" s="132" t="s">
        <v>9537</v>
      </c>
      <c r="D3285" s="132" t="s">
        <v>3787</v>
      </c>
      <c r="E3285" s="132" t="s">
        <v>3788</v>
      </c>
      <c r="F3285" s="132" t="s">
        <v>9062</v>
      </c>
      <c r="G3285" s="132" t="s">
        <v>9538</v>
      </c>
    </row>
    <row r="3286" spans="2:7">
      <c r="B3286" s="132" t="s">
        <v>9539</v>
      </c>
      <c r="C3286" s="132" t="s">
        <v>9540</v>
      </c>
      <c r="D3286" s="132" t="s">
        <v>3787</v>
      </c>
      <c r="E3286" s="132" t="s">
        <v>3788</v>
      </c>
      <c r="F3286" s="132" t="s">
        <v>9036</v>
      </c>
      <c r="G3286" s="132" t="s">
        <v>9096</v>
      </c>
    </row>
    <row r="3287" spans="2:7">
      <c r="B3287" s="132" t="s">
        <v>9541</v>
      </c>
      <c r="C3287" s="132" t="s">
        <v>9542</v>
      </c>
      <c r="D3287" s="132" t="s">
        <v>3787</v>
      </c>
      <c r="E3287" s="132" t="s">
        <v>3788</v>
      </c>
      <c r="F3287" s="132" t="s">
        <v>8762</v>
      </c>
      <c r="G3287" s="132" t="s">
        <v>8993</v>
      </c>
    </row>
    <row r="3288" spans="2:7">
      <c r="B3288" s="132" t="s">
        <v>9543</v>
      </c>
      <c r="C3288" s="132" t="s">
        <v>9544</v>
      </c>
      <c r="D3288" s="132" t="s">
        <v>3787</v>
      </c>
      <c r="E3288" s="132" t="s">
        <v>3788</v>
      </c>
      <c r="F3288" s="132" t="s">
        <v>8715</v>
      </c>
      <c r="G3288" s="132" t="s">
        <v>9077</v>
      </c>
    </row>
    <row r="3289" spans="2:7">
      <c r="B3289" s="132" t="s">
        <v>9545</v>
      </c>
      <c r="C3289" s="132" t="s">
        <v>9546</v>
      </c>
      <c r="D3289" s="132" t="s">
        <v>3787</v>
      </c>
      <c r="E3289" s="132" t="s">
        <v>3788</v>
      </c>
      <c r="F3289" s="132" t="s">
        <v>9547</v>
      </c>
      <c r="G3289" s="132" t="s">
        <v>9446</v>
      </c>
    </row>
    <row r="3290" spans="2:7">
      <c r="B3290" s="132" t="s">
        <v>9548</v>
      </c>
      <c r="C3290" s="132" t="s">
        <v>9549</v>
      </c>
      <c r="D3290" s="132" t="s">
        <v>3787</v>
      </c>
      <c r="E3290" s="132" t="s">
        <v>3788</v>
      </c>
      <c r="F3290" s="132" t="s">
        <v>8680</v>
      </c>
      <c r="G3290" s="132" t="s">
        <v>9077</v>
      </c>
    </row>
    <row r="3291" spans="2:7">
      <c r="B3291" s="132" t="s">
        <v>9550</v>
      </c>
      <c r="C3291" s="132" t="s">
        <v>9551</v>
      </c>
      <c r="D3291" s="132" t="s">
        <v>3787</v>
      </c>
      <c r="E3291" s="132" t="s">
        <v>3788</v>
      </c>
      <c r="F3291" s="132" t="s">
        <v>8816</v>
      </c>
      <c r="G3291" s="132" t="s">
        <v>9088</v>
      </c>
    </row>
    <row r="3292" spans="2:7">
      <c r="B3292" s="132" t="s">
        <v>9552</v>
      </c>
      <c r="C3292" s="132" t="s">
        <v>9553</v>
      </c>
      <c r="D3292" s="132" t="s">
        <v>3787</v>
      </c>
      <c r="E3292" s="132" t="s">
        <v>3788</v>
      </c>
      <c r="F3292" s="132" t="s">
        <v>8715</v>
      </c>
      <c r="G3292" s="132" t="s">
        <v>9088</v>
      </c>
    </row>
    <row r="3293" spans="2:7">
      <c r="B3293" s="132" t="s">
        <v>9554</v>
      </c>
      <c r="C3293" s="132" t="s">
        <v>9555</v>
      </c>
      <c r="D3293" s="132" t="s">
        <v>3787</v>
      </c>
      <c r="E3293" s="132" t="s">
        <v>3788</v>
      </c>
      <c r="F3293" s="132" t="s">
        <v>8715</v>
      </c>
      <c r="G3293" s="132" t="s">
        <v>9088</v>
      </c>
    </row>
    <row r="3294" spans="2:7">
      <c r="B3294" s="132" t="s">
        <v>9556</v>
      </c>
      <c r="C3294" s="132" t="s">
        <v>9557</v>
      </c>
      <c r="D3294" s="132" t="s">
        <v>3787</v>
      </c>
      <c r="E3294" s="132" t="s">
        <v>3788</v>
      </c>
      <c r="F3294" s="132" t="s">
        <v>8907</v>
      </c>
      <c r="G3294" s="132" t="s">
        <v>9088</v>
      </c>
    </row>
    <row r="3295" spans="2:7">
      <c r="B3295" s="132" t="s">
        <v>9558</v>
      </c>
      <c r="C3295" s="132" t="s">
        <v>9559</v>
      </c>
      <c r="D3295" s="132" t="s">
        <v>3787</v>
      </c>
      <c r="E3295" s="132" t="s">
        <v>3788</v>
      </c>
      <c r="F3295" s="132" t="s">
        <v>8677</v>
      </c>
      <c r="G3295" s="132" t="s">
        <v>9077</v>
      </c>
    </row>
    <row r="3296" spans="2:7">
      <c r="B3296" s="132" t="s">
        <v>9560</v>
      </c>
      <c r="C3296" s="132" t="s">
        <v>9561</v>
      </c>
      <c r="D3296" s="132" t="s">
        <v>3787</v>
      </c>
      <c r="E3296" s="132" t="s">
        <v>3788</v>
      </c>
      <c r="F3296" s="132" t="s">
        <v>8704</v>
      </c>
      <c r="G3296" s="132" t="s">
        <v>9077</v>
      </c>
    </row>
    <row r="3297" spans="2:7">
      <c r="B3297" s="132" t="s">
        <v>9562</v>
      </c>
      <c r="C3297" s="132" t="s">
        <v>9563</v>
      </c>
      <c r="D3297" s="132" t="s">
        <v>3787</v>
      </c>
      <c r="E3297" s="132" t="s">
        <v>3788</v>
      </c>
      <c r="F3297" s="132" t="s">
        <v>8698</v>
      </c>
      <c r="G3297" s="132" t="s">
        <v>9088</v>
      </c>
    </row>
    <row r="3298" spans="2:7">
      <c r="B3298" s="132" t="s">
        <v>9564</v>
      </c>
      <c r="C3298" s="132" t="s">
        <v>9565</v>
      </c>
      <c r="D3298" s="132" t="s">
        <v>3787</v>
      </c>
      <c r="E3298" s="132" t="s">
        <v>3788</v>
      </c>
      <c r="F3298" s="132" t="s">
        <v>9547</v>
      </c>
      <c r="G3298" s="132" t="s">
        <v>9077</v>
      </c>
    </row>
    <row r="3299" spans="2:7">
      <c r="B3299" s="132" t="s">
        <v>9566</v>
      </c>
      <c r="C3299" s="132" t="s">
        <v>9567</v>
      </c>
      <c r="D3299" s="132" t="s">
        <v>3787</v>
      </c>
      <c r="E3299" s="132" t="s">
        <v>3788</v>
      </c>
      <c r="F3299" s="132" t="s">
        <v>8896</v>
      </c>
      <c r="G3299" s="132" t="s">
        <v>9088</v>
      </c>
    </row>
    <row r="3300" spans="2:7">
      <c r="B3300" s="132" t="s">
        <v>9568</v>
      </c>
      <c r="C3300" s="132" t="s">
        <v>9569</v>
      </c>
      <c r="D3300" s="132" t="s">
        <v>3787</v>
      </c>
      <c r="E3300" s="132" t="s">
        <v>3788</v>
      </c>
      <c r="F3300" s="132" t="s">
        <v>8810</v>
      </c>
      <c r="G3300" s="132" t="s">
        <v>9077</v>
      </c>
    </row>
    <row r="3301" spans="2:7">
      <c r="B3301" s="132" t="s">
        <v>9570</v>
      </c>
      <c r="C3301" s="132" t="s">
        <v>9571</v>
      </c>
      <c r="D3301" s="132" t="s">
        <v>3787</v>
      </c>
      <c r="E3301" s="132" t="s">
        <v>3788</v>
      </c>
      <c r="F3301" s="132" t="s">
        <v>8746</v>
      </c>
      <c r="G3301" s="132" t="s">
        <v>9088</v>
      </c>
    </row>
    <row r="3302" spans="2:7">
      <c r="B3302" s="132" t="s">
        <v>9572</v>
      </c>
      <c r="C3302" s="132" t="s">
        <v>9573</v>
      </c>
      <c r="D3302" s="132" t="s">
        <v>3787</v>
      </c>
      <c r="E3302" s="132" t="s">
        <v>3788</v>
      </c>
      <c r="F3302" s="132" t="s">
        <v>8724</v>
      </c>
      <c r="G3302" s="132" t="s">
        <v>9088</v>
      </c>
    </row>
    <row r="3303" spans="2:7">
      <c r="B3303" s="132" t="s">
        <v>9574</v>
      </c>
      <c r="C3303" s="132" t="s">
        <v>7637</v>
      </c>
      <c r="D3303" s="132" t="s">
        <v>3787</v>
      </c>
      <c r="E3303" s="132" t="s">
        <v>3788</v>
      </c>
      <c r="F3303" s="132" t="s">
        <v>9062</v>
      </c>
      <c r="G3303" s="132" t="s">
        <v>9088</v>
      </c>
    </row>
    <row r="3304" spans="2:7">
      <c r="B3304" s="132" t="s">
        <v>9575</v>
      </c>
      <c r="C3304" s="132" t="s">
        <v>9576</v>
      </c>
      <c r="D3304" s="132" t="s">
        <v>3787</v>
      </c>
      <c r="E3304" s="132" t="s">
        <v>3788</v>
      </c>
      <c r="F3304" s="132" t="s">
        <v>8822</v>
      </c>
      <c r="G3304" s="132" t="s">
        <v>9077</v>
      </c>
    </row>
    <row r="3305" spans="2:7">
      <c r="B3305" s="132" t="s">
        <v>9577</v>
      </c>
      <c r="C3305" s="132" t="s">
        <v>9578</v>
      </c>
      <c r="D3305" s="132" t="s">
        <v>3787</v>
      </c>
      <c r="E3305" s="132" t="s">
        <v>3788</v>
      </c>
      <c r="F3305" s="132" t="s">
        <v>8792</v>
      </c>
      <c r="G3305" s="132" t="s">
        <v>9088</v>
      </c>
    </row>
    <row r="3306" spans="2:7">
      <c r="B3306" s="132" t="s">
        <v>9579</v>
      </c>
      <c r="C3306" s="132" t="s">
        <v>9580</v>
      </c>
      <c r="D3306" s="132" t="s">
        <v>3787</v>
      </c>
      <c r="E3306" s="132" t="s">
        <v>3788</v>
      </c>
      <c r="F3306" s="132" t="s">
        <v>9404</v>
      </c>
      <c r="G3306" s="132" t="s">
        <v>9096</v>
      </c>
    </row>
    <row r="3307" spans="2:7">
      <c r="B3307" s="132" t="s">
        <v>9581</v>
      </c>
      <c r="C3307" s="132" t="s">
        <v>9582</v>
      </c>
      <c r="D3307" s="132" t="s">
        <v>3787</v>
      </c>
      <c r="E3307" s="132" t="s">
        <v>3788</v>
      </c>
      <c r="F3307" s="132" t="s">
        <v>8795</v>
      </c>
      <c r="G3307" s="132" t="s">
        <v>9077</v>
      </c>
    </row>
    <row r="3308" spans="2:7">
      <c r="B3308" s="132" t="s">
        <v>9583</v>
      </c>
      <c r="C3308" s="132" t="s">
        <v>9584</v>
      </c>
      <c r="D3308" s="132" t="s">
        <v>3787</v>
      </c>
      <c r="E3308" s="132" t="s">
        <v>3788</v>
      </c>
      <c r="F3308" s="132" t="s">
        <v>8786</v>
      </c>
      <c r="G3308" s="132" t="s">
        <v>9247</v>
      </c>
    </row>
    <row r="3309" spans="2:7">
      <c r="B3309" s="132" t="s">
        <v>9585</v>
      </c>
      <c r="C3309" s="132" t="s">
        <v>9586</v>
      </c>
      <c r="D3309" s="132" t="s">
        <v>3787</v>
      </c>
      <c r="E3309" s="132" t="s">
        <v>3788</v>
      </c>
      <c r="F3309" s="132" t="s">
        <v>9056</v>
      </c>
      <c r="G3309" s="132" t="s">
        <v>9088</v>
      </c>
    </row>
    <row r="3310" spans="2:7">
      <c r="B3310" s="132" t="s">
        <v>9587</v>
      </c>
      <c r="C3310" s="132" t="s">
        <v>9588</v>
      </c>
      <c r="D3310" s="132" t="s">
        <v>3787</v>
      </c>
      <c r="E3310" s="132" t="s">
        <v>3788</v>
      </c>
      <c r="F3310" s="132" t="s">
        <v>8822</v>
      </c>
      <c r="G3310" s="132" t="s">
        <v>9247</v>
      </c>
    </row>
    <row r="3311" spans="2:7">
      <c r="B3311" s="132" t="s">
        <v>9589</v>
      </c>
      <c r="C3311" s="132" t="s">
        <v>9590</v>
      </c>
      <c r="D3311" s="132" t="s">
        <v>3787</v>
      </c>
      <c r="E3311" s="132" t="s">
        <v>3788</v>
      </c>
      <c r="F3311" s="132" t="s">
        <v>8896</v>
      </c>
      <c r="G3311" s="132" t="s">
        <v>9088</v>
      </c>
    </row>
    <row r="3312" spans="2:7">
      <c r="B3312" s="132" t="s">
        <v>9591</v>
      </c>
      <c r="C3312" s="132" t="s">
        <v>9592</v>
      </c>
      <c r="D3312" s="132" t="s">
        <v>3787</v>
      </c>
      <c r="E3312" s="132" t="s">
        <v>3788</v>
      </c>
      <c r="F3312" s="132" t="s">
        <v>8712</v>
      </c>
      <c r="G3312" s="132" t="s">
        <v>9247</v>
      </c>
    </row>
    <row r="3313" spans="2:7">
      <c r="B3313" s="132" t="s">
        <v>9593</v>
      </c>
      <c r="C3313" s="132" t="s">
        <v>9594</v>
      </c>
      <c r="D3313" s="132" t="s">
        <v>3787</v>
      </c>
      <c r="E3313" s="132" t="s">
        <v>3788</v>
      </c>
      <c r="F3313" s="132" t="s">
        <v>8757</v>
      </c>
      <c r="G3313" s="132" t="s">
        <v>9247</v>
      </c>
    </row>
    <row r="3314" spans="2:7">
      <c r="B3314" s="132" t="s">
        <v>9595</v>
      </c>
      <c r="C3314" s="132" t="s">
        <v>9596</v>
      </c>
      <c r="D3314" s="132" t="s">
        <v>3787</v>
      </c>
      <c r="E3314" s="132" t="s">
        <v>3788</v>
      </c>
      <c r="F3314" s="132" t="s">
        <v>8695</v>
      </c>
      <c r="G3314" s="132" t="s">
        <v>9077</v>
      </c>
    </row>
    <row r="3315" spans="2:7">
      <c r="B3315" s="132" t="s">
        <v>9597</v>
      </c>
      <c r="C3315" s="132" t="s">
        <v>9598</v>
      </c>
      <c r="D3315" s="132" t="s">
        <v>3787</v>
      </c>
      <c r="E3315" s="132" t="s">
        <v>3788</v>
      </c>
      <c r="F3315" s="132" t="s">
        <v>8762</v>
      </c>
      <c r="G3315" s="132" t="s">
        <v>9077</v>
      </c>
    </row>
    <row r="3316" spans="2:7">
      <c r="B3316" s="132" t="s">
        <v>9599</v>
      </c>
      <c r="C3316" s="132" t="s">
        <v>9600</v>
      </c>
      <c r="D3316" s="132" t="s">
        <v>3787</v>
      </c>
      <c r="E3316" s="132" t="s">
        <v>3788</v>
      </c>
      <c r="F3316" s="132" t="s">
        <v>8692</v>
      </c>
      <c r="G3316" s="132" t="s">
        <v>9247</v>
      </c>
    </row>
    <row r="3317" spans="2:7">
      <c r="B3317" s="132" t="s">
        <v>9601</v>
      </c>
      <c r="C3317" s="132" t="s">
        <v>9602</v>
      </c>
      <c r="D3317" s="132" t="s">
        <v>3787</v>
      </c>
      <c r="E3317" s="132" t="s">
        <v>3788</v>
      </c>
      <c r="F3317" s="132" t="s">
        <v>8951</v>
      </c>
      <c r="G3317" s="132" t="s">
        <v>9077</v>
      </c>
    </row>
    <row r="3318" spans="2:7">
      <c r="B3318" s="132" t="s">
        <v>9603</v>
      </c>
      <c r="C3318" s="132" t="s">
        <v>9604</v>
      </c>
      <c r="D3318" s="132" t="s">
        <v>3787</v>
      </c>
      <c r="E3318" s="132" t="s">
        <v>3788</v>
      </c>
      <c r="F3318" s="132" t="s">
        <v>9404</v>
      </c>
      <c r="G3318" s="132" t="s">
        <v>9077</v>
      </c>
    </row>
    <row r="3319" spans="2:7">
      <c r="B3319" s="132" t="s">
        <v>9605</v>
      </c>
      <c r="C3319" s="132" t="s">
        <v>9606</v>
      </c>
      <c r="D3319" s="132" t="s">
        <v>3787</v>
      </c>
      <c r="E3319" s="132" t="s">
        <v>3788</v>
      </c>
      <c r="F3319" s="132" t="s">
        <v>9186</v>
      </c>
      <c r="G3319" s="132" t="s">
        <v>9077</v>
      </c>
    </row>
    <row r="3320" spans="2:7">
      <c r="B3320" s="132" t="s">
        <v>9607</v>
      </c>
      <c r="C3320" s="132" t="s">
        <v>9608</v>
      </c>
      <c r="D3320" s="132" t="s">
        <v>3787</v>
      </c>
      <c r="E3320" s="132" t="s">
        <v>3788</v>
      </c>
      <c r="F3320" s="132" t="s">
        <v>8795</v>
      </c>
      <c r="G3320" s="132" t="s">
        <v>9247</v>
      </c>
    </row>
    <row r="3321" spans="2:7">
      <c r="B3321" s="132" t="s">
        <v>9609</v>
      </c>
      <c r="C3321" s="132" t="s">
        <v>9610</v>
      </c>
      <c r="D3321" s="132" t="s">
        <v>3787</v>
      </c>
      <c r="E3321" s="132" t="s">
        <v>3788</v>
      </c>
      <c r="F3321" s="132" t="s">
        <v>8774</v>
      </c>
      <c r="G3321" s="132" t="s">
        <v>9247</v>
      </c>
    </row>
    <row r="3322" spans="2:7">
      <c r="B3322" s="132" t="s">
        <v>9611</v>
      </c>
      <c r="C3322" s="132" t="s">
        <v>9612</v>
      </c>
      <c r="D3322" s="132" t="s">
        <v>3787</v>
      </c>
      <c r="E3322" s="132" t="s">
        <v>3788</v>
      </c>
      <c r="F3322" s="132" t="s">
        <v>8795</v>
      </c>
      <c r="G3322" s="132" t="s">
        <v>9446</v>
      </c>
    </row>
    <row r="3323" spans="2:7">
      <c r="B3323" s="132" t="s">
        <v>9613</v>
      </c>
      <c r="C3323" s="132" t="s">
        <v>9614</v>
      </c>
      <c r="D3323" s="132" t="s">
        <v>3787</v>
      </c>
      <c r="E3323" s="132" t="s">
        <v>3788</v>
      </c>
      <c r="F3323" s="132" t="s">
        <v>8822</v>
      </c>
      <c r="G3323" s="132" t="s">
        <v>9247</v>
      </c>
    </row>
    <row r="3324" spans="2:7">
      <c r="B3324" s="132" t="s">
        <v>9615</v>
      </c>
      <c r="C3324" s="132" t="s">
        <v>9616</v>
      </c>
      <c r="D3324" s="132" t="s">
        <v>3787</v>
      </c>
      <c r="E3324" s="132" t="s">
        <v>3788</v>
      </c>
      <c r="F3324" s="132" t="s">
        <v>8951</v>
      </c>
      <c r="G3324" s="132" t="s">
        <v>9077</v>
      </c>
    </row>
    <row r="3325" spans="2:7">
      <c r="B3325" s="132" t="s">
        <v>9617</v>
      </c>
      <c r="C3325" s="132" t="s">
        <v>9618</v>
      </c>
      <c r="D3325" s="132" t="s">
        <v>3787</v>
      </c>
      <c r="E3325" s="132" t="s">
        <v>3788</v>
      </c>
      <c r="F3325" s="132" t="s">
        <v>8762</v>
      </c>
      <c r="G3325" s="132" t="s">
        <v>9088</v>
      </c>
    </row>
    <row r="3326" spans="2:7">
      <c r="B3326" s="132" t="s">
        <v>9619</v>
      </c>
      <c r="C3326" s="132" t="s">
        <v>9620</v>
      </c>
      <c r="D3326" s="132" t="s">
        <v>3787</v>
      </c>
      <c r="E3326" s="132" t="s">
        <v>3788</v>
      </c>
      <c r="F3326" s="132" t="s">
        <v>8746</v>
      </c>
      <c r="G3326" s="132" t="s">
        <v>9088</v>
      </c>
    </row>
    <row r="3327" spans="2:7">
      <c r="B3327" s="132" t="s">
        <v>9621</v>
      </c>
      <c r="C3327" s="132" t="s">
        <v>9622</v>
      </c>
      <c r="D3327" s="132" t="s">
        <v>3787</v>
      </c>
      <c r="E3327" s="132" t="s">
        <v>3788</v>
      </c>
      <c r="F3327" s="132" t="s">
        <v>8822</v>
      </c>
      <c r="G3327" s="132" t="s">
        <v>9077</v>
      </c>
    </row>
    <row r="3328" spans="2:7">
      <c r="B3328" s="132" t="s">
        <v>9623</v>
      </c>
      <c r="C3328" s="132" t="s">
        <v>9624</v>
      </c>
      <c r="D3328" s="132" t="s">
        <v>3787</v>
      </c>
      <c r="E3328" s="132" t="s">
        <v>3788</v>
      </c>
      <c r="F3328" s="132" t="s">
        <v>8893</v>
      </c>
      <c r="G3328" s="132" t="s">
        <v>9077</v>
      </c>
    </row>
    <row r="3329" spans="2:7">
      <c r="B3329" s="132" t="s">
        <v>9625</v>
      </c>
      <c r="C3329" s="132" t="s">
        <v>9626</v>
      </c>
      <c r="D3329" s="132" t="s">
        <v>3787</v>
      </c>
      <c r="E3329" s="132" t="s">
        <v>3788</v>
      </c>
      <c r="F3329" s="132" t="s">
        <v>8749</v>
      </c>
      <c r="G3329" s="132" t="s">
        <v>9077</v>
      </c>
    </row>
    <row r="3330" spans="2:7">
      <c r="B3330" s="132" t="s">
        <v>9627</v>
      </c>
      <c r="C3330" s="132" t="s">
        <v>9628</v>
      </c>
      <c r="D3330" s="132" t="s">
        <v>3787</v>
      </c>
      <c r="E3330" s="132" t="s">
        <v>3788</v>
      </c>
      <c r="F3330" s="132" t="s">
        <v>8996</v>
      </c>
      <c r="G3330" s="132" t="s">
        <v>9088</v>
      </c>
    </row>
    <row r="3331" spans="2:7">
      <c r="B3331" s="132" t="s">
        <v>9629</v>
      </c>
      <c r="C3331" s="132" t="s">
        <v>9630</v>
      </c>
      <c r="D3331" s="132" t="s">
        <v>3787</v>
      </c>
      <c r="E3331" s="132" t="s">
        <v>3788</v>
      </c>
      <c r="F3331" s="132" t="s">
        <v>8689</v>
      </c>
      <c r="G3331" s="132" t="s">
        <v>9088</v>
      </c>
    </row>
    <row r="3332" spans="2:7">
      <c r="B3332" s="132" t="s">
        <v>9631</v>
      </c>
      <c r="C3332" s="132" t="s">
        <v>9632</v>
      </c>
      <c r="D3332" s="132" t="s">
        <v>3787</v>
      </c>
      <c r="E3332" s="132" t="s">
        <v>3788</v>
      </c>
      <c r="F3332" s="132" t="s">
        <v>8749</v>
      </c>
      <c r="G3332" s="132" t="s">
        <v>9077</v>
      </c>
    </row>
    <row r="3333" spans="2:7">
      <c r="B3333" s="132" t="s">
        <v>9633</v>
      </c>
      <c r="C3333" s="132" t="s">
        <v>9634</v>
      </c>
      <c r="D3333" s="132" t="s">
        <v>3787</v>
      </c>
      <c r="E3333" s="132" t="s">
        <v>3788</v>
      </c>
      <c r="F3333" s="132" t="s">
        <v>9635</v>
      </c>
      <c r="G3333" s="132" t="s">
        <v>9088</v>
      </c>
    </row>
    <row r="3334" spans="2:7">
      <c r="B3334" s="132" t="s">
        <v>9636</v>
      </c>
      <c r="C3334" s="132" t="s">
        <v>9637</v>
      </c>
      <c r="D3334" s="132" t="s">
        <v>3787</v>
      </c>
      <c r="E3334" s="132" t="s">
        <v>3788</v>
      </c>
      <c r="F3334" s="132" t="s">
        <v>8689</v>
      </c>
      <c r="G3334" s="132" t="s">
        <v>2536</v>
      </c>
    </row>
    <row r="3335" spans="2:7">
      <c r="B3335" s="132" t="s">
        <v>9638</v>
      </c>
      <c r="C3335" s="132" t="s">
        <v>9639</v>
      </c>
      <c r="D3335" s="132" t="s">
        <v>3787</v>
      </c>
      <c r="E3335" s="132" t="s">
        <v>3788</v>
      </c>
      <c r="F3335" s="132" t="s">
        <v>8972</v>
      </c>
      <c r="G3335" s="132" t="s">
        <v>9088</v>
      </c>
    </row>
    <row r="3336" spans="2:7">
      <c r="B3336" s="132" t="s">
        <v>9640</v>
      </c>
      <c r="C3336" s="132" t="s">
        <v>9641</v>
      </c>
      <c r="D3336" s="132" t="s">
        <v>3787</v>
      </c>
      <c r="E3336" s="132" t="s">
        <v>3788</v>
      </c>
      <c r="F3336" s="132" t="s">
        <v>8825</v>
      </c>
      <c r="G3336" s="132" t="s">
        <v>9088</v>
      </c>
    </row>
    <row r="3337" spans="2:7">
      <c r="B3337" s="132" t="s">
        <v>9642</v>
      </c>
      <c r="C3337" s="132" t="s">
        <v>9643</v>
      </c>
      <c r="D3337" s="132" t="s">
        <v>3787</v>
      </c>
      <c r="E3337" s="132" t="s">
        <v>3788</v>
      </c>
      <c r="F3337" s="132" t="s">
        <v>8704</v>
      </c>
      <c r="G3337" s="132" t="s">
        <v>9088</v>
      </c>
    </row>
    <row r="3338" spans="2:7">
      <c r="B3338" s="132" t="s">
        <v>9644</v>
      </c>
      <c r="C3338" s="132" t="s">
        <v>9645</v>
      </c>
      <c r="D3338" s="132" t="s">
        <v>3787</v>
      </c>
      <c r="E3338" s="132" t="s">
        <v>3788</v>
      </c>
      <c r="F3338" s="132" t="s">
        <v>8896</v>
      </c>
      <c r="G3338" s="132" t="s">
        <v>9446</v>
      </c>
    </row>
    <row r="3339" spans="2:7">
      <c r="B3339" s="132" t="s">
        <v>9646</v>
      </c>
      <c r="C3339" s="132" t="s">
        <v>9647</v>
      </c>
      <c r="D3339" s="132" t="s">
        <v>3787</v>
      </c>
      <c r="E3339" s="132" t="s">
        <v>3788</v>
      </c>
      <c r="F3339" s="132" t="s">
        <v>8701</v>
      </c>
      <c r="G3339" s="132" t="s">
        <v>9077</v>
      </c>
    </row>
    <row r="3340" spans="2:7">
      <c r="B3340" s="132" t="s">
        <v>9648</v>
      </c>
      <c r="C3340" s="132" t="s">
        <v>9649</v>
      </c>
      <c r="D3340" s="132" t="s">
        <v>3787</v>
      </c>
      <c r="E3340" s="132" t="s">
        <v>3788</v>
      </c>
      <c r="F3340" s="132" t="s">
        <v>8749</v>
      </c>
      <c r="G3340" s="132" t="s">
        <v>9077</v>
      </c>
    </row>
    <row r="3341" spans="2:7">
      <c r="B3341" s="132" t="s">
        <v>9650</v>
      </c>
      <c r="C3341" s="132" t="s">
        <v>9651</v>
      </c>
      <c r="D3341" s="132" t="s">
        <v>3787</v>
      </c>
      <c r="E3341" s="132" t="s">
        <v>3788</v>
      </c>
      <c r="F3341" s="132" t="s">
        <v>8741</v>
      </c>
      <c r="G3341" s="132" t="s">
        <v>9088</v>
      </c>
    </row>
    <row r="3342" spans="2:7">
      <c r="B3342" s="132" t="s">
        <v>9652</v>
      </c>
      <c r="C3342" s="132" t="s">
        <v>9653</v>
      </c>
      <c r="D3342" s="132" t="s">
        <v>3787</v>
      </c>
      <c r="E3342" s="132" t="s">
        <v>3788</v>
      </c>
      <c r="F3342" s="132" t="s">
        <v>8738</v>
      </c>
      <c r="G3342" s="132" t="s">
        <v>9446</v>
      </c>
    </row>
    <row r="3343" spans="2:7">
      <c r="B3343" s="132" t="s">
        <v>9654</v>
      </c>
      <c r="C3343" s="132" t="s">
        <v>9655</v>
      </c>
      <c r="D3343" s="132" t="s">
        <v>3787</v>
      </c>
      <c r="E3343" s="132" t="s">
        <v>3788</v>
      </c>
      <c r="F3343" s="132" t="s">
        <v>8738</v>
      </c>
      <c r="G3343" s="132" t="s">
        <v>9088</v>
      </c>
    </row>
    <row r="3344" spans="2:7">
      <c r="B3344" s="132" t="s">
        <v>9656</v>
      </c>
      <c r="C3344" s="132" t="s">
        <v>9657</v>
      </c>
      <c r="D3344" s="132" t="s">
        <v>3787</v>
      </c>
      <c r="E3344" s="132" t="s">
        <v>3788</v>
      </c>
      <c r="F3344" s="132" t="s">
        <v>9295</v>
      </c>
      <c r="G3344" s="132" t="s">
        <v>9077</v>
      </c>
    </row>
    <row r="3345" spans="2:7">
      <c r="B3345" s="132" t="s">
        <v>9658</v>
      </c>
      <c r="C3345" s="132" t="s">
        <v>9659</v>
      </c>
      <c r="D3345" s="132" t="s">
        <v>3787</v>
      </c>
      <c r="E3345" s="132" t="s">
        <v>3788</v>
      </c>
      <c r="F3345" s="132" t="s">
        <v>9445</v>
      </c>
      <c r="G3345" s="132" t="s">
        <v>9538</v>
      </c>
    </row>
    <row r="3346" spans="2:7">
      <c r="B3346" s="132" t="s">
        <v>9660</v>
      </c>
      <c r="C3346" s="132" t="s">
        <v>9661</v>
      </c>
      <c r="D3346" s="132" t="s">
        <v>3787</v>
      </c>
      <c r="E3346" s="132" t="s">
        <v>3788</v>
      </c>
      <c r="F3346" s="132" t="s">
        <v>9662</v>
      </c>
      <c r="G3346" s="132" t="s">
        <v>9077</v>
      </c>
    </row>
    <row r="3347" spans="2:7">
      <c r="B3347" s="132" t="s">
        <v>9663</v>
      </c>
      <c r="C3347" s="132" t="s">
        <v>9664</v>
      </c>
      <c r="D3347" s="132" t="s">
        <v>3787</v>
      </c>
      <c r="E3347" s="132" t="s">
        <v>3788</v>
      </c>
      <c r="F3347" s="132" t="s">
        <v>8683</v>
      </c>
      <c r="G3347" s="132" t="s">
        <v>9247</v>
      </c>
    </row>
    <row r="3348" spans="2:7">
      <c r="B3348" s="132" t="s">
        <v>9665</v>
      </c>
      <c r="C3348" s="132" t="s">
        <v>9666</v>
      </c>
      <c r="D3348" s="132" t="s">
        <v>3787</v>
      </c>
      <c r="E3348" s="132" t="s">
        <v>3788</v>
      </c>
      <c r="F3348" s="132" t="s">
        <v>8724</v>
      </c>
      <c r="G3348" s="132" t="s">
        <v>9247</v>
      </c>
    </row>
    <row r="3349" spans="2:7">
      <c r="B3349" s="132" t="s">
        <v>9667</v>
      </c>
      <c r="C3349" s="132" t="s">
        <v>9668</v>
      </c>
      <c r="D3349" s="132" t="s">
        <v>3787</v>
      </c>
      <c r="E3349" s="132" t="s">
        <v>3788</v>
      </c>
      <c r="F3349" s="132" t="s">
        <v>9119</v>
      </c>
      <c r="G3349" s="132" t="s">
        <v>9247</v>
      </c>
    </row>
    <row r="3350" spans="2:7">
      <c r="B3350" s="132" t="s">
        <v>9669</v>
      </c>
      <c r="C3350" s="132" t="s">
        <v>9670</v>
      </c>
      <c r="D3350" s="132" t="s">
        <v>3787</v>
      </c>
      <c r="E3350" s="132" t="s">
        <v>3788</v>
      </c>
      <c r="F3350" s="132" t="s">
        <v>8698</v>
      </c>
      <c r="G3350" s="132" t="s">
        <v>9077</v>
      </c>
    </row>
    <row r="3351" spans="2:7">
      <c r="B3351" s="132" t="s">
        <v>9671</v>
      </c>
      <c r="C3351" s="132" t="s">
        <v>9672</v>
      </c>
      <c r="D3351" s="132" t="s">
        <v>3787</v>
      </c>
      <c r="E3351" s="132" t="s">
        <v>3788</v>
      </c>
      <c r="F3351" s="132" t="s">
        <v>8774</v>
      </c>
      <c r="G3351" s="132" t="s">
        <v>9096</v>
      </c>
    </row>
    <row r="3352" spans="2:7">
      <c r="B3352" s="132" t="s">
        <v>9673</v>
      </c>
      <c r="C3352" s="132" t="s">
        <v>9674</v>
      </c>
      <c r="D3352" s="132" t="s">
        <v>3787</v>
      </c>
      <c r="E3352" s="132" t="s">
        <v>3788</v>
      </c>
      <c r="F3352" s="132" t="s">
        <v>8712</v>
      </c>
      <c r="G3352" s="132" t="s">
        <v>9088</v>
      </c>
    </row>
    <row r="3353" spans="2:7">
      <c r="B3353" s="132" t="s">
        <v>9675</v>
      </c>
      <c r="C3353" s="132" t="s">
        <v>9676</v>
      </c>
      <c r="D3353" s="132" t="s">
        <v>3787</v>
      </c>
      <c r="E3353" s="132" t="s">
        <v>3788</v>
      </c>
      <c r="F3353" s="132" t="s">
        <v>8695</v>
      </c>
      <c r="G3353" s="132" t="s">
        <v>9088</v>
      </c>
    </row>
    <row r="3354" spans="2:7">
      <c r="B3354" s="132" t="s">
        <v>9677</v>
      </c>
      <c r="C3354" s="132" t="s">
        <v>9678</v>
      </c>
      <c r="D3354" s="132" t="s">
        <v>3787</v>
      </c>
      <c r="E3354" s="132" t="s">
        <v>3788</v>
      </c>
      <c r="F3354" s="132" t="s">
        <v>8774</v>
      </c>
      <c r="G3354" s="132" t="s">
        <v>9088</v>
      </c>
    </row>
    <row r="3355" spans="2:7">
      <c r="B3355" s="132" t="s">
        <v>9679</v>
      </c>
      <c r="C3355" s="132" t="s">
        <v>9680</v>
      </c>
      <c r="D3355" s="132" t="s">
        <v>3787</v>
      </c>
      <c r="E3355" s="132" t="s">
        <v>3788</v>
      </c>
      <c r="F3355" s="132" t="s">
        <v>8701</v>
      </c>
      <c r="G3355" s="132" t="s">
        <v>9088</v>
      </c>
    </row>
    <row r="3356" spans="2:7">
      <c r="B3356" s="132" t="s">
        <v>9681</v>
      </c>
      <c r="C3356" s="132" t="s">
        <v>9682</v>
      </c>
      <c r="D3356" s="132" t="s">
        <v>3787</v>
      </c>
      <c r="E3356" s="132" t="s">
        <v>3788</v>
      </c>
      <c r="F3356" s="132" t="s">
        <v>9298</v>
      </c>
      <c r="G3356" s="132" t="s">
        <v>9077</v>
      </c>
    </row>
    <row r="3357" spans="2:7">
      <c r="B3357" s="132" t="s">
        <v>9683</v>
      </c>
      <c r="C3357" s="132" t="s">
        <v>9684</v>
      </c>
      <c r="D3357" s="132" t="s">
        <v>3787</v>
      </c>
      <c r="E3357" s="132" t="s">
        <v>3788</v>
      </c>
      <c r="F3357" s="132" t="s">
        <v>9128</v>
      </c>
      <c r="G3357" s="132" t="s">
        <v>9077</v>
      </c>
    </row>
    <row r="3358" spans="2:7">
      <c r="B3358" s="132" t="s">
        <v>9685</v>
      </c>
      <c r="C3358" s="132" t="s">
        <v>9686</v>
      </c>
      <c r="D3358" s="132" t="s">
        <v>3787</v>
      </c>
      <c r="E3358" s="132" t="s">
        <v>3788</v>
      </c>
      <c r="F3358" s="132" t="s">
        <v>9487</v>
      </c>
      <c r="G3358" s="132" t="s">
        <v>9088</v>
      </c>
    </row>
    <row r="3359" spans="2:7">
      <c r="B3359" s="132" t="s">
        <v>9687</v>
      </c>
      <c r="C3359" s="132" t="s">
        <v>9688</v>
      </c>
      <c r="D3359" s="132" t="s">
        <v>3787</v>
      </c>
      <c r="E3359" s="132" t="s">
        <v>3788</v>
      </c>
      <c r="F3359" s="132" t="s">
        <v>8825</v>
      </c>
      <c r="G3359" s="132" t="s">
        <v>9247</v>
      </c>
    </row>
    <row r="3360" spans="2:7">
      <c r="B3360" s="132" t="s">
        <v>9689</v>
      </c>
      <c r="C3360" s="132" t="s">
        <v>9690</v>
      </c>
      <c r="D3360" s="132" t="s">
        <v>3787</v>
      </c>
      <c r="E3360" s="132" t="s">
        <v>3788</v>
      </c>
      <c r="F3360" s="132" t="s">
        <v>8704</v>
      </c>
      <c r="G3360" s="132" t="s">
        <v>9077</v>
      </c>
    </row>
    <row r="3361" spans="2:7">
      <c r="B3361" s="132" t="s">
        <v>9691</v>
      </c>
      <c r="C3361" s="132" t="s">
        <v>9692</v>
      </c>
      <c r="D3361" s="132" t="s">
        <v>3787</v>
      </c>
      <c r="E3361" s="132" t="s">
        <v>3788</v>
      </c>
      <c r="F3361" s="132" t="s">
        <v>9186</v>
      </c>
      <c r="G3361" s="132" t="s">
        <v>9077</v>
      </c>
    </row>
    <row r="3362" spans="2:7">
      <c r="B3362" s="132" t="s">
        <v>9693</v>
      </c>
      <c r="C3362" s="132" t="s">
        <v>9694</v>
      </c>
      <c r="D3362" s="132" t="s">
        <v>3787</v>
      </c>
      <c r="E3362" s="132" t="s">
        <v>3788</v>
      </c>
      <c r="F3362" s="132" t="s">
        <v>8689</v>
      </c>
      <c r="G3362" s="132" t="s">
        <v>9088</v>
      </c>
    </row>
    <row r="3363" spans="2:7">
      <c r="B3363" s="132" t="s">
        <v>9695</v>
      </c>
      <c r="C3363" s="132" t="s">
        <v>9696</v>
      </c>
      <c r="D3363" s="132" t="s">
        <v>3787</v>
      </c>
      <c r="E3363" s="132" t="s">
        <v>3788</v>
      </c>
      <c r="F3363" s="132" t="s">
        <v>8689</v>
      </c>
      <c r="G3363" s="132" t="s">
        <v>9088</v>
      </c>
    </row>
    <row r="3364" spans="2:7">
      <c r="B3364" s="132" t="s">
        <v>9697</v>
      </c>
      <c r="C3364" s="132" t="s">
        <v>9698</v>
      </c>
      <c r="D3364" s="132" t="s">
        <v>3787</v>
      </c>
      <c r="E3364" s="132" t="s">
        <v>3788</v>
      </c>
      <c r="F3364" s="132" t="s">
        <v>8816</v>
      </c>
      <c r="G3364" s="132" t="s">
        <v>9247</v>
      </c>
    </row>
    <row r="3365" spans="2:7">
      <c r="B3365" s="132" t="s">
        <v>9699</v>
      </c>
      <c r="C3365" s="132" t="s">
        <v>9700</v>
      </c>
      <c r="D3365" s="132" t="s">
        <v>3787</v>
      </c>
      <c r="E3365" s="132" t="s">
        <v>3788</v>
      </c>
      <c r="F3365" s="132" t="s">
        <v>8689</v>
      </c>
      <c r="G3365" s="132" t="s">
        <v>9088</v>
      </c>
    </row>
    <row r="3366" spans="2:7">
      <c r="B3366" s="132" t="s">
        <v>9701</v>
      </c>
      <c r="C3366" s="132" t="s">
        <v>9702</v>
      </c>
      <c r="D3366" s="132" t="s">
        <v>3787</v>
      </c>
      <c r="E3366" s="132" t="s">
        <v>3788</v>
      </c>
      <c r="F3366" s="132" t="s">
        <v>8795</v>
      </c>
      <c r="G3366" s="132" t="s">
        <v>9247</v>
      </c>
    </row>
    <row r="3367" spans="2:7">
      <c r="B3367" s="132" t="s">
        <v>9703</v>
      </c>
      <c r="C3367" s="132" t="s">
        <v>9704</v>
      </c>
      <c r="D3367" s="132" t="s">
        <v>3787</v>
      </c>
      <c r="E3367" s="132" t="s">
        <v>3788</v>
      </c>
      <c r="F3367" s="132" t="s">
        <v>8704</v>
      </c>
      <c r="G3367" s="132" t="s">
        <v>9088</v>
      </c>
    </row>
    <row r="3368" spans="2:7">
      <c r="B3368" s="132" t="s">
        <v>9705</v>
      </c>
      <c r="C3368" s="132" t="s">
        <v>9706</v>
      </c>
      <c r="D3368" s="132" t="s">
        <v>3787</v>
      </c>
      <c r="E3368" s="132" t="s">
        <v>3788</v>
      </c>
      <c r="F3368" s="132" t="s">
        <v>8828</v>
      </c>
      <c r="G3368" s="132" t="s">
        <v>9088</v>
      </c>
    </row>
    <row r="3369" spans="2:7">
      <c r="B3369" s="132" t="s">
        <v>9707</v>
      </c>
      <c r="C3369" s="132" t="s">
        <v>9708</v>
      </c>
      <c r="D3369" s="132" t="s">
        <v>3787</v>
      </c>
      <c r="E3369" s="132" t="s">
        <v>3788</v>
      </c>
      <c r="F3369" s="132" t="s">
        <v>8704</v>
      </c>
      <c r="G3369" s="132" t="s">
        <v>9088</v>
      </c>
    </row>
    <row r="3370" spans="2:7">
      <c r="B3370" s="132" t="s">
        <v>9709</v>
      </c>
      <c r="C3370" s="132" t="s">
        <v>9710</v>
      </c>
      <c r="D3370" s="132" t="s">
        <v>3787</v>
      </c>
      <c r="E3370" s="132" t="s">
        <v>3788</v>
      </c>
      <c r="F3370" s="132" t="s">
        <v>9013</v>
      </c>
      <c r="G3370" s="132" t="s">
        <v>9088</v>
      </c>
    </row>
    <row r="3371" spans="2:7">
      <c r="B3371" s="132" t="s">
        <v>9711</v>
      </c>
      <c r="C3371" s="132" t="s">
        <v>9712</v>
      </c>
      <c r="D3371" s="132" t="s">
        <v>3787</v>
      </c>
      <c r="E3371" s="132" t="s">
        <v>3788</v>
      </c>
      <c r="F3371" s="132" t="s">
        <v>8861</v>
      </c>
      <c r="G3371" s="132" t="s">
        <v>9088</v>
      </c>
    </row>
    <row r="3372" spans="2:7">
      <c r="B3372" s="132" t="s">
        <v>9713</v>
      </c>
      <c r="C3372" s="132" t="s">
        <v>9714</v>
      </c>
      <c r="D3372" s="132" t="s">
        <v>3787</v>
      </c>
      <c r="E3372" s="132" t="s">
        <v>3788</v>
      </c>
      <c r="F3372" s="132" t="s">
        <v>8741</v>
      </c>
      <c r="G3372" s="132" t="s">
        <v>9088</v>
      </c>
    </row>
    <row r="3373" spans="2:7">
      <c r="B3373" s="132" t="s">
        <v>9715</v>
      </c>
      <c r="C3373" s="132" t="s">
        <v>9716</v>
      </c>
      <c r="D3373" s="132" t="s">
        <v>3787</v>
      </c>
      <c r="E3373" s="132" t="s">
        <v>3788</v>
      </c>
      <c r="F3373" s="132" t="s">
        <v>8695</v>
      </c>
      <c r="G3373" s="132" t="s">
        <v>9088</v>
      </c>
    </row>
    <row r="3374" spans="2:7">
      <c r="B3374" s="132" t="s">
        <v>9717</v>
      </c>
      <c r="C3374" s="132" t="s">
        <v>9718</v>
      </c>
      <c r="D3374" s="132" t="s">
        <v>3787</v>
      </c>
      <c r="E3374" s="132" t="s">
        <v>3788</v>
      </c>
      <c r="F3374" s="132" t="s">
        <v>9148</v>
      </c>
      <c r="G3374" s="132" t="s">
        <v>9088</v>
      </c>
    </row>
    <row r="3375" spans="2:7">
      <c r="B3375" s="132" t="s">
        <v>9719</v>
      </c>
      <c r="C3375" s="132" t="s">
        <v>9720</v>
      </c>
      <c r="D3375" s="132" t="s">
        <v>3787</v>
      </c>
      <c r="E3375" s="132" t="s">
        <v>3788</v>
      </c>
      <c r="F3375" s="132" t="s">
        <v>8712</v>
      </c>
      <c r="G3375" s="132" t="s">
        <v>9077</v>
      </c>
    </row>
    <row r="3376" spans="2:7">
      <c r="B3376" s="132" t="s">
        <v>9721</v>
      </c>
      <c r="C3376" s="132" t="s">
        <v>9722</v>
      </c>
      <c r="D3376" s="132" t="s">
        <v>3787</v>
      </c>
      <c r="E3376" s="132" t="s">
        <v>3788</v>
      </c>
      <c r="F3376" s="132" t="s">
        <v>9056</v>
      </c>
      <c r="G3376" s="132" t="s">
        <v>9088</v>
      </c>
    </row>
    <row r="3377" spans="2:7">
      <c r="B3377" s="132" t="s">
        <v>9723</v>
      </c>
      <c r="C3377" s="132" t="s">
        <v>9724</v>
      </c>
      <c r="D3377" s="132" t="s">
        <v>3787</v>
      </c>
      <c r="E3377" s="132" t="s">
        <v>3788</v>
      </c>
      <c r="F3377" s="132" t="s">
        <v>8825</v>
      </c>
      <c r="G3377" s="132" t="s">
        <v>9088</v>
      </c>
    </row>
    <row r="3378" spans="2:7">
      <c r="B3378" s="132" t="s">
        <v>9725</v>
      </c>
      <c r="C3378" s="132" t="s">
        <v>9726</v>
      </c>
      <c r="D3378" s="132" t="s">
        <v>3787</v>
      </c>
      <c r="E3378" s="132" t="s">
        <v>3788</v>
      </c>
      <c r="F3378" s="132" t="s">
        <v>8683</v>
      </c>
      <c r="G3378" s="132" t="s">
        <v>9247</v>
      </c>
    </row>
    <row r="3379" spans="2:7">
      <c r="B3379" s="132" t="s">
        <v>9727</v>
      </c>
      <c r="C3379" s="132" t="s">
        <v>9728</v>
      </c>
      <c r="D3379" s="132" t="s">
        <v>3787</v>
      </c>
      <c r="E3379" s="132" t="s">
        <v>3788</v>
      </c>
      <c r="F3379" s="132" t="s">
        <v>8735</v>
      </c>
      <c r="G3379" s="132" t="s">
        <v>9247</v>
      </c>
    </row>
    <row r="3380" spans="2:7">
      <c r="B3380" s="132" t="s">
        <v>9729</v>
      </c>
      <c r="C3380" s="132" t="s">
        <v>9730</v>
      </c>
      <c r="D3380" s="132" t="s">
        <v>3787</v>
      </c>
      <c r="E3380" s="132" t="s">
        <v>3788</v>
      </c>
      <c r="F3380" s="132" t="s">
        <v>9186</v>
      </c>
      <c r="G3380" s="132" t="s">
        <v>9074</v>
      </c>
    </row>
    <row r="3381" spans="2:7">
      <c r="B3381" s="132" t="s">
        <v>9731</v>
      </c>
      <c r="C3381" s="132" t="s">
        <v>9732</v>
      </c>
      <c r="D3381" s="132" t="s">
        <v>3787</v>
      </c>
      <c r="E3381" s="132" t="s">
        <v>3788</v>
      </c>
      <c r="F3381" s="132" t="s">
        <v>8774</v>
      </c>
      <c r="G3381" s="132" t="s">
        <v>9088</v>
      </c>
    </row>
    <row r="3382" spans="2:7">
      <c r="B3382" s="132" t="s">
        <v>9733</v>
      </c>
      <c r="C3382" s="132" t="s">
        <v>9734</v>
      </c>
      <c r="D3382" s="132" t="s">
        <v>3787</v>
      </c>
      <c r="E3382" s="132" t="s">
        <v>3788</v>
      </c>
      <c r="F3382" s="132" t="s">
        <v>9487</v>
      </c>
      <c r="G3382" s="132" t="s">
        <v>9538</v>
      </c>
    </row>
    <row r="3383" spans="2:7">
      <c r="B3383" s="132" t="s">
        <v>9735</v>
      </c>
      <c r="C3383" s="132" t="s">
        <v>9736</v>
      </c>
      <c r="D3383" s="132" t="s">
        <v>3787</v>
      </c>
      <c r="E3383" s="132" t="s">
        <v>3788</v>
      </c>
      <c r="F3383" s="132" t="s">
        <v>8951</v>
      </c>
      <c r="G3383" s="132" t="s">
        <v>9096</v>
      </c>
    </row>
    <row r="3384" spans="2:7">
      <c r="B3384" s="132" t="s">
        <v>9737</v>
      </c>
      <c r="C3384" s="132" t="s">
        <v>9738</v>
      </c>
      <c r="D3384" s="132" t="s">
        <v>3787</v>
      </c>
      <c r="E3384" s="132" t="s">
        <v>3788</v>
      </c>
      <c r="F3384" s="132" t="s">
        <v>8779</v>
      </c>
      <c r="G3384" s="132" t="s">
        <v>9088</v>
      </c>
    </row>
    <row r="3385" spans="2:7">
      <c r="B3385" s="132" t="s">
        <v>9739</v>
      </c>
      <c r="C3385" s="132" t="s">
        <v>9740</v>
      </c>
      <c r="D3385" s="132" t="s">
        <v>3787</v>
      </c>
      <c r="E3385" s="132" t="s">
        <v>3788</v>
      </c>
      <c r="F3385" s="132" t="s">
        <v>8786</v>
      </c>
      <c r="G3385" s="132" t="s">
        <v>9247</v>
      </c>
    </row>
    <row r="3386" spans="2:7">
      <c r="B3386" s="132" t="s">
        <v>9741</v>
      </c>
      <c r="C3386" s="132" t="s">
        <v>9742</v>
      </c>
      <c r="D3386" s="132" t="s">
        <v>3787</v>
      </c>
      <c r="E3386" s="132" t="s">
        <v>3788</v>
      </c>
      <c r="F3386" s="132" t="s">
        <v>8715</v>
      </c>
      <c r="G3386" s="132" t="s">
        <v>9247</v>
      </c>
    </row>
    <row r="3387" spans="2:7">
      <c r="B3387" s="132" t="s">
        <v>9743</v>
      </c>
      <c r="C3387" s="132" t="s">
        <v>9744</v>
      </c>
      <c r="D3387" s="132" t="s">
        <v>3787</v>
      </c>
      <c r="E3387" s="132" t="s">
        <v>3788</v>
      </c>
      <c r="F3387" s="132" t="s">
        <v>8861</v>
      </c>
      <c r="G3387" s="132" t="s">
        <v>9088</v>
      </c>
    </row>
    <row r="3388" spans="2:7">
      <c r="B3388" s="132" t="s">
        <v>9745</v>
      </c>
      <c r="C3388" s="132" t="s">
        <v>9746</v>
      </c>
      <c r="D3388" s="132" t="s">
        <v>3787</v>
      </c>
      <c r="E3388" s="132" t="s">
        <v>3788</v>
      </c>
      <c r="F3388" s="132" t="s">
        <v>8786</v>
      </c>
      <c r="G3388" s="132" t="s">
        <v>9247</v>
      </c>
    </row>
    <row r="3389" spans="2:7">
      <c r="B3389" s="132" t="s">
        <v>9747</v>
      </c>
      <c r="C3389" s="132" t="s">
        <v>9748</v>
      </c>
      <c r="D3389" s="132" t="s">
        <v>3787</v>
      </c>
      <c r="E3389" s="132" t="s">
        <v>3788</v>
      </c>
      <c r="F3389" s="132" t="s">
        <v>8851</v>
      </c>
      <c r="G3389" s="132" t="s">
        <v>9088</v>
      </c>
    </row>
    <row r="3390" spans="2:7">
      <c r="B3390" s="132" t="s">
        <v>9749</v>
      </c>
      <c r="C3390" s="132" t="s">
        <v>9750</v>
      </c>
      <c r="D3390" s="132" t="s">
        <v>3787</v>
      </c>
      <c r="E3390" s="132" t="s">
        <v>3788</v>
      </c>
      <c r="F3390" s="132" t="s">
        <v>9295</v>
      </c>
      <c r="G3390" s="132" t="s">
        <v>9088</v>
      </c>
    </row>
    <row r="3391" spans="2:7">
      <c r="B3391" s="132" t="s">
        <v>9751</v>
      </c>
      <c r="C3391" s="132" t="s">
        <v>9752</v>
      </c>
      <c r="D3391" s="132" t="s">
        <v>3787</v>
      </c>
      <c r="E3391" s="132" t="s">
        <v>3788</v>
      </c>
      <c r="F3391" s="132" t="s">
        <v>8746</v>
      </c>
      <c r="G3391" s="132" t="s">
        <v>9247</v>
      </c>
    </row>
    <row r="3392" spans="2:7">
      <c r="B3392" s="132" t="s">
        <v>9753</v>
      </c>
      <c r="C3392" s="132" t="s">
        <v>9754</v>
      </c>
      <c r="D3392" s="132" t="s">
        <v>3787</v>
      </c>
      <c r="E3392" s="132" t="s">
        <v>3788</v>
      </c>
      <c r="F3392" s="132" t="s">
        <v>8816</v>
      </c>
      <c r="G3392" s="132" t="s">
        <v>9077</v>
      </c>
    </row>
    <row r="3393" spans="2:7">
      <c r="B3393" s="132" t="s">
        <v>9755</v>
      </c>
      <c r="C3393" s="132" t="s">
        <v>9756</v>
      </c>
      <c r="D3393" s="132" t="s">
        <v>3787</v>
      </c>
      <c r="E3393" s="132" t="s">
        <v>3788</v>
      </c>
      <c r="F3393" s="132" t="s">
        <v>8795</v>
      </c>
      <c r="G3393" s="132" t="s">
        <v>9247</v>
      </c>
    </row>
    <row r="3394" spans="2:7">
      <c r="B3394" s="132" t="s">
        <v>9757</v>
      </c>
      <c r="C3394" s="132" t="s">
        <v>9758</v>
      </c>
      <c r="D3394" s="132" t="s">
        <v>3787</v>
      </c>
      <c r="E3394" s="132" t="s">
        <v>3788</v>
      </c>
      <c r="F3394" s="132" t="s">
        <v>8786</v>
      </c>
      <c r="G3394" s="132" t="s">
        <v>9247</v>
      </c>
    </row>
    <row r="3395" spans="2:7">
      <c r="B3395" s="132" t="s">
        <v>9759</v>
      </c>
      <c r="C3395" s="132" t="s">
        <v>9760</v>
      </c>
      <c r="D3395" s="132" t="s">
        <v>3787</v>
      </c>
      <c r="E3395" s="132" t="s">
        <v>3788</v>
      </c>
      <c r="F3395" s="132" t="s">
        <v>8762</v>
      </c>
      <c r="G3395" s="132" t="s">
        <v>9088</v>
      </c>
    </row>
    <row r="3396" spans="2:7">
      <c r="B3396" s="132" t="s">
        <v>9761</v>
      </c>
      <c r="C3396" s="132" t="s">
        <v>9762</v>
      </c>
      <c r="D3396" s="132" t="s">
        <v>3787</v>
      </c>
      <c r="E3396" s="132" t="s">
        <v>3788</v>
      </c>
      <c r="F3396" s="132" t="s">
        <v>8801</v>
      </c>
      <c r="G3396" s="132" t="s">
        <v>9088</v>
      </c>
    </row>
    <row r="3397" spans="2:7">
      <c r="B3397" s="132" t="s">
        <v>9763</v>
      </c>
      <c r="C3397" s="132" t="s">
        <v>9764</v>
      </c>
      <c r="D3397" s="132" t="s">
        <v>3787</v>
      </c>
      <c r="E3397" s="132" t="s">
        <v>3788</v>
      </c>
      <c r="F3397" s="132" t="s">
        <v>8701</v>
      </c>
      <c r="G3397" s="132" t="s">
        <v>9088</v>
      </c>
    </row>
    <row r="3398" spans="2:7">
      <c r="B3398" s="132" t="s">
        <v>9765</v>
      </c>
      <c r="C3398" s="132" t="s">
        <v>9766</v>
      </c>
      <c r="D3398" s="132" t="s">
        <v>3787</v>
      </c>
      <c r="E3398" s="132" t="s">
        <v>3788</v>
      </c>
      <c r="F3398" s="132" t="s">
        <v>8940</v>
      </c>
      <c r="G3398" s="132" t="s">
        <v>9247</v>
      </c>
    </row>
    <row r="3399" spans="2:7">
      <c r="B3399" s="132" t="s">
        <v>9767</v>
      </c>
      <c r="C3399" s="132" t="s">
        <v>9768</v>
      </c>
      <c r="D3399" s="132" t="s">
        <v>3787</v>
      </c>
      <c r="E3399" s="132" t="s">
        <v>3788</v>
      </c>
      <c r="F3399" s="132" t="s">
        <v>9769</v>
      </c>
      <c r="G3399" s="132" t="s">
        <v>9088</v>
      </c>
    </row>
    <row r="3400" spans="2:7">
      <c r="B3400" s="132" t="s">
        <v>9770</v>
      </c>
      <c r="C3400" s="132" t="s">
        <v>9771</v>
      </c>
      <c r="D3400" s="132" t="s">
        <v>3787</v>
      </c>
      <c r="E3400" s="132" t="s">
        <v>3788</v>
      </c>
      <c r="F3400" s="132" t="s">
        <v>9772</v>
      </c>
      <c r="G3400" s="132" t="s">
        <v>9077</v>
      </c>
    </row>
    <row r="3401" spans="2:7">
      <c r="B3401" s="132" t="s">
        <v>9773</v>
      </c>
      <c r="C3401" s="132" t="s">
        <v>9774</v>
      </c>
      <c r="D3401" s="132" t="s">
        <v>3787</v>
      </c>
      <c r="E3401" s="132" t="s">
        <v>3788</v>
      </c>
      <c r="F3401" s="132" t="s">
        <v>8951</v>
      </c>
      <c r="G3401" s="132" t="s">
        <v>9088</v>
      </c>
    </row>
    <row r="3402" spans="2:7">
      <c r="B3402" s="132" t="s">
        <v>9775</v>
      </c>
      <c r="C3402" s="132" t="s">
        <v>9776</v>
      </c>
      <c r="D3402" s="132" t="s">
        <v>3787</v>
      </c>
      <c r="E3402" s="132" t="s">
        <v>3788</v>
      </c>
      <c r="F3402" s="132" t="s">
        <v>8848</v>
      </c>
      <c r="G3402" s="132" t="s">
        <v>9247</v>
      </c>
    </row>
    <row r="3403" spans="2:7">
      <c r="B3403" s="132" t="s">
        <v>9777</v>
      </c>
      <c r="C3403" s="132" t="s">
        <v>9778</v>
      </c>
      <c r="D3403" s="132" t="s">
        <v>3787</v>
      </c>
      <c r="E3403" s="132" t="s">
        <v>3788</v>
      </c>
      <c r="F3403" s="132" t="s">
        <v>8692</v>
      </c>
      <c r="G3403" s="132" t="s">
        <v>9088</v>
      </c>
    </row>
    <row r="3404" spans="2:7">
      <c r="B3404" s="132" t="s">
        <v>9779</v>
      </c>
      <c r="C3404" s="132" t="s">
        <v>9780</v>
      </c>
      <c r="D3404" s="132" t="s">
        <v>3787</v>
      </c>
      <c r="E3404" s="132" t="s">
        <v>3788</v>
      </c>
      <c r="F3404" s="132" t="s">
        <v>8907</v>
      </c>
      <c r="G3404" s="132" t="s">
        <v>9088</v>
      </c>
    </row>
    <row r="3405" spans="2:7">
      <c r="B3405" s="132" t="s">
        <v>9781</v>
      </c>
      <c r="C3405" s="132" t="s">
        <v>9782</v>
      </c>
      <c r="D3405" s="132" t="s">
        <v>3787</v>
      </c>
      <c r="E3405" s="132" t="s">
        <v>3788</v>
      </c>
      <c r="F3405" s="132" t="s">
        <v>8746</v>
      </c>
      <c r="G3405" s="132" t="s">
        <v>9088</v>
      </c>
    </row>
    <row r="3406" spans="2:7">
      <c r="B3406" s="132" t="s">
        <v>9783</v>
      </c>
      <c r="C3406" s="132" t="s">
        <v>9784</v>
      </c>
      <c r="D3406" s="132" t="s">
        <v>3787</v>
      </c>
      <c r="E3406" s="132" t="s">
        <v>3788</v>
      </c>
      <c r="F3406" s="132" t="s">
        <v>8704</v>
      </c>
      <c r="G3406" s="132" t="s">
        <v>9088</v>
      </c>
    </row>
    <row r="3407" spans="2:7">
      <c r="B3407" s="132" t="s">
        <v>9785</v>
      </c>
      <c r="C3407" s="132" t="s">
        <v>9786</v>
      </c>
      <c r="D3407" s="132" t="s">
        <v>3787</v>
      </c>
      <c r="E3407" s="132" t="s">
        <v>3788</v>
      </c>
      <c r="F3407" s="132" t="s">
        <v>9487</v>
      </c>
      <c r="G3407" s="132" t="s">
        <v>9088</v>
      </c>
    </row>
    <row r="3408" spans="2:7">
      <c r="B3408" s="132" t="s">
        <v>9787</v>
      </c>
      <c r="C3408" s="132" t="s">
        <v>9788</v>
      </c>
      <c r="D3408" s="132" t="s">
        <v>3787</v>
      </c>
      <c r="E3408" s="132" t="s">
        <v>3788</v>
      </c>
      <c r="F3408" s="132" t="s">
        <v>8833</v>
      </c>
      <c r="G3408" s="132" t="s">
        <v>9247</v>
      </c>
    </row>
    <row r="3409" spans="2:7">
      <c r="B3409" s="132" t="s">
        <v>9789</v>
      </c>
      <c r="C3409" s="132" t="s">
        <v>9790</v>
      </c>
      <c r="D3409" s="132" t="s">
        <v>3787</v>
      </c>
      <c r="E3409" s="132" t="s">
        <v>3788</v>
      </c>
      <c r="F3409" s="132" t="s">
        <v>3789</v>
      </c>
      <c r="G3409" s="132" t="s">
        <v>9247</v>
      </c>
    </row>
    <row r="3410" spans="2:7">
      <c r="B3410" s="132" t="s">
        <v>9791</v>
      </c>
      <c r="C3410" s="132" t="s">
        <v>9792</v>
      </c>
      <c r="D3410" s="132" t="s">
        <v>3787</v>
      </c>
      <c r="E3410" s="132" t="s">
        <v>3788</v>
      </c>
      <c r="F3410" s="132" t="s">
        <v>8833</v>
      </c>
      <c r="G3410" s="132" t="s">
        <v>9247</v>
      </c>
    </row>
    <row r="3411" spans="2:7">
      <c r="B3411" s="132" t="s">
        <v>9793</v>
      </c>
      <c r="C3411" s="132" t="s">
        <v>9794</v>
      </c>
      <c r="D3411" s="132" t="s">
        <v>3787</v>
      </c>
      <c r="E3411" s="132" t="s">
        <v>3788</v>
      </c>
      <c r="F3411" s="132" t="s">
        <v>8695</v>
      </c>
      <c r="G3411" s="132" t="s">
        <v>9538</v>
      </c>
    </row>
    <row r="3412" spans="2:7">
      <c r="B3412" s="132" t="s">
        <v>9795</v>
      </c>
      <c r="C3412" s="132" t="s">
        <v>9796</v>
      </c>
      <c r="D3412" s="132" t="s">
        <v>3787</v>
      </c>
      <c r="E3412" s="132" t="s">
        <v>3788</v>
      </c>
      <c r="F3412" s="132" t="s">
        <v>9145</v>
      </c>
      <c r="G3412" s="132" t="s">
        <v>2536</v>
      </c>
    </row>
    <row r="3413" spans="2:7">
      <c r="B3413" s="132" t="s">
        <v>9797</v>
      </c>
      <c r="C3413" s="132" t="s">
        <v>9798</v>
      </c>
      <c r="D3413" s="132" t="s">
        <v>3787</v>
      </c>
      <c r="E3413" s="132" t="s">
        <v>3788</v>
      </c>
      <c r="F3413" s="132" t="s">
        <v>9310</v>
      </c>
      <c r="G3413" s="132" t="s">
        <v>9799</v>
      </c>
    </row>
    <row r="3414" spans="2:7">
      <c r="B3414" s="132" t="s">
        <v>9800</v>
      </c>
      <c r="C3414" s="132" t="s">
        <v>9801</v>
      </c>
      <c r="D3414" s="132" t="s">
        <v>3787</v>
      </c>
      <c r="E3414" s="132" t="s">
        <v>3788</v>
      </c>
      <c r="F3414" s="132" t="s">
        <v>8896</v>
      </c>
      <c r="G3414" s="132" t="s">
        <v>9446</v>
      </c>
    </row>
    <row r="3415" spans="2:7">
      <c r="B3415" s="132" t="s">
        <v>9802</v>
      </c>
      <c r="C3415" s="132" t="s">
        <v>9803</v>
      </c>
      <c r="D3415" s="132" t="s">
        <v>3787</v>
      </c>
      <c r="E3415" s="132" t="s">
        <v>3788</v>
      </c>
      <c r="F3415" s="132" t="s">
        <v>8704</v>
      </c>
      <c r="G3415" s="132" t="s">
        <v>9088</v>
      </c>
    </row>
    <row r="3416" spans="2:7">
      <c r="B3416" s="132" t="s">
        <v>9804</v>
      </c>
      <c r="C3416" s="132" t="s">
        <v>9805</v>
      </c>
      <c r="D3416" s="132" t="s">
        <v>3787</v>
      </c>
      <c r="E3416" s="132" t="s">
        <v>3788</v>
      </c>
      <c r="F3416" s="132" t="s">
        <v>9252</v>
      </c>
      <c r="G3416" s="132" t="s">
        <v>9247</v>
      </c>
    </row>
    <row r="3417" spans="2:7">
      <c r="B3417" s="132" t="s">
        <v>9806</v>
      </c>
      <c r="C3417" s="132" t="s">
        <v>9807</v>
      </c>
      <c r="D3417" s="132" t="s">
        <v>3787</v>
      </c>
      <c r="E3417" s="132" t="s">
        <v>3788</v>
      </c>
      <c r="F3417" s="132" t="s">
        <v>8795</v>
      </c>
      <c r="G3417" s="132" t="s">
        <v>9088</v>
      </c>
    </row>
    <row r="3418" spans="2:7">
      <c r="B3418" s="132" t="s">
        <v>9808</v>
      </c>
      <c r="C3418" s="132" t="s">
        <v>9809</v>
      </c>
      <c r="D3418" s="132" t="s">
        <v>3787</v>
      </c>
      <c r="E3418" s="132" t="s">
        <v>3788</v>
      </c>
      <c r="F3418" s="132" t="s">
        <v>8757</v>
      </c>
      <c r="G3418" s="132" t="s">
        <v>9088</v>
      </c>
    </row>
    <row r="3419" spans="2:7">
      <c r="B3419" s="132" t="s">
        <v>9810</v>
      </c>
      <c r="C3419" s="132" t="s">
        <v>9811</v>
      </c>
      <c r="D3419" s="132" t="s">
        <v>3787</v>
      </c>
      <c r="E3419" s="132" t="s">
        <v>3788</v>
      </c>
      <c r="F3419" s="132" t="s">
        <v>8712</v>
      </c>
      <c r="G3419" s="132" t="s">
        <v>9446</v>
      </c>
    </row>
    <row r="3420" spans="2:7">
      <c r="B3420" s="132" t="s">
        <v>9812</v>
      </c>
      <c r="C3420" s="132" t="s">
        <v>9813</v>
      </c>
      <c r="D3420" s="132" t="s">
        <v>3787</v>
      </c>
      <c r="E3420" s="132" t="s">
        <v>3788</v>
      </c>
      <c r="F3420" s="132" t="s">
        <v>8689</v>
      </c>
      <c r="G3420" s="132" t="s">
        <v>9088</v>
      </c>
    </row>
    <row r="3421" spans="2:7">
      <c r="B3421" s="132" t="s">
        <v>9814</v>
      </c>
      <c r="C3421" s="132" t="s">
        <v>9815</v>
      </c>
      <c r="D3421" s="132" t="s">
        <v>3787</v>
      </c>
      <c r="E3421" s="132" t="s">
        <v>3788</v>
      </c>
      <c r="F3421" s="132" t="s">
        <v>8749</v>
      </c>
      <c r="G3421" s="132" t="s">
        <v>9077</v>
      </c>
    </row>
    <row r="3422" spans="2:7">
      <c r="B3422" s="132" t="s">
        <v>9816</v>
      </c>
      <c r="C3422" s="132" t="s">
        <v>9817</v>
      </c>
      <c r="D3422" s="132" t="s">
        <v>3787</v>
      </c>
      <c r="E3422" s="132" t="s">
        <v>3788</v>
      </c>
      <c r="F3422" s="132" t="s">
        <v>8981</v>
      </c>
      <c r="G3422" s="132" t="s">
        <v>9088</v>
      </c>
    </row>
    <row r="3423" spans="2:7">
      <c r="B3423" s="132" t="s">
        <v>9818</v>
      </c>
      <c r="C3423" s="132" t="s">
        <v>9819</v>
      </c>
      <c r="D3423" s="132" t="s">
        <v>3787</v>
      </c>
      <c r="E3423" s="132" t="s">
        <v>3788</v>
      </c>
      <c r="F3423" s="132" t="s">
        <v>9148</v>
      </c>
      <c r="G3423" s="132" t="s">
        <v>9247</v>
      </c>
    </row>
    <row r="3424" spans="2:7">
      <c r="B3424" s="132" t="s">
        <v>9820</v>
      </c>
      <c r="C3424" s="132" t="s">
        <v>9821</v>
      </c>
      <c r="D3424" s="132" t="s">
        <v>3787</v>
      </c>
      <c r="E3424" s="132" t="s">
        <v>3788</v>
      </c>
      <c r="F3424" s="132" t="s">
        <v>9307</v>
      </c>
      <c r="G3424" s="132" t="s">
        <v>9799</v>
      </c>
    </row>
    <row r="3425" spans="2:7">
      <c r="B3425" s="132" t="s">
        <v>9822</v>
      </c>
      <c r="C3425" s="132" t="s">
        <v>9823</v>
      </c>
      <c r="D3425" s="132" t="s">
        <v>3787</v>
      </c>
      <c r="E3425" s="132" t="s">
        <v>3788</v>
      </c>
      <c r="F3425" s="132" t="s">
        <v>9307</v>
      </c>
      <c r="G3425" s="132" t="s">
        <v>9074</v>
      </c>
    </row>
    <row r="3426" spans="2:7">
      <c r="B3426" s="132" t="s">
        <v>9824</v>
      </c>
      <c r="C3426" s="132" t="s">
        <v>9825</v>
      </c>
      <c r="D3426" s="132" t="s">
        <v>3787</v>
      </c>
      <c r="E3426" s="132" t="s">
        <v>3788</v>
      </c>
      <c r="F3426" s="132" t="s">
        <v>8810</v>
      </c>
      <c r="G3426" s="132" t="s">
        <v>9088</v>
      </c>
    </row>
    <row r="3427" spans="2:7">
      <c r="B3427" s="132" t="s">
        <v>9826</v>
      </c>
      <c r="C3427" s="132" t="s">
        <v>9827</v>
      </c>
      <c r="D3427" s="132" t="s">
        <v>3787</v>
      </c>
      <c r="E3427" s="132" t="s">
        <v>3788</v>
      </c>
      <c r="F3427" s="132" t="s">
        <v>8704</v>
      </c>
      <c r="G3427" s="132" t="s">
        <v>9088</v>
      </c>
    </row>
    <row r="3428" spans="2:7">
      <c r="B3428" s="132" t="s">
        <v>9828</v>
      </c>
      <c r="C3428" s="132" t="s">
        <v>9829</v>
      </c>
      <c r="D3428" s="132" t="s">
        <v>3787</v>
      </c>
      <c r="E3428" s="132" t="s">
        <v>3788</v>
      </c>
      <c r="F3428" s="132" t="s">
        <v>8779</v>
      </c>
      <c r="G3428" s="132" t="s">
        <v>9247</v>
      </c>
    </row>
    <row r="3429" spans="2:7">
      <c r="B3429" s="132" t="s">
        <v>9830</v>
      </c>
      <c r="C3429" s="132" t="s">
        <v>9831</v>
      </c>
      <c r="D3429" s="132" t="s">
        <v>3787</v>
      </c>
      <c r="E3429" s="132" t="s">
        <v>3788</v>
      </c>
      <c r="F3429" s="132" t="s">
        <v>8712</v>
      </c>
      <c r="G3429" s="132" t="s">
        <v>9088</v>
      </c>
    </row>
    <row r="3430" spans="2:7">
      <c r="B3430" s="132" t="s">
        <v>9832</v>
      </c>
      <c r="C3430" s="132" t="s">
        <v>9833</v>
      </c>
      <c r="D3430" s="132" t="s">
        <v>3787</v>
      </c>
      <c r="E3430" s="132" t="s">
        <v>3788</v>
      </c>
      <c r="F3430" s="132" t="s">
        <v>9834</v>
      </c>
      <c r="G3430" s="132" t="s">
        <v>9088</v>
      </c>
    </row>
    <row r="3431" spans="2:7">
      <c r="B3431" s="132" t="s">
        <v>9835</v>
      </c>
      <c r="C3431" s="132" t="s">
        <v>9836</v>
      </c>
      <c r="D3431" s="132" t="s">
        <v>3787</v>
      </c>
      <c r="E3431" s="132" t="s">
        <v>3788</v>
      </c>
      <c r="F3431" s="132" t="s">
        <v>8931</v>
      </c>
      <c r="G3431" s="132" t="s">
        <v>9247</v>
      </c>
    </row>
    <row r="3432" spans="2:7">
      <c r="B3432" s="132" t="s">
        <v>9837</v>
      </c>
      <c r="C3432" s="132" t="s">
        <v>9838</v>
      </c>
      <c r="D3432" s="132" t="s">
        <v>3787</v>
      </c>
      <c r="E3432" s="132" t="s">
        <v>3788</v>
      </c>
      <c r="F3432" s="132" t="s">
        <v>8689</v>
      </c>
      <c r="G3432" s="132" t="s">
        <v>9247</v>
      </c>
    </row>
    <row r="3433" spans="2:7">
      <c r="B3433" s="132" t="s">
        <v>9839</v>
      </c>
      <c r="C3433" s="132" t="s">
        <v>9840</v>
      </c>
      <c r="D3433" s="132" t="s">
        <v>3787</v>
      </c>
      <c r="E3433" s="132" t="s">
        <v>3788</v>
      </c>
      <c r="F3433" s="132" t="s">
        <v>8709</v>
      </c>
      <c r="G3433" s="132" t="s">
        <v>9247</v>
      </c>
    </row>
    <row r="3434" spans="2:7">
      <c r="B3434" s="132" t="s">
        <v>9841</v>
      </c>
      <c r="C3434" s="132" t="s">
        <v>9842</v>
      </c>
      <c r="D3434" s="132" t="s">
        <v>3787</v>
      </c>
      <c r="E3434" s="132" t="s">
        <v>3788</v>
      </c>
      <c r="F3434" s="132" t="s">
        <v>8972</v>
      </c>
      <c r="G3434" s="132" t="s">
        <v>9088</v>
      </c>
    </row>
    <row r="3435" spans="2:7">
      <c r="B3435" s="132" t="s">
        <v>9843</v>
      </c>
      <c r="C3435" s="132" t="s">
        <v>9844</v>
      </c>
      <c r="D3435" s="132" t="s">
        <v>3787</v>
      </c>
      <c r="E3435" s="132" t="s">
        <v>3788</v>
      </c>
      <c r="F3435" s="132" t="s">
        <v>8910</v>
      </c>
      <c r="G3435" s="132" t="s">
        <v>9088</v>
      </c>
    </row>
    <row r="3436" spans="2:7">
      <c r="B3436" s="132" t="s">
        <v>9845</v>
      </c>
      <c r="C3436" s="132" t="s">
        <v>9846</v>
      </c>
      <c r="D3436" s="132" t="s">
        <v>3787</v>
      </c>
      <c r="E3436" s="132" t="s">
        <v>3788</v>
      </c>
      <c r="F3436" s="132" t="s">
        <v>8896</v>
      </c>
      <c r="G3436" s="132" t="s">
        <v>9088</v>
      </c>
    </row>
    <row r="3437" spans="2:7">
      <c r="B3437" s="132" t="s">
        <v>9847</v>
      </c>
      <c r="C3437" s="132" t="s">
        <v>9848</v>
      </c>
      <c r="D3437" s="132" t="s">
        <v>3787</v>
      </c>
      <c r="E3437" s="132" t="s">
        <v>3788</v>
      </c>
      <c r="F3437" s="132" t="s">
        <v>8813</v>
      </c>
      <c r="G3437" s="132" t="s">
        <v>9077</v>
      </c>
    </row>
    <row r="3438" spans="2:7">
      <c r="B3438" s="132" t="s">
        <v>9849</v>
      </c>
      <c r="C3438" s="132" t="s">
        <v>9850</v>
      </c>
      <c r="D3438" s="132" t="s">
        <v>3787</v>
      </c>
      <c r="E3438" s="132" t="s">
        <v>3788</v>
      </c>
      <c r="F3438" s="132" t="s">
        <v>9288</v>
      </c>
      <c r="G3438" s="132" t="s">
        <v>9247</v>
      </c>
    </row>
    <row r="3439" spans="2:7">
      <c r="B3439" s="132" t="s">
        <v>9851</v>
      </c>
      <c r="C3439" s="132" t="s">
        <v>9852</v>
      </c>
      <c r="D3439" s="132" t="s">
        <v>3787</v>
      </c>
      <c r="E3439" s="132" t="s">
        <v>3788</v>
      </c>
      <c r="F3439" s="132" t="s">
        <v>8774</v>
      </c>
      <c r="G3439" s="132" t="s">
        <v>9247</v>
      </c>
    </row>
    <row r="3440" spans="2:7">
      <c r="B3440" s="132" t="s">
        <v>9853</v>
      </c>
      <c r="C3440" s="132" t="s">
        <v>9854</v>
      </c>
      <c r="D3440" s="132" t="s">
        <v>3787</v>
      </c>
      <c r="E3440" s="132" t="s">
        <v>3788</v>
      </c>
      <c r="F3440" s="132" t="s">
        <v>9148</v>
      </c>
      <c r="G3440" s="132" t="s">
        <v>9446</v>
      </c>
    </row>
    <row r="3441" spans="2:7">
      <c r="B3441" s="132" t="s">
        <v>9855</v>
      </c>
      <c r="C3441" s="132" t="s">
        <v>9856</v>
      </c>
      <c r="D3441" s="132" t="s">
        <v>3787</v>
      </c>
      <c r="E3441" s="132" t="s">
        <v>3788</v>
      </c>
      <c r="F3441" s="132" t="s">
        <v>8749</v>
      </c>
      <c r="G3441" s="132" t="s">
        <v>9446</v>
      </c>
    </row>
    <row r="3442" spans="2:7">
      <c r="B3442" s="132" t="s">
        <v>9857</v>
      </c>
      <c r="C3442" s="132" t="s">
        <v>9858</v>
      </c>
      <c r="D3442" s="132" t="s">
        <v>3787</v>
      </c>
      <c r="E3442" s="132" t="s">
        <v>3788</v>
      </c>
      <c r="F3442" s="132" t="s">
        <v>9859</v>
      </c>
      <c r="G3442" s="132" t="s">
        <v>9096</v>
      </c>
    </row>
    <row r="3443" spans="2:7">
      <c r="B3443" s="132" t="s">
        <v>9860</v>
      </c>
      <c r="C3443" s="132" t="s">
        <v>9861</v>
      </c>
      <c r="D3443" s="132" t="s">
        <v>3787</v>
      </c>
      <c r="E3443" s="132" t="s">
        <v>3788</v>
      </c>
      <c r="F3443" s="132" t="s">
        <v>8822</v>
      </c>
      <c r="G3443" s="132" t="s">
        <v>2536</v>
      </c>
    </row>
    <row r="3444" spans="2:7">
      <c r="B3444" s="132" t="s">
        <v>9862</v>
      </c>
      <c r="C3444" s="132" t="s">
        <v>9863</v>
      </c>
      <c r="D3444" s="132" t="s">
        <v>3787</v>
      </c>
      <c r="E3444" s="132" t="s">
        <v>3788</v>
      </c>
      <c r="F3444" s="132" t="s">
        <v>8810</v>
      </c>
      <c r="G3444" s="132" t="s">
        <v>9247</v>
      </c>
    </row>
    <row r="3445" spans="2:7">
      <c r="B3445" s="132" t="s">
        <v>9864</v>
      </c>
      <c r="C3445" s="132" t="s">
        <v>9865</v>
      </c>
      <c r="D3445" s="132" t="s">
        <v>3787</v>
      </c>
      <c r="E3445" s="132" t="s">
        <v>3788</v>
      </c>
      <c r="F3445" s="132" t="s">
        <v>8715</v>
      </c>
      <c r="G3445" s="132" t="s">
        <v>9088</v>
      </c>
    </row>
    <row r="3446" spans="2:7">
      <c r="B3446" s="132" t="s">
        <v>9866</v>
      </c>
      <c r="C3446" s="132" t="s">
        <v>9867</v>
      </c>
      <c r="D3446" s="132" t="s">
        <v>3787</v>
      </c>
      <c r="E3446" s="132" t="s">
        <v>3788</v>
      </c>
      <c r="F3446" s="132" t="s">
        <v>8828</v>
      </c>
      <c r="G3446" s="132" t="s">
        <v>9088</v>
      </c>
    </row>
    <row r="3447" spans="2:7">
      <c r="B3447" s="132" t="s">
        <v>9868</v>
      </c>
      <c r="C3447" s="132" t="s">
        <v>9869</v>
      </c>
      <c r="D3447" s="132" t="s">
        <v>3787</v>
      </c>
      <c r="E3447" s="132" t="s">
        <v>3788</v>
      </c>
      <c r="F3447" s="132" t="s">
        <v>8698</v>
      </c>
      <c r="G3447" s="132" t="s">
        <v>9088</v>
      </c>
    </row>
    <row r="3448" spans="2:7">
      <c r="B3448" s="132" t="s">
        <v>9870</v>
      </c>
      <c r="C3448" s="132" t="s">
        <v>9871</v>
      </c>
      <c r="D3448" s="132" t="s">
        <v>3787</v>
      </c>
      <c r="E3448" s="132" t="s">
        <v>3788</v>
      </c>
      <c r="F3448" s="132" t="s">
        <v>8981</v>
      </c>
      <c r="G3448" s="132" t="s">
        <v>9247</v>
      </c>
    </row>
    <row r="3449" spans="2:7">
      <c r="B3449" s="132" t="s">
        <v>9872</v>
      </c>
      <c r="C3449" s="132" t="s">
        <v>9873</v>
      </c>
      <c r="D3449" s="132" t="s">
        <v>3787</v>
      </c>
      <c r="E3449" s="132" t="s">
        <v>3788</v>
      </c>
      <c r="F3449" s="132" t="s">
        <v>8680</v>
      </c>
      <c r="G3449" s="132" t="s">
        <v>9247</v>
      </c>
    </row>
    <row r="3450" spans="2:7">
      <c r="B3450" s="132" t="s">
        <v>9874</v>
      </c>
      <c r="C3450" s="132" t="s">
        <v>9875</v>
      </c>
      <c r="D3450" s="132" t="s">
        <v>3787</v>
      </c>
      <c r="E3450" s="132" t="s">
        <v>3788</v>
      </c>
      <c r="F3450" s="132" t="s">
        <v>8925</v>
      </c>
      <c r="G3450" s="132" t="s">
        <v>9247</v>
      </c>
    </row>
    <row r="3451" spans="2:7">
      <c r="B3451" s="132" t="s">
        <v>9876</v>
      </c>
      <c r="C3451" s="132" t="s">
        <v>9877</v>
      </c>
      <c r="D3451" s="132" t="s">
        <v>3787</v>
      </c>
      <c r="E3451" s="132" t="s">
        <v>3788</v>
      </c>
      <c r="F3451" s="132" t="s">
        <v>9252</v>
      </c>
      <c r="G3451" s="132" t="s">
        <v>9088</v>
      </c>
    </row>
    <row r="3452" spans="2:7">
      <c r="B3452" s="132" t="s">
        <v>9878</v>
      </c>
      <c r="C3452" s="132" t="s">
        <v>9879</v>
      </c>
      <c r="D3452" s="132" t="s">
        <v>3787</v>
      </c>
      <c r="E3452" s="132" t="s">
        <v>3788</v>
      </c>
      <c r="F3452" s="132" t="s">
        <v>8757</v>
      </c>
      <c r="G3452" s="132" t="s">
        <v>9088</v>
      </c>
    </row>
    <row r="3453" spans="2:7">
      <c r="B3453" s="132" t="s">
        <v>9880</v>
      </c>
      <c r="C3453" s="132" t="s">
        <v>9881</v>
      </c>
      <c r="D3453" s="132" t="s">
        <v>3787</v>
      </c>
      <c r="E3453" s="132" t="s">
        <v>3788</v>
      </c>
      <c r="F3453" s="132" t="s">
        <v>8701</v>
      </c>
      <c r="G3453" s="132" t="s">
        <v>9247</v>
      </c>
    </row>
    <row r="3454" spans="2:7">
      <c r="B3454" s="132" t="s">
        <v>9882</v>
      </c>
      <c r="C3454" s="132" t="s">
        <v>9883</v>
      </c>
      <c r="D3454" s="132" t="s">
        <v>3787</v>
      </c>
      <c r="E3454" s="132" t="s">
        <v>3788</v>
      </c>
      <c r="F3454" s="132" t="s">
        <v>8741</v>
      </c>
      <c r="G3454" s="132" t="s">
        <v>9446</v>
      </c>
    </row>
    <row r="3455" spans="2:7">
      <c r="B3455" s="132" t="s">
        <v>9884</v>
      </c>
      <c r="C3455" s="132" t="s">
        <v>9885</v>
      </c>
      <c r="D3455" s="132" t="s">
        <v>3787</v>
      </c>
      <c r="E3455" s="132" t="s">
        <v>3788</v>
      </c>
      <c r="F3455" s="132" t="s">
        <v>8686</v>
      </c>
      <c r="G3455" s="132" t="s">
        <v>9088</v>
      </c>
    </row>
    <row r="3456" spans="2:7">
      <c r="B3456" s="132" t="s">
        <v>9886</v>
      </c>
      <c r="C3456" s="132" t="s">
        <v>9887</v>
      </c>
      <c r="D3456" s="132" t="s">
        <v>3787</v>
      </c>
      <c r="E3456" s="132" t="s">
        <v>3788</v>
      </c>
      <c r="F3456" s="132" t="s">
        <v>9298</v>
      </c>
      <c r="G3456" s="132" t="s">
        <v>9088</v>
      </c>
    </row>
    <row r="3457" spans="2:7">
      <c r="B3457" s="132" t="s">
        <v>9888</v>
      </c>
      <c r="C3457" s="132" t="s">
        <v>9889</v>
      </c>
      <c r="D3457" s="132" t="s">
        <v>3787</v>
      </c>
      <c r="E3457" s="132" t="s">
        <v>3788</v>
      </c>
      <c r="F3457" s="132" t="s">
        <v>8738</v>
      </c>
      <c r="G3457" s="132" t="s">
        <v>9088</v>
      </c>
    </row>
    <row r="3458" spans="2:7">
      <c r="B3458" s="132" t="s">
        <v>9890</v>
      </c>
      <c r="C3458" s="132" t="s">
        <v>9891</v>
      </c>
      <c r="D3458" s="132" t="s">
        <v>3787</v>
      </c>
      <c r="E3458" s="132" t="s">
        <v>3788</v>
      </c>
      <c r="F3458" s="132" t="s">
        <v>8715</v>
      </c>
      <c r="G3458" s="132" t="s">
        <v>9088</v>
      </c>
    </row>
    <row r="3459" spans="2:7">
      <c r="B3459" s="132" t="s">
        <v>9892</v>
      </c>
      <c r="C3459" s="132" t="s">
        <v>9893</v>
      </c>
      <c r="D3459" s="132" t="s">
        <v>3787</v>
      </c>
      <c r="E3459" s="132" t="s">
        <v>3788</v>
      </c>
      <c r="F3459" s="132" t="s">
        <v>9252</v>
      </c>
      <c r="G3459" s="132" t="s">
        <v>9088</v>
      </c>
    </row>
    <row r="3460" spans="2:7">
      <c r="B3460" s="132" t="s">
        <v>9894</v>
      </c>
      <c r="C3460" s="132" t="s">
        <v>9895</v>
      </c>
      <c r="D3460" s="132" t="s">
        <v>3787</v>
      </c>
      <c r="E3460" s="132" t="s">
        <v>3788</v>
      </c>
      <c r="F3460" s="132" t="s">
        <v>8749</v>
      </c>
      <c r="G3460" s="132" t="s">
        <v>9247</v>
      </c>
    </row>
    <row r="3461" spans="2:7">
      <c r="B3461" s="132" t="s">
        <v>9896</v>
      </c>
      <c r="C3461" s="132" t="s">
        <v>9897</v>
      </c>
      <c r="D3461" s="132" t="s">
        <v>3787</v>
      </c>
      <c r="E3461" s="132" t="s">
        <v>3788</v>
      </c>
      <c r="F3461" s="132" t="s">
        <v>9252</v>
      </c>
      <c r="G3461" s="132" t="s">
        <v>9247</v>
      </c>
    </row>
    <row r="3462" spans="2:7">
      <c r="B3462" s="132" t="s">
        <v>9898</v>
      </c>
      <c r="C3462" s="132" t="s">
        <v>9899</v>
      </c>
      <c r="D3462" s="132" t="s">
        <v>3787</v>
      </c>
      <c r="E3462" s="132" t="s">
        <v>3788</v>
      </c>
      <c r="F3462" s="132" t="s">
        <v>9487</v>
      </c>
      <c r="G3462" s="132" t="s">
        <v>9247</v>
      </c>
    </row>
    <row r="3463" spans="2:7">
      <c r="B3463" s="132" t="s">
        <v>9900</v>
      </c>
      <c r="C3463" s="132" t="s">
        <v>9901</v>
      </c>
      <c r="D3463" s="132" t="s">
        <v>3787</v>
      </c>
      <c r="E3463" s="132" t="s">
        <v>3788</v>
      </c>
      <c r="F3463" s="132" t="s">
        <v>8686</v>
      </c>
      <c r="G3463" s="132" t="s">
        <v>9088</v>
      </c>
    </row>
    <row r="3464" spans="2:7">
      <c r="B3464" s="132" t="s">
        <v>9902</v>
      </c>
      <c r="C3464" s="132" t="s">
        <v>9903</v>
      </c>
      <c r="D3464" s="132" t="s">
        <v>3787</v>
      </c>
      <c r="E3464" s="132" t="s">
        <v>3788</v>
      </c>
      <c r="F3464" s="132" t="s">
        <v>9307</v>
      </c>
      <c r="G3464" s="132" t="s">
        <v>9096</v>
      </c>
    </row>
    <row r="3465" spans="2:7">
      <c r="B3465" s="132" t="s">
        <v>9904</v>
      </c>
      <c r="C3465" s="132" t="s">
        <v>9905</v>
      </c>
      <c r="D3465" s="132" t="s">
        <v>3787</v>
      </c>
      <c r="E3465" s="132" t="s">
        <v>3788</v>
      </c>
      <c r="F3465" s="132" t="s">
        <v>9906</v>
      </c>
      <c r="G3465" s="132" t="s">
        <v>9247</v>
      </c>
    </row>
    <row r="3466" spans="2:7">
      <c r="B3466" s="132" t="s">
        <v>9907</v>
      </c>
      <c r="C3466" s="132" t="s">
        <v>9908</v>
      </c>
      <c r="D3466" s="132" t="s">
        <v>3787</v>
      </c>
      <c r="E3466" s="132" t="s">
        <v>3788</v>
      </c>
      <c r="F3466" s="132" t="s">
        <v>8735</v>
      </c>
      <c r="G3466" s="132" t="s">
        <v>9088</v>
      </c>
    </row>
    <row r="3467" spans="2:7">
      <c r="B3467" s="132" t="s">
        <v>9909</v>
      </c>
      <c r="C3467" s="132" t="s">
        <v>9910</v>
      </c>
      <c r="D3467" s="132" t="s">
        <v>3787</v>
      </c>
      <c r="E3467" s="132" t="s">
        <v>3788</v>
      </c>
      <c r="F3467" s="132" t="s">
        <v>8779</v>
      </c>
      <c r="G3467" s="132" t="s">
        <v>9088</v>
      </c>
    </row>
    <row r="3468" spans="2:7">
      <c r="B3468" s="132" t="s">
        <v>9911</v>
      </c>
      <c r="C3468" s="132" t="s">
        <v>9912</v>
      </c>
      <c r="D3468" s="132" t="s">
        <v>3787</v>
      </c>
      <c r="E3468" s="132" t="s">
        <v>3788</v>
      </c>
      <c r="F3468" s="132" t="s">
        <v>8828</v>
      </c>
      <c r="G3468" s="132" t="s">
        <v>9446</v>
      </c>
    </row>
    <row r="3469" spans="2:7">
      <c r="B3469" s="132" t="s">
        <v>9913</v>
      </c>
      <c r="C3469" s="132" t="s">
        <v>9914</v>
      </c>
      <c r="D3469" s="132" t="s">
        <v>3787</v>
      </c>
      <c r="E3469" s="132" t="s">
        <v>3788</v>
      </c>
      <c r="F3469" s="132" t="s">
        <v>8735</v>
      </c>
      <c r="G3469" s="132" t="s">
        <v>9247</v>
      </c>
    </row>
    <row r="3470" spans="2:7">
      <c r="B3470" s="132" t="s">
        <v>9915</v>
      </c>
      <c r="C3470" s="132" t="s">
        <v>9916</v>
      </c>
      <c r="D3470" s="132" t="s">
        <v>3787</v>
      </c>
      <c r="E3470" s="132" t="s">
        <v>3788</v>
      </c>
      <c r="F3470" s="132" t="s">
        <v>8887</v>
      </c>
      <c r="G3470" s="132" t="s">
        <v>9077</v>
      </c>
    </row>
    <row r="3471" spans="2:7">
      <c r="B3471" s="132" t="s">
        <v>9917</v>
      </c>
      <c r="C3471" s="132" t="s">
        <v>9918</v>
      </c>
      <c r="D3471" s="132" t="s">
        <v>3787</v>
      </c>
      <c r="E3471" s="132" t="s">
        <v>3788</v>
      </c>
      <c r="F3471" s="132" t="s">
        <v>9310</v>
      </c>
      <c r="G3471" s="132" t="s">
        <v>9077</v>
      </c>
    </row>
    <row r="3472" spans="2:7">
      <c r="B3472" s="132" t="s">
        <v>9919</v>
      </c>
      <c r="C3472" s="132" t="s">
        <v>9920</v>
      </c>
      <c r="D3472" s="132" t="s">
        <v>3787</v>
      </c>
      <c r="E3472" s="132" t="s">
        <v>3788</v>
      </c>
      <c r="F3472" s="132" t="s">
        <v>3789</v>
      </c>
      <c r="G3472" s="132" t="s">
        <v>3790</v>
      </c>
    </row>
    <row r="3473" spans="2:7">
      <c r="B3473" s="132" t="s">
        <v>9921</v>
      </c>
      <c r="C3473" s="132" t="s">
        <v>9922</v>
      </c>
      <c r="D3473" s="132" t="s">
        <v>3787</v>
      </c>
      <c r="E3473" s="132" t="s">
        <v>3788</v>
      </c>
      <c r="F3473" s="132" t="s">
        <v>8680</v>
      </c>
      <c r="G3473" s="132" t="s">
        <v>2536</v>
      </c>
    </row>
    <row r="3474" spans="2:7">
      <c r="B3474" s="132" t="s">
        <v>9923</v>
      </c>
      <c r="C3474" s="132" t="s">
        <v>9924</v>
      </c>
      <c r="D3474" s="132" t="s">
        <v>3787</v>
      </c>
      <c r="E3474" s="132" t="s">
        <v>3788</v>
      </c>
      <c r="F3474" s="132" t="s">
        <v>9062</v>
      </c>
      <c r="G3474" s="132" t="s">
        <v>9799</v>
      </c>
    </row>
    <row r="3475" spans="2:7">
      <c r="B3475" s="132" t="s">
        <v>9925</v>
      </c>
      <c r="C3475" s="132" t="s">
        <v>9926</v>
      </c>
      <c r="D3475" s="132" t="s">
        <v>3787</v>
      </c>
      <c r="E3475" s="132" t="s">
        <v>3788</v>
      </c>
      <c r="F3475" s="132" t="s">
        <v>9310</v>
      </c>
      <c r="G3475" s="132" t="s">
        <v>9077</v>
      </c>
    </row>
    <row r="3476" spans="2:7">
      <c r="B3476" s="132" t="s">
        <v>9927</v>
      </c>
      <c r="C3476" s="132" t="s">
        <v>9928</v>
      </c>
      <c r="D3476" s="132" t="s">
        <v>3787</v>
      </c>
      <c r="E3476" s="132" t="s">
        <v>3788</v>
      </c>
      <c r="F3476" s="132" t="s">
        <v>8771</v>
      </c>
      <c r="G3476" s="132" t="s">
        <v>8997</v>
      </c>
    </row>
    <row r="3477" spans="2:7">
      <c r="B3477" s="132" t="s">
        <v>9929</v>
      </c>
      <c r="C3477" s="132" t="s">
        <v>9930</v>
      </c>
      <c r="D3477" s="132" t="s">
        <v>3787</v>
      </c>
      <c r="E3477" s="132" t="s">
        <v>3788</v>
      </c>
      <c r="F3477" s="132" t="s">
        <v>9906</v>
      </c>
      <c r="G3477" s="132" t="s">
        <v>8997</v>
      </c>
    </row>
    <row r="3478" spans="2:7">
      <c r="B3478" s="132" t="s">
        <v>9931</v>
      </c>
      <c r="C3478" s="132" t="s">
        <v>9932</v>
      </c>
      <c r="D3478" s="132" t="s">
        <v>3787</v>
      </c>
      <c r="E3478" s="132" t="s">
        <v>3788</v>
      </c>
      <c r="F3478" s="132" t="s">
        <v>9252</v>
      </c>
      <c r="G3478" s="132" t="s">
        <v>9446</v>
      </c>
    </row>
    <row r="3479" spans="2:7">
      <c r="B3479" s="132" t="s">
        <v>9933</v>
      </c>
      <c r="C3479" s="132" t="s">
        <v>9934</v>
      </c>
      <c r="D3479" s="132" t="s">
        <v>3787</v>
      </c>
      <c r="E3479" s="132" t="s">
        <v>3788</v>
      </c>
      <c r="F3479" s="132" t="s">
        <v>8828</v>
      </c>
      <c r="G3479" s="132" t="s">
        <v>9446</v>
      </c>
    </row>
    <row r="3480" spans="2:7">
      <c r="B3480" s="132" t="s">
        <v>9935</v>
      </c>
      <c r="C3480" s="132" t="s">
        <v>9936</v>
      </c>
      <c r="D3480" s="132" t="s">
        <v>3787</v>
      </c>
      <c r="E3480" s="132" t="s">
        <v>3788</v>
      </c>
      <c r="F3480" s="132" t="s">
        <v>8988</v>
      </c>
      <c r="G3480" s="132" t="s">
        <v>8997</v>
      </c>
    </row>
    <row r="3481" spans="2:7">
      <c r="B3481" s="132" t="s">
        <v>9937</v>
      </c>
      <c r="C3481" s="132" t="s">
        <v>9938</v>
      </c>
      <c r="D3481" s="132" t="s">
        <v>3787</v>
      </c>
      <c r="E3481" s="132" t="s">
        <v>3788</v>
      </c>
      <c r="F3481" s="132" t="s">
        <v>8816</v>
      </c>
      <c r="G3481" s="132" t="s">
        <v>9538</v>
      </c>
    </row>
    <row r="3482" spans="2:7">
      <c r="B3482" s="132" t="s">
        <v>9939</v>
      </c>
      <c r="C3482" s="132" t="s">
        <v>9940</v>
      </c>
      <c r="D3482" s="132" t="s">
        <v>3787</v>
      </c>
      <c r="E3482" s="132" t="s">
        <v>3788</v>
      </c>
      <c r="F3482" s="132" t="s">
        <v>8771</v>
      </c>
      <c r="G3482" s="132" t="s">
        <v>9446</v>
      </c>
    </row>
    <row r="3483" spans="2:7">
      <c r="B3483" s="132" t="s">
        <v>9941</v>
      </c>
      <c r="C3483" s="132" t="s">
        <v>9942</v>
      </c>
      <c r="D3483" s="132" t="s">
        <v>3787</v>
      </c>
      <c r="E3483" s="132" t="s">
        <v>3788</v>
      </c>
      <c r="F3483" s="132" t="s">
        <v>8686</v>
      </c>
      <c r="G3483" s="132" t="s">
        <v>9077</v>
      </c>
    </row>
    <row r="3484" spans="2:7">
      <c r="B3484" s="132" t="s">
        <v>9943</v>
      </c>
      <c r="C3484" s="132" t="s">
        <v>9944</v>
      </c>
      <c r="D3484" s="132" t="s">
        <v>3787</v>
      </c>
      <c r="E3484" s="132" t="s">
        <v>3788</v>
      </c>
      <c r="F3484" s="132" t="s">
        <v>9295</v>
      </c>
      <c r="G3484" s="132" t="s">
        <v>9088</v>
      </c>
    </row>
    <row r="3485" spans="2:7">
      <c r="B3485" s="132" t="s">
        <v>9945</v>
      </c>
      <c r="C3485" s="132" t="s">
        <v>9946</v>
      </c>
      <c r="D3485" s="132" t="s">
        <v>3787</v>
      </c>
      <c r="E3485" s="132" t="s">
        <v>3788</v>
      </c>
      <c r="F3485" s="132" t="s">
        <v>8680</v>
      </c>
      <c r="G3485" s="132" t="s">
        <v>9446</v>
      </c>
    </row>
    <row r="3486" spans="2:7">
      <c r="B3486" s="132" t="s">
        <v>9947</v>
      </c>
      <c r="C3486" s="132" t="s">
        <v>9948</v>
      </c>
      <c r="D3486" s="132" t="s">
        <v>3787</v>
      </c>
      <c r="E3486" s="132" t="s">
        <v>3788</v>
      </c>
      <c r="F3486" s="132" t="s">
        <v>8779</v>
      </c>
      <c r="G3486" s="132" t="s">
        <v>9446</v>
      </c>
    </row>
    <row r="3487" spans="2:7">
      <c r="B3487" s="132" t="s">
        <v>9949</v>
      </c>
      <c r="C3487" s="132" t="s">
        <v>9950</v>
      </c>
      <c r="D3487" s="132" t="s">
        <v>3787</v>
      </c>
      <c r="E3487" s="132" t="s">
        <v>3788</v>
      </c>
      <c r="F3487" s="132" t="s">
        <v>8701</v>
      </c>
      <c r="G3487" s="132" t="s">
        <v>9538</v>
      </c>
    </row>
    <row r="3488" spans="2:7">
      <c r="B3488" s="132" t="s">
        <v>9951</v>
      </c>
      <c r="C3488" s="132" t="s">
        <v>9952</v>
      </c>
      <c r="D3488" s="132" t="s">
        <v>3787</v>
      </c>
      <c r="E3488" s="132" t="s">
        <v>3788</v>
      </c>
      <c r="F3488" s="132" t="s">
        <v>8680</v>
      </c>
      <c r="G3488" s="132" t="s">
        <v>9247</v>
      </c>
    </row>
    <row r="3489" spans="2:7">
      <c r="B3489" s="132" t="s">
        <v>9953</v>
      </c>
      <c r="C3489" s="132" t="s">
        <v>9954</v>
      </c>
      <c r="D3489" s="132" t="s">
        <v>3787</v>
      </c>
      <c r="E3489" s="132" t="s">
        <v>3788</v>
      </c>
      <c r="F3489" s="132" t="s">
        <v>8925</v>
      </c>
      <c r="G3489" s="132" t="s">
        <v>9077</v>
      </c>
    </row>
    <row r="3490" spans="2:7">
      <c r="B3490" s="132" t="s">
        <v>9955</v>
      </c>
      <c r="C3490" s="132" t="s">
        <v>9956</v>
      </c>
      <c r="D3490" s="132" t="s">
        <v>3787</v>
      </c>
      <c r="E3490" s="132" t="s">
        <v>3788</v>
      </c>
      <c r="F3490" s="132" t="s">
        <v>8704</v>
      </c>
      <c r="G3490" s="132" t="s">
        <v>2536</v>
      </c>
    </row>
    <row r="3491" spans="2:7">
      <c r="B3491" s="132" t="s">
        <v>9957</v>
      </c>
      <c r="C3491" s="132" t="s">
        <v>9958</v>
      </c>
      <c r="D3491" s="132" t="s">
        <v>3787</v>
      </c>
      <c r="E3491" s="132" t="s">
        <v>3788</v>
      </c>
      <c r="F3491" s="132" t="s">
        <v>8704</v>
      </c>
      <c r="G3491" s="132" t="s">
        <v>2536</v>
      </c>
    </row>
    <row r="3492" spans="2:7">
      <c r="B3492" s="132" t="s">
        <v>9959</v>
      </c>
      <c r="C3492" s="132" t="s">
        <v>9960</v>
      </c>
      <c r="D3492" s="132" t="s">
        <v>3787</v>
      </c>
      <c r="E3492" s="132" t="s">
        <v>3788</v>
      </c>
      <c r="F3492" s="132" t="s">
        <v>8749</v>
      </c>
      <c r="G3492" s="132" t="s">
        <v>9446</v>
      </c>
    </row>
    <row r="3493" spans="2:7">
      <c r="B3493" s="132" t="s">
        <v>9961</v>
      </c>
      <c r="C3493" s="132" t="s">
        <v>9962</v>
      </c>
      <c r="D3493" s="132" t="s">
        <v>3787</v>
      </c>
      <c r="E3493" s="132" t="s">
        <v>3788</v>
      </c>
      <c r="F3493" s="132" t="s">
        <v>8810</v>
      </c>
      <c r="G3493" s="132" t="s">
        <v>9446</v>
      </c>
    </row>
    <row r="3494" spans="2:7">
      <c r="B3494" s="132" t="s">
        <v>9963</v>
      </c>
      <c r="C3494" s="132" t="s">
        <v>9964</v>
      </c>
      <c r="D3494" s="132" t="s">
        <v>3787</v>
      </c>
      <c r="E3494" s="132" t="s">
        <v>3788</v>
      </c>
      <c r="F3494" s="132" t="s">
        <v>9662</v>
      </c>
      <c r="G3494" s="132" t="s">
        <v>9446</v>
      </c>
    </row>
    <row r="3495" spans="2:7">
      <c r="B3495" s="132" t="s">
        <v>9965</v>
      </c>
      <c r="C3495" s="132" t="s">
        <v>9966</v>
      </c>
      <c r="D3495" s="132" t="s">
        <v>3787</v>
      </c>
      <c r="E3495" s="132" t="s">
        <v>3788</v>
      </c>
      <c r="F3495" s="132" t="s">
        <v>8981</v>
      </c>
      <c r="G3495" s="132" t="s">
        <v>9247</v>
      </c>
    </row>
    <row r="3496" spans="2:7">
      <c r="B3496" s="132" t="s">
        <v>9967</v>
      </c>
      <c r="C3496" s="132" t="s">
        <v>9968</v>
      </c>
      <c r="D3496" s="132" t="s">
        <v>3787</v>
      </c>
      <c r="E3496" s="132" t="s">
        <v>3788</v>
      </c>
      <c r="F3496" s="132" t="s">
        <v>8774</v>
      </c>
      <c r="G3496" s="132" t="s">
        <v>9446</v>
      </c>
    </row>
    <row r="3497" spans="2:7">
      <c r="B3497" s="132" t="s">
        <v>9969</v>
      </c>
      <c r="C3497" s="132" t="s">
        <v>9970</v>
      </c>
      <c r="D3497" s="132" t="s">
        <v>3787</v>
      </c>
      <c r="E3497" s="132" t="s">
        <v>3788</v>
      </c>
      <c r="F3497" s="132" t="s">
        <v>9295</v>
      </c>
      <c r="G3497" s="132" t="s">
        <v>9538</v>
      </c>
    </row>
    <row r="3498" spans="2:7">
      <c r="B3498" s="132" t="s">
        <v>9971</v>
      </c>
      <c r="C3498" s="132" t="s">
        <v>9972</v>
      </c>
      <c r="D3498" s="132" t="s">
        <v>3787</v>
      </c>
      <c r="E3498" s="132" t="s">
        <v>3788</v>
      </c>
      <c r="F3498" s="132" t="s">
        <v>8825</v>
      </c>
      <c r="G3498" s="132" t="s">
        <v>9538</v>
      </c>
    </row>
    <row r="3499" spans="2:7">
      <c r="B3499" s="132" t="s">
        <v>9973</v>
      </c>
      <c r="C3499" s="132" t="s">
        <v>9974</v>
      </c>
      <c r="D3499" s="132" t="s">
        <v>3787</v>
      </c>
      <c r="E3499" s="132" t="s">
        <v>3788</v>
      </c>
      <c r="F3499" s="132" t="s">
        <v>8704</v>
      </c>
      <c r="G3499" s="132" t="s">
        <v>9538</v>
      </c>
    </row>
    <row r="3500" spans="2:7">
      <c r="B3500" s="132" t="s">
        <v>9975</v>
      </c>
      <c r="C3500" s="132" t="s">
        <v>9976</v>
      </c>
      <c r="D3500" s="132" t="s">
        <v>3787</v>
      </c>
      <c r="E3500" s="132" t="s">
        <v>3788</v>
      </c>
      <c r="F3500" s="132" t="s">
        <v>9487</v>
      </c>
      <c r="G3500" s="132" t="s">
        <v>9538</v>
      </c>
    </row>
    <row r="3501" spans="2:7">
      <c r="B3501" s="132" t="s">
        <v>9977</v>
      </c>
      <c r="C3501" s="132" t="s">
        <v>9978</v>
      </c>
      <c r="D3501" s="132" t="s">
        <v>3787</v>
      </c>
      <c r="E3501" s="132" t="s">
        <v>3788</v>
      </c>
      <c r="F3501" s="132" t="s">
        <v>8686</v>
      </c>
      <c r="G3501" s="132" t="s">
        <v>9446</v>
      </c>
    </row>
    <row r="3502" spans="2:7">
      <c r="B3502" s="132" t="s">
        <v>9979</v>
      </c>
      <c r="C3502" s="132" t="s">
        <v>9980</v>
      </c>
      <c r="D3502" s="132" t="s">
        <v>3787</v>
      </c>
      <c r="E3502" s="132" t="s">
        <v>3788</v>
      </c>
      <c r="F3502" s="132" t="s">
        <v>8810</v>
      </c>
      <c r="G3502" s="132" t="s">
        <v>9247</v>
      </c>
    </row>
    <row r="3503" spans="2:7">
      <c r="B3503" s="132" t="s">
        <v>9981</v>
      </c>
      <c r="C3503" s="132" t="s">
        <v>9982</v>
      </c>
      <c r="D3503" s="132" t="s">
        <v>3787</v>
      </c>
      <c r="E3503" s="132" t="s">
        <v>3788</v>
      </c>
      <c r="F3503" s="132" t="s">
        <v>9062</v>
      </c>
      <c r="G3503" s="132" t="s">
        <v>9247</v>
      </c>
    </row>
    <row r="3504" spans="2:7">
      <c r="B3504" s="132" t="s">
        <v>9983</v>
      </c>
      <c r="C3504" s="132" t="s">
        <v>9984</v>
      </c>
      <c r="D3504" s="132" t="s">
        <v>3787</v>
      </c>
      <c r="E3504" s="132" t="s">
        <v>3788</v>
      </c>
      <c r="F3504" s="132" t="s">
        <v>9059</v>
      </c>
      <c r="G3504" s="132" t="s">
        <v>9446</v>
      </c>
    </row>
    <row r="3505" spans="2:7">
      <c r="B3505" s="132" t="s">
        <v>9985</v>
      </c>
      <c r="C3505" s="132" t="s">
        <v>9986</v>
      </c>
      <c r="D3505" s="132" t="s">
        <v>3787</v>
      </c>
      <c r="E3505" s="132" t="s">
        <v>3788</v>
      </c>
      <c r="F3505" s="132" t="s">
        <v>9859</v>
      </c>
      <c r="G3505" s="132" t="s">
        <v>2536</v>
      </c>
    </row>
    <row r="3506" spans="2:7">
      <c r="B3506" s="132" t="s">
        <v>9987</v>
      </c>
      <c r="C3506" s="132" t="s">
        <v>9988</v>
      </c>
      <c r="D3506" s="132" t="s">
        <v>3787</v>
      </c>
      <c r="E3506" s="132" t="s">
        <v>3788</v>
      </c>
      <c r="F3506" s="132" t="s">
        <v>9989</v>
      </c>
      <c r="G3506" s="132" t="s">
        <v>9088</v>
      </c>
    </row>
    <row r="3507" spans="2:7">
      <c r="B3507" s="132" t="s">
        <v>9990</v>
      </c>
      <c r="C3507" s="132" t="s">
        <v>9991</v>
      </c>
      <c r="D3507" s="132" t="s">
        <v>3787</v>
      </c>
      <c r="E3507" s="132" t="s">
        <v>3788</v>
      </c>
      <c r="F3507" s="132" t="s">
        <v>8698</v>
      </c>
      <c r="G3507" s="132" t="s">
        <v>9088</v>
      </c>
    </row>
    <row r="3508" spans="2:7">
      <c r="B3508" s="132" t="s">
        <v>9992</v>
      </c>
      <c r="C3508" s="132" t="s">
        <v>9993</v>
      </c>
      <c r="D3508" s="132" t="s">
        <v>3787</v>
      </c>
      <c r="E3508" s="132" t="s">
        <v>3788</v>
      </c>
      <c r="F3508" s="132" t="s">
        <v>8988</v>
      </c>
      <c r="G3508" s="132" t="s">
        <v>9247</v>
      </c>
    </row>
    <row r="3509" spans="2:7">
      <c r="B3509" s="132" t="s">
        <v>9994</v>
      </c>
      <c r="C3509" s="132" t="s">
        <v>9995</v>
      </c>
      <c r="D3509" s="132" t="s">
        <v>3787</v>
      </c>
      <c r="E3509" s="132" t="s">
        <v>3788</v>
      </c>
      <c r="F3509" s="132" t="s">
        <v>8848</v>
      </c>
      <c r="G3509" s="132" t="s">
        <v>9247</v>
      </c>
    </row>
    <row r="3510" spans="2:7">
      <c r="B3510" s="132" t="s">
        <v>9996</v>
      </c>
      <c r="C3510" s="132" t="s">
        <v>9997</v>
      </c>
      <c r="D3510" s="132" t="s">
        <v>3787</v>
      </c>
      <c r="E3510" s="132" t="s">
        <v>3788</v>
      </c>
      <c r="F3510" s="132" t="s">
        <v>9310</v>
      </c>
      <c r="G3510" s="132" t="s">
        <v>9088</v>
      </c>
    </row>
    <row r="3511" spans="2:7">
      <c r="B3511" s="132" t="s">
        <v>9998</v>
      </c>
      <c r="C3511" s="132" t="s">
        <v>9999</v>
      </c>
      <c r="D3511" s="132" t="s">
        <v>3787</v>
      </c>
      <c r="E3511" s="132" t="s">
        <v>3788</v>
      </c>
      <c r="F3511" s="132" t="s">
        <v>9906</v>
      </c>
      <c r="G3511" s="132" t="s">
        <v>9088</v>
      </c>
    </row>
    <row r="3512" spans="2:7">
      <c r="B3512" s="132" t="s">
        <v>10000</v>
      </c>
      <c r="C3512" s="132" t="s">
        <v>10001</v>
      </c>
      <c r="D3512" s="132" t="s">
        <v>3787</v>
      </c>
      <c r="E3512" s="132" t="s">
        <v>3788</v>
      </c>
      <c r="F3512" s="132" t="s">
        <v>8683</v>
      </c>
      <c r="G3512" s="132" t="s">
        <v>2536</v>
      </c>
    </row>
    <row r="3513" spans="2:7">
      <c r="B3513" s="132" t="s">
        <v>10002</v>
      </c>
      <c r="C3513" s="132" t="s">
        <v>10003</v>
      </c>
      <c r="D3513" s="132" t="s">
        <v>3787</v>
      </c>
      <c r="E3513" s="132" t="s">
        <v>3788</v>
      </c>
      <c r="F3513" s="132" t="s">
        <v>9662</v>
      </c>
      <c r="G3513" s="132" t="s">
        <v>9446</v>
      </c>
    </row>
    <row r="3514" spans="2:7">
      <c r="B3514" s="132" t="s">
        <v>10004</v>
      </c>
      <c r="C3514" s="132" t="s">
        <v>10005</v>
      </c>
      <c r="D3514" s="132" t="s">
        <v>3787</v>
      </c>
      <c r="E3514" s="132" t="s">
        <v>3788</v>
      </c>
      <c r="F3514" s="132" t="s">
        <v>8715</v>
      </c>
      <c r="G3514" s="132" t="s">
        <v>9446</v>
      </c>
    </row>
    <row r="3515" spans="2:7">
      <c r="B3515" s="132" t="s">
        <v>10006</v>
      </c>
      <c r="C3515" s="132" t="s">
        <v>10007</v>
      </c>
      <c r="D3515" s="132" t="s">
        <v>3787</v>
      </c>
      <c r="E3515" s="132" t="s">
        <v>3788</v>
      </c>
      <c r="F3515" s="132" t="s">
        <v>9487</v>
      </c>
      <c r="G3515" s="132" t="s">
        <v>9446</v>
      </c>
    </row>
    <row r="3516" spans="2:7">
      <c r="B3516" s="132" t="s">
        <v>10008</v>
      </c>
      <c r="C3516" s="132" t="s">
        <v>10009</v>
      </c>
      <c r="D3516" s="132" t="s">
        <v>3787</v>
      </c>
      <c r="E3516" s="132" t="s">
        <v>3788</v>
      </c>
      <c r="F3516" s="132" t="s">
        <v>8833</v>
      </c>
      <c r="G3516" s="132" t="s">
        <v>9446</v>
      </c>
    </row>
    <row r="3517" spans="2:7">
      <c r="B3517" s="132" t="s">
        <v>10010</v>
      </c>
      <c r="C3517" s="132" t="s">
        <v>10011</v>
      </c>
      <c r="D3517" s="132" t="s">
        <v>3787</v>
      </c>
      <c r="E3517" s="132" t="s">
        <v>3788</v>
      </c>
      <c r="F3517" s="132" t="s">
        <v>9148</v>
      </c>
      <c r="G3517" s="132" t="s">
        <v>9446</v>
      </c>
    </row>
    <row r="3518" spans="2:7">
      <c r="B3518" s="132" t="s">
        <v>10012</v>
      </c>
      <c r="C3518" s="132" t="s">
        <v>10013</v>
      </c>
      <c r="D3518" s="132" t="s">
        <v>3787</v>
      </c>
      <c r="E3518" s="132" t="s">
        <v>3788</v>
      </c>
      <c r="F3518" s="132" t="s">
        <v>8724</v>
      </c>
      <c r="G3518" s="132" t="s">
        <v>9538</v>
      </c>
    </row>
    <row r="3519" spans="2:7">
      <c r="B3519" s="132" t="s">
        <v>10014</v>
      </c>
      <c r="C3519" s="132" t="s">
        <v>10015</v>
      </c>
      <c r="D3519" s="132" t="s">
        <v>3787</v>
      </c>
      <c r="E3519" s="132" t="s">
        <v>3788</v>
      </c>
      <c r="F3519" s="132" t="s">
        <v>8689</v>
      </c>
      <c r="G3519" s="132" t="s">
        <v>10016</v>
      </c>
    </row>
    <row r="3520" spans="2:7">
      <c r="B3520" s="132" t="s">
        <v>10017</v>
      </c>
      <c r="C3520" s="132" t="s">
        <v>10018</v>
      </c>
      <c r="D3520" s="132" t="s">
        <v>3787</v>
      </c>
      <c r="E3520" s="132" t="s">
        <v>3788</v>
      </c>
      <c r="F3520" s="132" t="s">
        <v>8689</v>
      </c>
      <c r="G3520" s="132" t="s">
        <v>10016</v>
      </c>
    </row>
    <row r="3521" spans="2:7">
      <c r="B3521" s="132" t="s">
        <v>10019</v>
      </c>
      <c r="C3521" s="132" t="s">
        <v>10020</v>
      </c>
      <c r="D3521" s="132" t="s">
        <v>3787</v>
      </c>
      <c r="E3521" s="132" t="s">
        <v>3788</v>
      </c>
      <c r="F3521" s="132" t="s">
        <v>8689</v>
      </c>
      <c r="G3521" s="132" t="s">
        <v>10016</v>
      </c>
    </row>
    <row r="3522" spans="2:7">
      <c r="B3522" s="132" t="s">
        <v>10021</v>
      </c>
      <c r="C3522" s="132" t="s">
        <v>10022</v>
      </c>
      <c r="D3522" s="132" t="s">
        <v>3787</v>
      </c>
      <c r="E3522" s="132" t="s">
        <v>3788</v>
      </c>
      <c r="F3522" s="132" t="s">
        <v>9013</v>
      </c>
      <c r="G3522" s="132" t="s">
        <v>2536</v>
      </c>
    </row>
    <row r="3523" spans="2:7">
      <c r="B3523" s="132" t="s">
        <v>10023</v>
      </c>
      <c r="C3523" s="132" t="s">
        <v>10024</v>
      </c>
      <c r="D3523" s="132" t="s">
        <v>3787</v>
      </c>
      <c r="E3523" s="132" t="s">
        <v>3788</v>
      </c>
      <c r="F3523" s="132" t="s">
        <v>9028</v>
      </c>
      <c r="G3523" s="132" t="s">
        <v>8997</v>
      </c>
    </row>
    <row r="3524" spans="2:7">
      <c r="B3524" s="132" t="s">
        <v>10025</v>
      </c>
      <c r="C3524" s="132" t="s">
        <v>10026</v>
      </c>
      <c r="D3524" s="132" t="s">
        <v>3787</v>
      </c>
      <c r="E3524" s="132" t="s">
        <v>3788</v>
      </c>
      <c r="F3524" s="132" t="s">
        <v>9635</v>
      </c>
      <c r="G3524" s="132" t="s">
        <v>9247</v>
      </c>
    </row>
    <row r="3525" spans="2:7">
      <c r="B3525" s="132" t="s">
        <v>10027</v>
      </c>
      <c r="C3525" s="132" t="s">
        <v>10028</v>
      </c>
      <c r="D3525" s="132" t="s">
        <v>3787</v>
      </c>
      <c r="E3525" s="132" t="s">
        <v>3788</v>
      </c>
      <c r="F3525" s="132" t="s">
        <v>8972</v>
      </c>
      <c r="G3525" s="132" t="s">
        <v>9077</v>
      </c>
    </row>
    <row r="3526" spans="2:7">
      <c r="B3526" s="132" t="s">
        <v>10029</v>
      </c>
      <c r="C3526" s="132" t="s">
        <v>10030</v>
      </c>
      <c r="D3526" s="132" t="s">
        <v>3787</v>
      </c>
      <c r="E3526" s="132" t="s">
        <v>3788</v>
      </c>
      <c r="F3526" s="132" t="s">
        <v>9310</v>
      </c>
      <c r="G3526" s="132" t="s">
        <v>8997</v>
      </c>
    </row>
    <row r="3527" spans="2:7">
      <c r="B3527" s="132" t="s">
        <v>10031</v>
      </c>
      <c r="C3527" s="132" t="s">
        <v>10032</v>
      </c>
      <c r="D3527" s="132" t="s">
        <v>3787</v>
      </c>
      <c r="E3527" s="132" t="s">
        <v>3788</v>
      </c>
      <c r="F3527" s="132" t="s">
        <v>8774</v>
      </c>
      <c r="G3527" s="132" t="s">
        <v>9538</v>
      </c>
    </row>
    <row r="3528" spans="2:7">
      <c r="B3528" s="132" t="s">
        <v>10033</v>
      </c>
      <c r="C3528" s="132" t="s">
        <v>10034</v>
      </c>
      <c r="D3528" s="132" t="s">
        <v>3787</v>
      </c>
      <c r="E3528" s="132" t="s">
        <v>3788</v>
      </c>
      <c r="F3528" s="132" t="s">
        <v>8712</v>
      </c>
      <c r="G3528" s="132" t="s">
        <v>9538</v>
      </c>
    </row>
    <row r="3529" spans="2:7">
      <c r="B3529" s="132" t="s">
        <v>10035</v>
      </c>
      <c r="C3529" s="132" t="s">
        <v>10036</v>
      </c>
      <c r="D3529" s="132" t="s">
        <v>3787</v>
      </c>
      <c r="E3529" s="132" t="s">
        <v>3788</v>
      </c>
      <c r="F3529" s="132" t="s">
        <v>9259</v>
      </c>
      <c r="G3529" s="132" t="s">
        <v>3790</v>
      </c>
    </row>
    <row r="3530" spans="2:7">
      <c r="B3530" s="132" t="s">
        <v>10037</v>
      </c>
      <c r="C3530" s="132" t="s">
        <v>10038</v>
      </c>
      <c r="D3530" s="132" t="s">
        <v>3787</v>
      </c>
      <c r="E3530" s="132" t="s">
        <v>3788</v>
      </c>
      <c r="F3530" s="132" t="s">
        <v>8972</v>
      </c>
      <c r="G3530" s="132" t="s">
        <v>9088</v>
      </c>
    </row>
    <row r="3531" spans="2:7">
      <c r="B3531" s="132" t="s">
        <v>10039</v>
      </c>
      <c r="C3531" s="132" t="s">
        <v>10040</v>
      </c>
      <c r="D3531" s="132" t="s">
        <v>3787</v>
      </c>
      <c r="E3531" s="132" t="s">
        <v>3788</v>
      </c>
      <c r="F3531" s="132" t="s">
        <v>8741</v>
      </c>
      <c r="G3531" s="132" t="s">
        <v>9247</v>
      </c>
    </row>
    <row r="3532" spans="2:7">
      <c r="B3532" s="132" t="s">
        <v>10041</v>
      </c>
      <c r="C3532" s="132" t="s">
        <v>10042</v>
      </c>
      <c r="D3532" s="132" t="s">
        <v>3787</v>
      </c>
      <c r="E3532" s="132" t="s">
        <v>3788</v>
      </c>
      <c r="F3532" s="132" t="s">
        <v>8695</v>
      </c>
      <c r="G3532" s="132" t="s">
        <v>9088</v>
      </c>
    </row>
    <row r="3533" spans="2:7">
      <c r="B3533" s="132" t="s">
        <v>10043</v>
      </c>
      <c r="C3533" s="132" t="s">
        <v>10044</v>
      </c>
      <c r="D3533" s="132" t="s">
        <v>3787</v>
      </c>
      <c r="E3533" s="132" t="s">
        <v>3788</v>
      </c>
      <c r="F3533" s="132" t="s">
        <v>8695</v>
      </c>
      <c r="G3533" s="132" t="s">
        <v>9088</v>
      </c>
    </row>
    <row r="3534" spans="2:7">
      <c r="B3534" s="132" t="s">
        <v>10045</v>
      </c>
      <c r="C3534" s="132" t="s">
        <v>10046</v>
      </c>
      <c r="D3534" s="132" t="s">
        <v>3787</v>
      </c>
      <c r="E3534" s="132" t="s">
        <v>3788</v>
      </c>
      <c r="F3534" s="132" t="s">
        <v>8695</v>
      </c>
      <c r="G3534" s="132" t="s">
        <v>9088</v>
      </c>
    </row>
    <row r="3535" spans="2:7">
      <c r="B3535" s="132" t="s">
        <v>10047</v>
      </c>
      <c r="C3535" s="132" t="s">
        <v>10048</v>
      </c>
      <c r="D3535" s="132" t="s">
        <v>3787</v>
      </c>
      <c r="E3535" s="132" t="s">
        <v>3788</v>
      </c>
      <c r="F3535" s="132" t="s">
        <v>8695</v>
      </c>
      <c r="G3535" s="132" t="s">
        <v>10016</v>
      </c>
    </row>
    <row r="3536" spans="2:7">
      <c r="B3536" s="132" t="s">
        <v>10049</v>
      </c>
      <c r="C3536" s="132" t="s">
        <v>10050</v>
      </c>
      <c r="D3536" s="132" t="s">
        <v>3787</v>
      </c>
      <c r="E3536" s="132" t="s">
        <v>3788</v>
      </c>
      <c r="F3536" s="132" t="s">
        <v>8746</v>
      </c>
      <c r="G3536" s="132" t="s">
        <v>9247</v>
      </c>
    </row>
    <row r="3537" spans="2:7">
      <c r="B3537" s="132" t="s">
        <v>10051</v>
      </c>
      <c r="C3537" s="132" t="s">
        <v>10052</v>
      </c>
      <c r="D3537" s="132" t="s">
        <v>3787</v>
      </c>
      <c r="E3537" s="132" t="s">
        <v>3788</v>
      </c>
      <c r="F3537" s="132" t="s">
        <v>8746</v>
      </c>
      <c r="G3537" s="132" t="s">
        <v>2536</v>
      </c>
    </row>
    <row r="3538" spans="2:7">
      <c r="B3538" s="132" t="s">
        <v>10053</v>
      </c>
      <c r="C3538" s="132" t="s">
        <v>10054</v>
      </c>
      <c r="D3538" s="132" t="s">
        <v>3787</v>
      </c>
      <c r="E3538" s="132" t="s">
        <v>3788</v>
      </c>
      <c r="F3538" s="132" t="s">
        <v>8746</v>
      </c>
      <c r="G3538" s="132" t="s">
        <v>2536</v>
      </c>
    </row>
    <row r="3539" spans="2:7">
      <c r="B3539" s="132" t="s">
        <v>10055</v>
      </c>
      <c r="C3539" s="132" t="s">
        <v>10056</v>
      </c>
      <c r="D3539" s="132" t="s">
        <v>3787</v>
      </c>
      <c r="E3539" s="132" t="s">
        <v>3788</v>
      </c>
      <c r="F3539" s="132" t="s">
        <v>8746</v>
      </c>
      <c r="G3539" s="132" t="s">
        <v>2536</v>
      </c>
    </row>
    <row r="3540" spans="2:7">
      <c r="B3540" s="132" t="s">
        <v>10057</v>
      </c>
      <c r="C3540" s="132" t="s">
        <v>10058</v>
      </c>
      <c r="D3540" s="132" t="s">
        <v>3787</v>
      </c>
      <c r="E3540" s="132" t="s">
        <v>3788</v>
      </c>
      <c r="F3540" s="132" t="s">
        <v>9142</v>
      </c>
      <c r="G3540" s="132" t="s">
        <v>9077</v>
      </c>
    </row>
    <row r="3541" spans="2:7">
      <c r="B3541" s="132" t="s">
        <v>10059</v>
      </c>
      <c r="C3541" s="132" t="s">
        <v>10060</v>
      </c>
      <c r="D3541" s="132" t="s">
        <v>3787</v>
      </c>
      <c r="E3541" s="132" t="s">
        <v>3788</v>
      </c>
      <c r="F3541" s="132" t="s">
        <v>10061</v>
      </c>
      <c r="G3541" s="132" t="s">
        <v>3790</v>
      </c>
    </row>
    <row r="3542" spans="2:7">
      <c r="B3542" s="132" t="s">
        <v>10062</v>
      </c>
      <c r="C3542" s="132" t="s">
        <v>10063</v>
      </c>
      <c r="D3542" s="132" t="s">
        <v>3787</v>
      </c>
      <c r="E3542" s="132" t="s">
        <v>3788</v>
      </c>
      <c r="F3542" s="132" t="s">
        <v>8704</v>
      </c>
      <c r="G3542" s="132" t="s">
        <v>2536</v>
      </c>
    </row>
    <row r="3543" spans="2:7">
      <c r="B3543" s="132" t="s">
        <v>10064</v>
      </c>
      <c r="C3543" s="132" t="s">
        <v>10065</v>
      </c>
      <c r="D3543" s="132" t="s">
        <v>3787</v>
      </c>
      <c r="E3543" s="132" t="s">
        <v>3788</v>
      </c>
      <c r="F3543" s="132" t="s">
        <v>9307</v>
      </c>
      <c r="G3543" s="132" t="s">
        <v>2536</v>
      </c>
    </row>
    <row r="3544" spans="2:7">
      <c r="B3544" s="132" t="s">
        <v>10066</v>
      </c>
      <c r="C3544" s="132" t="s">
        <v>10067</v>
      </c>
      <c r="D3544" s="132" t="s">
        <v>3787</v>
      </c>
      <c r="E3544" s="132" t="s">
        <v>3788</v>
      </c>
      <c r="F3544" s="132" t="s">
        <v>9119</v>
      </c>
      <c r="G3544" s="132" t="s">
        <v>9077</v>
      </c>
    </row>
    <row r="3545" spans="2:7">
      <c r="B3545" s="132" t="s">
        <v>10068</v>
      </c>
      <c r="C3545" s="132" t="s">
        <v>10069</v>
      </c>
      <c r="D3545" s="132" t="s">
        <v>3787</v>
      </c>
      <c r="E3545" s="132" t="s">
        <v>3788</v>
      </c>
      <c r="F3545" s="132" t="s">
        <v>9099</v>
      </c>
      <c r="G3545" s="132" t="s">
        <v>9247</v>
      </c>
    </row>
    <row r="3546" spans="2:7">
      <c r="B3546" s="132" t="s">
        <v>10070</v>
      </c>
      <c r="C3546" s="132" t="s">
        <v>10071</v>
      </c>
      <c r="D3546" s="132" t="s">
        <v>3787</v>
      </c>
      <c r="E3546" s="132" t="s">
        <v>3788</v>
      </c>
      <c r="F3546" s="132" t="s">
        <v>8712</v>
      </c>
      <c r="G3546" s="132" t="s">
        <v>2536</v>
      </c>
    </row>
    <row r="3547" spans="2:7">
      <c r="B3547" s="132" t="s">
        <v>10072</v>
      </c>
      <c r="C3547" s="132" t="s">
        <v>10073</v>
      </c>
      <c r="D3547" s="132" t="s">
        <v>3787</v>
      </c>
      <c r="E3547" s="132" t="s">
        <v>3788</v>
      </c>
      <c r="F3547" s="132" t="s">
        <v>8825</v>
      </c>
      <c r="G3547" s="132" t="s">
        <v>2536</v>
      </c>
    </row>
    <row r="3548" spans="2:7">
      <c r="B3548" s="132" t="s">
        <v>10074</v>
      </c>
      <c r="C3548" s="132" t="s">
        <v>10075</v>
      </c>
      <c r="D3548" s="132" t="s">
        <v>3787</v>
      </c>
      <c r="E3548" s="132" t="s">
        <v>3788</v>
      </c>
      <c r="F3548" s="132" t="s">
        <v>8825</v>
      </c>
      <c r="G3548" s="132" t="s">
        <v>2536</v>
      </c>
    </row>
    <row r="3549" spans="2:7">
      <c r="B3549" s="132" t="s">
        <v>10076</v>
      </c>
      <c r="C3549" s="132" t="s">
        <v>10077</v>
      </c>
      <c r="D3549" s="132" t="s">
        <v>3787</v>
      </c>
      <c r="E3549" s="132" t="s">
        <v>3788</v>
      </c>
      <c r="F3549" s="132" t="s">
        <v>8822</v>
      </c>
      <c r="G3549" s="132" t="s">
        <v>2536</v>
      </c>
    </row>
    <row r="3550" spans="2:7">
      <c r="B3550" s="132" t="s">
        <v>10078</v>
      </c>
      <c r="C3550" s="132" t="s">
        <v>10079</v>
      </c>
      <c r="D3550" s="132" t="s">
        <v>3787</v>
      </c>
      <c r="E3550" s="132" t="s">
        <v>3788</v>
      </c>
      <c r="F3550" s="132" t="s">
        <v>8825</v>
      </c>
      <c r="G3550" s="132" t="s">
        <v>10080</v>
      </c>
    </row>
    <row r="3551" spans="2:7">
      <c r="B3551" s="132" t="s">
        <v>10081</v>
      </c>
      <c r="C3551" s="132" t="s">
        <v>10082</v>
      </c>
      <c r="D3551" s="132" t="s">
        <v>3787</v>
      </c>
      <c r="E3551" s="132" t="s">
        <v>3788</v>
      </c>
      <c r="F3551" s="132" t="s">
        <v>8692</v>
      </c>
      <c r="G3551" s="132" t="s">
        <v>2536</v>
      </c>
    </row>
    <row r="3552" spans="2:7">
      <c r="B3552" s="132" t="s">
        <v>10083</v>
      </c>
      <c r="C3552" s="132" t="s">
        <v>10084</v>
      </c>
      <c r="D3552" s="132" t="s">
        <v>3787</v>
      </c>
      <c r="E3552" s="132" t="s">
        <v>3788</v>
      </c>
      <c r="F3552" s="132" t="s">
        <v>8695</v>
      </c>
      <c r="G3552" s="132" t="s">
        <v>2536</v>
      </c>
    </row>
    <row r="3553" spans="2:7">
      <c r="B3553" s="132" t="s">
        <v>10085</v>
      </c>
      <c r="C3553" s="132" t="s">
        <v>10086</v>
      </c>
      <c r="D3553" s="132" t="s">
        <v>3787</v>
      </c>
      <c r="E3553" s="132" t="s">
        <v>3788</v>
      </c>
      <c r="F3553" s="132" t="s">
        <v>8940</v>
      </c>
      <c r="G3553" s="132" t="s">
        <v>9088</v>
      </c>
    </row>
    <row r="3554" spans="2:7">
      <c r="B3554" s="132" t="s">
        <v>10087</v>
      </c>
      <c r="C3554" s="132" t="s">
        <v>10088</v>
      </c>
      <c r="D3554" s="132" t="s">
        <v>3787</v>
      </c>
      <c r="E3554" s="132" t="s">
        <v>3788</v>
      </c>
      <c r="F3554" s="132" t="s">
        <v>8816</v>
      </c>
      <c r="G3554" s="132" t="s">
        <v>9088</v>
      </c>
    </row>
    <row r="3555" spans="2:7">
      <c r="B3555" s="132" t="s">
        <v>10089</v>
      </c>
      <c r="C3555" s="132" t="s">
        <v>10090</v>
      </c>
      <c r="D3555" s="132" t="s">
        <v>3787</v>
      </c>
      <c r="E3555" s="132" t="s">
        <v>3788</v>
      </c>
      <c r="F3555" s="132" t="s">
        <v>9056</v>
      </c>
      <c r="G3555" s="132" t="s">
        <v>9538</v>
      </c>
    </row>
    <row r="3556" spans="2:7">
      <c r="B3556" s="132" t="s">
        <v>10091</v>
      </c>
      <c r="C3556" s="132" t="s">
        <v>10092</v>
      </c>
      <c r="D3556" s="132" t="s">
        <v>3787</v>
      </c>
      <c r="E3556" s="132" t="s">
        <v>3788</v>
      </c>
      <c r="F3556" s="132" t="s">
        <v>8680</v>
      </c>
      <c r="G3556" s="132" t="s">
        <v>9538</v>
      </c>
    </row>
    <row r="3557" spans="2:7">
      <c r="B3557" s="132" t="s">
        <v>10093</v>
      </c>
      <c r="C3557" s="132" t="s">
        <v>10094</v>
      </c>
      <c r="D3557" s="132" t="s">
        <v>3787</v>
      </c>
      <c r="E3557" s="132" t="s">
        <v>3788</v>
      </c>
      <c r="F3557" s="132" t="s">
        <v>9028</v>
      </c>
      <c r="G3557" s="132" t="s">
        <v>3790</v>
      </c>
    </row>
    <row r="3558" spans="2:7">
      <c r="B3558" s="132" t="s">
        <v>10095</v>
      </c>
      <c r="C3558" s="132" t="s">
        <v>10096</v>
      </c>
      <c r="D3558" s="132" t="s">
        <v>3787</v>
      </c>
      <c r="E3558" s="132" t="s">
        <v>3788</v>
      </c>
      <c r="F3558" s="132" t="s">
        <v>8825</v>
      </c>
      <c r="G3558" s="132" t="s">
        <v>9077</v>
      </c>
    </row>
    <row r="3559" spans="2:7">
      <c r="B3559" s="132" t="s">
        <v>10097</v>
      </c>
      <c r="C3559" s="132" t="s">
        <v>10098</v>
      </c>
      <c r="D3559" s="132" t="s">
        <v>3787</v>
      </c>
      <c r="E3559" s="132" t="s">
        <v>3788</v>
      </c>
      <c r="F3559" s="132" t="s">
        <v>8746</v>
      </c>
      <c r="G3559" s="132" t="s">
        <v>9077</v>
      </c>
    </row>
    <row r="3560" spans="2:7">
      <c r="B3560" s="132" t="s">
        <v>10099</v>
      </c>
      <c r="C3560" s="132" t="s">
        <v>10100</v>
      </c>
      <c r="D3560" s="132" t="s">
        <v>3787</v>
      </c>
      <c r="E3560" s="132" t="s">
        <v>3788</v>
      </c>
      <c r="F3560" s="132" t="s">
        <v>9295</v>
      </c>
      <c r="G3560" s="132" t="s">
        <v>9538</v>
      </c>
    </row>
    <row r="3561" spans="2:7">
      <c r="B3561" s="132" t="s">
        <v>10101</v>
      </c>
      <c r="C3561" s="132" t="s">
        <v>10102</v>
      </c>
      <c r="D3561" s="132" t="s">
        <v>3787</v>
      </c>
      <c r="E3561" s="132" t="s">
        <v>3788</v>
      </c>
      <c r="F3561" s="132" t="s">
        <v>8698</v>
      </c>
      <c r="G3561" s="132" t="s">
        <v>9088</v>
      </c>
    </row>
    <row r="3562" spans="2:7">
      <c r="B3562" s="132" t="s">
        <v>10103</v>
      </c>
      <c r="C3562" s="132" t="s">
        <v>10104</v>
      </c>
      <c r="D3562" s="132" t="s">
        <v>3787</v>
      </c>
      <c r="E3562" s="132" t="s">
        <v>3788</v>
      </c>
      <c r="F3562" s="132" t="s">
        <v>8683</v>
      </c>
      <c r="G3562" s="132" t="s">
        <v>2536</v>
      </c>
    </row>
    <row r="3563" spans="2:7">
      <c r="B3563" s="132" t="s">
        <v>10105</v>
      </c>
      <c r="C3563" s="132" t="s">
        <v>10106</v>
      </c>
      <c r="D3563" s="132" t="s">
        <v>3787</v>
      </c>
      <c r="E3563" s="132" t="s">
        <v>3788</v>
      </c>
      <c r="F3563" s="132" t="s">
        <v>8792</v>
      </c>
      <c r="G3563" s="132" t="s">
        <v>2536</v>
      </c>
    </row>
    <row r="3564" spans="2:7">
      <c r="B3564" s="132" t="s">
        <v>10107</v>
      </c>
      <c r="C3564" s="132" t="s">
        <v>10108</v>
      </c>
      <c r="D3564" s="132" t="s">
        <v>3787</v>
      </c>
      <c r="E3564" s="132" t="s">
        <v>3788</v>
      </c>
      <c r="F3564" s="132" t="s">
        <v>10109</v>
      </c>
      <c r="G3564" s="132" t="s">
        <v>9077</v>
      </c>
    </row>
    <row r="3565" spans="2:7">
      <c r="B3565" s="132" t="s">
        <v>10110</v>
      </c>
      <c r="C3565" s="132" t="s">
        <v>10111</v>
      </c>
      <c r="D3565" s="132" t="s">
        <v>3787</v>
      </c>
      <c r="E3565" s="132" t="s">
        <v>3788</v>
      </c>
      <c r="F3565" s="132" t="s">
        <v>8798</v>
      </c>
      <c r="G3565" s="132" t="s">
        <v>9446</v>
      </c>
    </row>
    <row r="3566" spans="2:7">
      <c r="B3566" s="132" t="s">
        <v>10112</v>
      </c>
      <c r="C3566" s="132" t="s">
        <v>10113</v>
      </c>
      <c r="D3566" s="132" t="s">
        <v>3787</v>
      </c>
      <c r="E3566" s="132" t="s">
        <v>3788</v>
      </c>
      <c r="F3566" s="132" t="s">
        <v>8680</v>
      </c>
      <c r="G3566" s="132" t="s">
        <v>9088</v>
      </c>
    </row>
    <row r="3567" spans="2:7">
      <c r="B3567" s="132" t="s">
        <v>10114</v>
      </c>
      <c r="C3567" s="132" t="s">
        <v>10115</v>
      </c>
      <c r="D3567" s="132" t="s">
        <v>3787</v>
      </c>
      <c r="E3567" s="132" t="s">
        <v>3788</v>
      </c>
      <c r="F3567" s="132" t="s">
        <v>3789</v>
      </c>
      <c r="G3567" s="132" t="s">
        <v>3790</v>
      </c>
    </row>
    <row r="3568" spans="2:7">
      <c r="B3568" s="132" t="s">
        <v>10116</v>
      </c>
      <c r="C3568" s="132" t="s">
        <v>10117</v>
      </c>
      <c r="D3568" s="132" t="s">
        <v>3787</v>
      </c>
      <c r="E3568" s="132" t="s">
        <v>3788</v>
      </c>
      <c r="F3568" s="132" t="s">
        <v>3789</v>
      </c>
      <c r="G3568" s="132" t="s">
        <v>3790</v>
      </c>
    </row>
    <row r="3569" spans="2:7">
      <c r="B3569" s="132" t="s">
        <v>10118</v>
      </c>
      <c r="C3569" s="132" t="s">
        <v>10119</v>
      </c>
      <c r="D3569" s="132" t="s">
        <v>3787</v>
      </c>
      <c r="E3569" s="132" t="s">
        <v>3788</v>
      </c>
      <c r="F3569" s="132" t="s">
        <v>8704</v>
      </c>
      <c r="G3569" s="132" t="s">
        <v>2536</v>
      </c>
    </row>
    <row r="3570" spans="2:7">
      <c r="B3570" s="132" t="s">
        <v>10120</v>
      </c>
      <c r="C3570" s="132" t="s">
        <v>10121</v>
      </c>
      <c r="D3570" s="132" t="s">
        <v>3787</v>
      </c>
      <c r="E3570" s="132" t="s">
        <v>3788</v>
      </c>
      <c r="F3570" s="132" t="s">
        <v>8704</v>
      </c>
      <c r="G3570" s="132" t="s">
        <v>2536</v>
      </c>
    </row>
    <row r="3571" spans="2:7">
      <c r="B3571" s="132" t="s">
        <v>10122</v>
      </c>
      <c r="C3571" s="132" t="s">
        <v>10123</v>
      </c>
      <c r="D3571" s="132" t="s">
        <v>3787</v>
      </c>
      <c r="E3571" s="132" t="s">
        <v>3788</v>
      </c>
      <c r="F3571" s="132" t="s">
        <v>8704</v>
      </c>
      <c r="G3571" s="132" t="s">
        <v>2536</v>
      </c>
    </row>
    <row r="3572" spans="2:7">
      <c r="B3572" s="132" t="s">
        <v>10124</v>
      </c>
      <c r="C3572" s="132" t="s">
        <v>10125</v>
      </c>
      <c r="D3572" s="132" t="s">
        <v>3787</v>
      </c>
      <c r="E3572" s="132" t="s">
        <v>3788</v>
      </c>
      <c r="F3572" s="132" t="s">
        <v>8704</v>
      </c>
      <c r="G3572" s="132" t="s">
        <v>2536</v>
      </c>
    </row>
    <row r="3573" spans="2:7">
      <c r="B3573" s="132" t="s">
        <v>10126</v>
      </c>
      <c r="C3573" s="132" t="s">
        <v>10127</v>
      </c>
      <c r="D3573" s="132" t="s">
        <v>3787</v>
      </c>
      <c r="E3573" s="132" t="s">
        <v>3788</v>
      </c>
      <c r="F3573" s="132" t="s">
        <v>8704</v>
      </c>
      <c r="G3573" s="132" t="s">
        <v>2536</v>
      </c>
    </row>
    <row r="3574" spans="2:7">
      <c r="B3574" s="132" t="s">
        <v>10128</v>
      </c>
      <c r="C3574" s="132" t="s">
        <v>10129</v>
      </c>
      <c r="D3574" s="132" t="s">
        <v>3787</v>
      </c>
      <c r="E3574" s="132" t="s">
        <v>3788</v>
      </c>
      <c r="F3574" s="132" t="s">
        <v>8704</v>
      </c>
      <c r="G3574" s="132" t="s">
        <v>2536</v>
      </c>
    </row>
    <row r="3575" spans="2:7">
      <c r="B3575" s="132" t="s">
        <v>10130</v>
      </c>
      <c r="C3575" s="132" t="s">
        <v>10131</v>
      </c>
      <c r="D3575" s="132" t="s">
        <v>3787</v>
      </c>
      <c r="E3575" s="132" t="s">
        <v>3788</v>
      </c>
      <c r="F3575" s="132" t="s">
        <v>8704</v>
      </c>
      <c r="G3575" s="132" t="s">
        <v>2536</v>
      </c>
    </row>
    <row r="3576" spans="2:7">
      <c r="B3576" s="132" t="s">
        <v>10132</v>
      </c>
      <c r="C3576" s="132" t="s">
        <v>10133</v>
      </c>
      <c r="D3576" s="132" t="s">
        <v>3787</v>
      </c>
      <c r="E3576" s="132" t="s">
        <v>3788</v>
      </c>
      <c r="F3576" s="132" t="s">
        <v>8704</v>
      </c>
      <c r="G3576" s="132" t="s">
        <v>2536</v>
      </c>
    </row>
    <row r="3577" spans="2:7">
      <c r="B3577" s="132" t="s">
        <v>10134</v>
      </c>
      <c r="C3577" s="132" t="s">
        <v>10135</v>
      </c>
      <c r="D3577" s="132" t="s">
        <v>3787</v>
      </c>
      <c r="E3577" s="132" t="s">
        <v>3788</v>
      </c>
      <c r="F3577" s="132" t="s">
        <v>8704</v>
      </c>
      <c r="G3577" s="132" t="s">
        <v>2536</v>
      </c>
    </row>
    <row r="3578" spans="2:7">
      <c r="B3578" s="132" t="s">
        <v>10136</v>
      </c>
      <c r="C3578" s="132" t="s">
        <v>10137</v>
      </c>
      <c r="D3578" s="132" t="s">
        <v>3787</v>
      </c>
      <c r="E3578" s="132" t="s">
        <v>3788</v>
      </c>
      <c r="F3578" s="132" t="s">
        <v>9259</v>
      </c>
      <c r="G3578" s="132" t="s">
        <v>3790</v>
      </c>
    </row>
    <row r="3579" spans="2:7">
      <c r="B3579" s="132" t="s">
        <v>10138</v>
      </c>
      <c r="C3579" s="132" t="s">
        <v>10139</v>
      </c>
      <c r="D3579" s="132" t="s">
        <v>3787</v>
      </c>
      <c r="E3579" s="132" t="s">
        <v>3788</v>
      </c>
      <c r="F3579" s="132" t="s">
        <v>8701</v>
      </c>
      <c r="G3579" s="132" t="s">
        <v>2536</v>
      </c>
    </row>
    <row r="3580" spans="2:7">
      <c r="B3580" s="132" t="s">
        <v>10140</v>
      </c>
      <c r="C3580" s="132" t="s">
        <v>10141</v>
      </c>
      <c r="D3580" s="132" t="s">
        <v>3787</v>
      </c>
      <c r="E3580" s="132" t="s">
        <v>3788</v>
      </c>
      <c r="F3580" s="132" t="s">
        <v>9252</v>
      </c>
      <c r="G3580" s="132" t="s">
        <v>9077</v>
      </c>
    </row>
    <row r="3581" spans="2:7">
      <c r="B3581" s="132" t="s">
        <v>10142</v>
      </c>
      <c r="C3581" s="132" t="s">
        <v>10143</v>
      </c>
      <c r="D3581" s="132" t="s">
        <v>3787</v>
      </c>
      <c r="E3581" s="132" t="s">
        <v>3788</v>
      </c>
      <c r="F3581" s="132" t="s">
        <v>8746</v>
      </c>
      <c r="G3581" s="132" t="s">
        <v>2536</v>
      </c>
    </row>
    <row r="3582" spans="2:7">
      <c r="B3582" s="132" t="s">
        <v>10144</v>
      </c>
      <c r="C3582" s="132" t="s">
        <v>10145</v>
      </c>
      <c r="D3582" s="132" t="s">
        <v>3787</v>
      </c>
      <c r="E3582" s="132" t="s">
        <v>3788</v>
      </c>
      <c r="F3582" s="132" t="s">
        <v>8683</v>
      </c>
      <c r="G3582" s="132" t="s">
        <v>9538</v>
      </c>
    </row>
    <row r="3583" spans="2:7">
      <c r="B3583" s="132" t="s">
        <v>10146</v>
      </c>
      <c r="C3583" s="132" t="s">
        <v>10147</v>
      </c>
      <c r="D3583" s="132" t="s">
        <v>3787</v>
      </c>
      <c r="E3583" s="132" t="s">
        <v>3788</v>
      </c>
      <c r="F3583" s="132" t="s">
        <v>8774</v>
      </c>
      <c r="G3583" s="132" t="s">
        <v>9538</v>
      </c>
    </row>
    <row r="3584" spans="2:7">
      <c r="B3584" s="132" t="s">
        <v>10148</v>
      </c>
      <c r="C3584" s="132" t="s">
        <v>10149</v>
      </c>
      <c r="D3584" s="132" t="s">
        <v>3787</v>
      </c>
      <c r="E3584" s="132" t="s">
        <v>3788</v>
      </c>
      <c r="F3584" s="132" t="s">
        <v>8896</v>
      </c>
      <c r="G3584" s="132" t="s">
        <v>9538</v>
      </c>
    </row>
    <row r="3585" spans="2:7">
      <c r="B3585" s="132" t="s">
        <v>10150</v>
      </c>
      <c r="C3585" s="132" t="s">
        <v>10151</v>
      </c>
      <c r="D3585" s="132" t="s">
        <v>3787</v>
      </c>
      <c r="E3585" s="132" t="s">
        <v>3788</v>
      </c>
      <c r="F3585" s="132" t="s">
        <v>8762</v>
      </c>
      <c r="G3585" s="132" t="s">
        <v>9538</v>
      </c>
    </row>
    <row r="3586" spans="2:7">
      <c r="B3586" s="132" t="s">
        <v>10152</v>
      </c>
      <c r="C3586" s="132" t="s">
        <v>10153</v>
      </c>
      <c r="D3586" s="132" t="s">
        <v>3787</v>
      </c>
      <c r="E3586" s="132" t="s">
        <v>3788</v>
      </c>
      <c r="F3586" s="132" t="s">
        <v>8822</v>
      </c>
      <c r="G3586" s="132" t="s">
        <v>9538</v>
      </c>
    </row>
    <row r="3587" spans="2:7">
      <c r="B3587" s="132" t="s">
        <v>10154</v>
      </c>
      <c r="C3587" s="132" t="s">
        <v>10155</v>
      </c>
      <c r="D3587" s="132" t="s">
        <v>3787</v>
      </c>
      <c r="E3587" s="132" t="s">
        <v>3788</v>
      </c>
      <c r="F3587" s="132" t="s">
        <v>9259</v>
      </c>
      <c r="G3587" s="132" t="s">
        <v>3790</v>
      </c>
    </row>
    <row r="3588" spans="2:7">
      <c r="B3588" s="132" t="s">
        <v>10156</v>
      </c>
      <c r="C3588" s="132" t="s">
        <v>10157</v>
      </c>
      <c r="D3588" s="132" t="s">
        <v>3787</v>
      </c>
      <c r="E3588" s="132" t="s">
        <v>3788</v>
      </c>
      <c r="F3588" s="132" t="s">
        <v>3789</v>
      </c>
      <c r="G3588" s="132" t="s">
        <v>3790</v>
      </c>
    </row>
    <row r="3589" spans="2:7">
      <c r="B3589" s="132" t="s">
        <v>10158</v>
      </c>
      <c r="C3589" s="132" t="s">
        <v>10159</v>
      </c>
      <c r="D3589" s="132" t="s">
        <v>3787</v>
      </c>
      <c r="E3589" s="132" t="s">
        <v>3788</v>
      </c>
      <c r="F3589" s="132" t="s">
        <v>8698</v>
      </c>
      <c r="G3589" s="132" t="s">
        <v>9077</v>
      </c>
    </row>
    <row r="3590" spans="2:7">
      <c r="B3590" s="132" t="s">
        <v>10160</v>
      </c>
      <c r="C3590" s="132" t="s">
        <v>10161</v>
      </c>
      <c r="D3590" s="132" t="s">
        <v>3787</v>
      </c>
      <c r="E3590" s="132" t="s">
        <v>3788</v>
      </c>
      <c r="F3590" s="132" t="s">
        <v>9310</v>
      </c>
      <c r="G3590" s="132" t="s">
        <v>8997</v>
      </c>
    </row>
    <row r="3591" spans="2:7">
      <c r="B3591" s="132" t="s">
        <v>10162</v>
      </c>
      <c r="C3591" s="132" t="s">
        <v>10163</v>
      </c>
      <c r="D3591" s="132" t="s">
        <v>3787</v>
      </c>
      <c r="E3591" s="132" t="s">
        <v>3788</v>
      </c>
      <c r="F3591" s="132" t="s">
        <v>8704</v>
      </c>
      <c r="G3591" s="132" t="s">
        <v>2536</v>
      </c>
    </row>
    <row r="3592" spans="2:7">
      <c r="B3592" s="132" t="s">
        <v>10164</v>
      </c>
      <c r="C3592" s="132" t="s">
        <v>10165</v>
      </c>
      <c r="D3592" s="132" t="s">
        <v>3787</v>
      </c>
      <c r="E3592" s="132" t="s">
        <v>3788</v>
      </c>
      <c r="F3592" s="132" t="s">
        <v>9662</v>
      </c>
      <c r="G3592" s="132" t="s">
        <v>9538</v>
      </c>
    </row>
    <row r="3593" spans="2:7">
      <c r="B3593" s="132" t="s">
        <v>10166</v>
      </c>
      <c r="C3593" s="132" t="s">
        <v>10167</v>
      </c>
      <c r="D3593" s="132" t="s">
        <v>3787</v>
      </c>
      <c r="E3593" s="132" t="s">
        <v>3788</v>
      </c>
      <c r="F3593" s="132" t="s">
        <v>8738</v>
      </c>
      <c r="G3593" s="132" t="s">
        <v>9538</v>
      </c>
    </row>
    <row r="3594" spans="2:7">
      <c r="B3594" s="132" t="s">
        <v>10168</v>
      </c>
      <c r="C3594" s="132" t="s">
        <v>10169</v>
      </c>
      <c r="D3594" s="132" t="s">
        <v>3787</v>
      </c>
      <c r="E3594" s="132" t="s">
        <v>3788</v>
      </c>
      <c r="F3594" s="132" t="s">
        <v>9135</v>
      </c>
      <c r="G3594" s="132" t="s">
        <v>3790</v>
      </c>
    </row>
    <row r="3595" spans="2:7">
      <c r="B3595" s="132" t="s">
        <v>10170</v>
      </c>
      <c r="C3595" s="132" t="s">
        <v>10171</v>
      </c>
      <c r="D3595" s="132" t="s">
        <v>3787</v>
      </c>
      <c r="E3595" s="132" t="s">
        <v>3788</v>
      </c>
      <c r="F3595" s="132" t="s">
        <v>8683</v>
      </c>
      <c r="G3595" s="132" t="s">
        <v>2536</v>
      </c>
    </row>
    <row r="3596" spans="2:7">
      <c r="B3596" s="132" t="s">
        <v>10172</v>
      </c>
      <c r="C3596" s="132" t="s">
        <v>10173</v>
      </c>
      <c r="D3596" s="132" t="s">
        <v>3787</v>
      </c>
      <c r="E3596" s="132" t="s">
        <v>3788</v>
      </c>
      <c r="F3596" s="132" t="s">
        <v>8715</v>
      </c>
      <c r="G3596" s="132" t="s">
        <v>10174</v>
      </c>
    </row>
    <row r="3597" spans="2:7">
      <c r="B3597" s="132" t="s">
        <v>10175</v>
      </c>
      <c r="C3597" s="132" t="s">
        <v>10176</v>
      </c>
      <c r="D3597" s="132" t="s">
        <v>3787</v>
      </c>
      <c r="E3597" s="132" t="s">
        <v>3788</v>
      </c>
      <c r="F3597" s="132" t="s">
        <v>9056</v>
      </c>
      <c r="G3597" s="132" t="s">
        <v>9538</v>
      </c>
    </row>
    <row r="3598" spans="2:7">
      <c r="B3598" s="132" t="s">
        <v>10177</v>
      </c>
      <c r="C3598" s="132" t="s">
        <v>10178</v>
      </c>
      <c r="D3598" s="132" t="s">
        <v>3787</v>
      </c>
      <c r="E3598" s="132" t="s">
        <v>3788</v>
      </c>
      <c r="F3598" s="132" t="s">
        <v>8689</v>
      </c>
      <c r="G3598" s="132" t="s">
        <v>9538</v>
      </c>
    </row>
    <row r="3599" spans="2:7">
      <c r="B3599" s="132" t="s">
        <v>10179</v>
      </c>
      <c r="C3599" s="132" t="s">
        <v>10180</v>
      </c>
      <c r="D3599" s="132" t="s">
        <v>3787</v>
      </c>
      <c r="E3599" s="132" t="s">
        <v>3788</v>
      </c>
      <c r="F3599" s="132" t="s">
        <v>8810</v>
      </c>
      <c r="G3599" s="132" t="s">
        <v>9538</v>
      </c>
    </row>
    <row r="3600" spans="2:7">
      <c r="B3600" s="132" t="s">
        <v>10181</v>
      </c>
      <c r="C3600" s="132" t="s">
        <v>10182</v>
      </c>
      <c r="D3600" s="132" t="s">
        <v>3787</v>
      </c>
      <c r="E3600" s="132" t="s">
        <v>3788</v>
      </c>
      <c r="F3600" s="132" t="s">
        <v>9259</v>
      </c>
      <c r="G3600" s="132" t="s">
        <v>3790</v>
      </c>
    </row>
    <row r="3601" spans="2:7">
      <c r="B3601" s="132" t="s">
        <v>10183</v>
      </c>
      <c r="C3601" s="132" t="s">
        <v>10184</v>
      </c>
      <c r="D3601" s="132" t="s">
        <v>3787</v>
      </c>
      <c r="E3601" s="132" t="s">
        <v>3788</v>
      </c>
      <c r="F3601" s="132" t="s">
        <v>8848</v>
      </c>
      <c r="G3601" s="132" t="s">
        <v>2536</v>
      </c>
    </row>
    <row r="3602" spans="2:7">
      <c r="B3602" s="132" t="s">
        <v>10185</v>
      </c>
      <c r="C3602" s="132" t="s">
        <v>10186</v>
      </c>
      <c r="D3602" s="132" t="s">
        <v>3787</v>
      </c>
      <c r="E3602" s="132" t="s">
        <v>3788</v>
      </c>
      <c r="F3602" s="132" t="s">
        <v>8861</v>
      </c>
      <c r="G3602" s="132" t="s">
        <v>2536</v>
      </c>
    </row>
    <row r="3603" spans="2:7">
      <c r="B3603" s="132" t="s">
        <v>10187</v>
      </c>
      <c r="C3603" s="132" t="s">
        <v>10188</v>
      </c>
      <c r="D3603" s="132" t="s">
        <v>3787</v>
      </c>
      <c r="E3603" s="132" t="s">
        <v>3788</v>
      </c>
      <c r="F3603" s="132" t="s">
        <v>8698</v>
      </c>
      <c r="G3603" s="132" t="s">
        <v>2536</v>
      </c>
    </row>
    <row r="3604" spans="2:7">
      <c r="B3604" s="132" t="s">
        <v>10189</v>
      </c>
      <c r="C3604" s="132" t="s">
        <v>10190</v>
      </c>
      <c r="D3604" s="132" t="s">
        <v>3787</v>
      </c>
      <c r="E3604" s="132" t="s">
        <v>3788</v>
      </c>
      <c r="F3604" s="132" t="s">
        <v>9635</v>
      </c>
      <c r="G3604" s="132" t="s">
        <v>9538</v>
      </c>
    </row>
    <row r="3605" spans="2:7">
      <c r="B3605" s="132" t="s">
        <v>10191</v>
      </c>
      <c r="C3605" s="132" t="s">
        <v>10192</v>
      </c>
      <c r="D3605" s="132" t="s">
        <v>3787</v>
      </c>
      <c r="E3605" s="132" t="s">
        <v>3788</v>
      </c>
      <c r="F3605" s="132" t="s">
        <v>8680</v>
      </c>
      <c r="G3605" s="132" t="s">
        <v>9538</v>
      </c>
    </row>
    <row r="3606" spans="2:7">
      <c r="B3606" s="132" t="s">
        <v>10193</v>
      </c>
      <c r="C3606" s="132" t="s">
        <v>10194</v>
      </c>
      <c r="D3606" s="132" t="s">
        <v>3787</v>
      </c>
      <c r="E3606" s="132" t="s">
        <v>3788</v>
      </c>
      <c r="F3606" s="132" t="s">
        <v>8689</v>
      </c>
      <c r="G3606" s="132" t="s">
        <v>10174</v>
      </c>
    </row>
    <row r="3607" spans="2:7">
      <c r="B3607" s="132" t="s">
        <v>10195</v>
      </c>
      <c r="C3607" s="132" t="s">
        <v>10196</v>
      </c>
      <c r="D3607" s="132" t="s">
        <v>3787</v>
      </c>
      <c r="E3607" s="132" t="s">
        <v>3788</v>
      </c>
      <c r="F3607" s="132" t="s">
        <v>8712</v>
      </c>
      <c r="G3607" s="132" t="s">
        <v>9538</v>
      </c>
    </row>
    <row r="3608" spans="2:7">
      <c r="B3608" s="132" t="s">
        <v>10197</v>
      </c>
      <c r="C3608" s="132" t="s">
        <v>10198</v>
      </c>
      <c r="D3608" s="132" t="s">
        <v>3787</v>
      </c>
      <c r="E3608" s="132" t="s">
        <v>3788</v>
      </c>
      <c r="F3608" s="132" t="s">
        <v>8816</v>
      </c>
      <c r="G3608" s="132" t="s">
        <v>9538</v>
      </c>
    </row>
    <row r="3609" spans="2:7">
      <c r="B3609" s="132" t="s">
        <v>10199</v>
      </c>
      <c r="C3609" s="132" t="s">
        <v>10200</v>
      </c>
      <c r="D3609" s="132" t="s">
        <v>3787</v>
      </c>
      <c r="E3609" s="132" t="s">
        <v>3788</v>
      </c>
      <c r="F3609" s="132" t="s">
        <v>8738</v>
      </c>
      <c r="G3609" s="132" t="s">
        <v>9538</v>
      </c>
    </row>
    <row r="3610" spans="2:7">
      <c r="B3610" s="132" t="s">
        <v>10201</v>
      </c>
      <c r="C3610" s="132" t="s">
        <v>10202</v>
      </c>
      <c r="D3610" s="132" t="s">
        <v>3787</v>
      </c>
      <c r="E3610" s="132" t="s">
        <v>3788</v>
      </c>
      <c r="F3610" s="132" t="s">
        <v>8701</v>
      </c>
      <c r="G3610" s="132" t="s">
        <v>9538</v>
      </c>
    </row>
    <row r="3611" spans="2:7">
      <c r="B3611" s="132" t="s">
        <v>10203</v>
      </c>
      <c r="C3611" s="132" t="s">
        <v>10204</v>
      </c>
      <c r="D3611" s="132" t="s">
        <v>3787</v>
      </c>
      <c r="E3611" s="132" t="s">
        <v>3788</v>
      </c>
      <c r="F3611" s="132" t="s">
        <v>8701</v>
      </c>
      <c r="G3611" s="132" t="s">
        <v>10174</v>
      </c>
    </row>
    <row r="3612" spans="2:7">
      <c r="B3612" s="132" t="s">
        <v>10205</v>
      </c>
      <c r="C3612" s="132" t="s">
        <v>10206</v>
      </c>
      <c r="D3612" s="132" t="s">
        <v>3787</v>
      </c>
      <c r="E3612" s="132" t="s">
        <v>3788</v>
      </c>
      <c r="F3612" s="132" t="s">
        <v>8724</v>
      </c>
      <c r="G3612" s="132" t="s">
        <v>10174</v>
      </c>
    </row>
    <row r="3613" spans="2:7">
      <c r="B3613" s="132" t="s">
        <v>10207</v>
      </c>
      <c r="C3613" s="132" t="s">
        <v>10208</v>
      </c>
      <c r="D3613" s="132" t="s">
        <v>3787</v>
      </c>
      <c r="E3613" s="132" t="s">
        <v>3788</v>
      </c>
      <c r="F3613" s="132" t="s">
        <v>9252</v>
      </c>
      <c r="G3613" s="132" t="s">
        <v>9538</v>
      </c>
    </row>
    <row r="3614" spans="2:7">
      <c r="B3614" s="132" t="s">
        <v>10209</v>
      </c>
      <c r="C3614" s="132" t="s">
        <v>10210</v>
      </c>
      <c r="D3614" s="132" t="s">
        <v>3787</v>
      </c>
      <c r="E3614" s="132" t="s">
        <v>3788</v>
      </c>
      <c r="F3614" s="132" t="s">
        <v>8774</v>
      </c>
      <c r="G3614" s="132" t="s">
        <v>9446</v>
      </c>
    </row>
    <row r="3615" spans="2:7">
      <c r="B3615" s="132" t="s">
        <v>10211</v>
      </c>
      <c r="C3615" s="132" t="s">
        <v>10212</v>
      </c>
      <c r="D3615" s="132" t="s">
        <v>3787</v>
      </c>
      <c r="E3615" s="132" t="s">
        <v>3788</v>
      </c>
      <c r="F3615" s="132" t="s">
        <v>8848</v>
      </c>
      <c r="G3615" s="132" t="s">
        <v>9446</v>
      </c>
    </row>
    <row r="3616" spans="2:7">
      <c r="B3616" s="132" t="s">
        <v>10213</v>
      </c>
      <c r="C3616" s="132" t="s">
        <v>10214</v>
      </c>
      <c r="D3616" s="132" t="s">
        <v>3787</v>
      </c>
      <c r="E3616" s="132" t="s">
        <v>3788</v>
      </c>
      <c r="F3616" s="132" t="s">
        <v>8928</v>
      </c>
      <c r="G3616" s="132" t="s">
        <v>9088</v>
      </c>
    </row>
    <row r="3617" spans="2:7">
      <c r="B3617" s="132" t="s">
        <v>10215</v>
      </c>
      <c r="C3617" s="132" t="s">
        <v>10216</v>
      </c>
      <c r="D3617" s="132" t="s">
        <v>3787</v>
      </c>
      <c r="E3617" s="132" t="s">
        <v>3788</v>
      </c>
      <c r="F3617" s="132" t="s">
        <v>8810</v>
      </c>
      <c r="G3617" s="132" t="s">
        <v>2536</v>
      </c>
    </row>
    <row r="3618" spans="2:7">
      <c r="B3618" s="132" t="s">
        <v>10217</v>
      </c>
      <c r="C3618" s="132" t="s">
        <v>10218</v>
      </c>
      <c r="D3618" s="132" t="s">
        <v>3787</v>
      </c>
      <c r="E3618" s="132" t="s">
        <v>3788</v>
      </c>
      <c r="F3618" s="132" t="s">
        <v>8861</v>
      </c>
      <c r="G3618" s="132" t="s">
        <v>2536</v>
      </c>
    </row>
    <row r="3619" spans="2:7">
      <c r="B3619" s="132" t="s">
        <v>10219</v>
      </c>
      <c r="C3619" s="132" t="s">
        <v>10220</v>
      </c>
      <c r="D3619" s="132" t="s">
        <v>3787</v>
      </c>
      <c r="E3619" s="132" t="s">
        <v>3788</v>
      </c>
      <c r="F3619" s="132" t="s">
        <v>8762</v>
      </c>
      <c r="G3619" s="132" t="s">
        <v>8993</v>
      </c>
    </row>
    <row r="3620" spans="2:7">
      <c r="B3620" s="132" t="s">
        <v>10221</v>
      </c>
      <c r="C3620" s="132" t="s">
        <v>10222</v>
      </c>
      <c r="D3620" s="132" t="s">
        <v>3787</v>
      </c>
      <c r="E3620" s="132" t="s">
        <v>3788</v>
      </c>
      <c r="F3620" s="132" t="s">
        <v>9148</v>
      </c>
      <c r="G3620" s="132" t="s">
        <v>10174</v>
      </c>
    </row>
    <row r="3621" spans="2:7">
      <c r="B3621" s="132" t="s">
        <v>10223</v>
      </c>
      <c r="C3621" s="132" t="s">
        <v>10224</v>
      </c>
      <c r="D3621" s="132" t="s">
        <v>3787</v>
      </c>
      <c r="E3621" s="132" t="s">
        <v>3788</v>
      </c>
      <c r="F3621" s="132" t="s">
        <v>8972</v>
      </c>
      <c r="G3621" s="132" t="s">
        <v>10174</v>
      </c>
    </row>
    <row r="3622" spans="2:7">
      <c r="B3622" s="132" t="s">
        <v>10225</v>
      </c>
      <c r="C3622" s="132" t="s">
        <v>10226</v>
      </c>
      <c r="D3622" s="132" t="s">
        <v>3787</v>
      </c>
      <c r="E3622" s="132" t="s">
        <v>3788</v>
      </c>
      <c r="F3622" s="132" t="s">
        <v>8698</v>
      </c>
      <c r="G3622" s="132" t="s">
        <v>10174</v>
      </c>
    </row>
    <row r="3623" spans="2:7">
      <c r="B3623" s="132" t="s">
        <v>10227</v>
      </c>
      <c r="C3623" s="132" t="s">
        <v>10228</v>
      </c>
      <c r="D3623" s="132" t="s">
        <v>3787</v>
      </c>
      <c r="E3623" s="132" t="s">
        <v>3788</v>
      </c>
      <c r="F3623" s="132" t="s">
        <v>8896</v>
      </c>
      <c r="G3623" s="132" t="s">
        <v>10174</v>
      </c>
    </row>
    <row r="3624" spans="2:7">
      <c r="B3624" s="132" t="s">
        <v>10229</v>
      </c>
      <c r="C3624" s="132" t="s">
        <v>10230</v>
      </c>
      <c r="D3624" s="132" t="s">
        <v>3787</v>
      </c>
      <c r="E3624" s="132" t="s">
        <v>3788</v>
      </c>
      <c r="F3624" s="132" t="s">
        <v>8746</v>
      </c>
      <c r="G3624" s="132" t="s">
        <v>10174</v>
      </c>
    </row>
    <row r="3625" spans="2:7">
      <c r="B3625" s="132" t="s">
        <v>10231</v>
      </c>
      <c r="C3625" s="132" t="s">
        <v>10232</v>
      </c>
      <c r="D3625" s="132" t="s">
        <v>3787</v>
      </c>
      <c r="E3625" s="132" t="s">
        <v>3788</v>
      </c>
      <c r="F3625" s="132" t="s">
        <v>9295</v>
      </c>
      <c r="G3625" s="132" t="s">
        <v>9799</v>
      </c>
    </row>
    <row r="3626" spans="2:7">
      <c r="B3626" s="132" t="s">
        <v>10233</v>
      </c>
      <c r="C3626" s="132" t="s">
        <v>10234</v>
      </c>
      <c r="D3626" s="132" t="s">
        <v>3787</v>
      </c>
      <c r="E3626" s="132" t="s">
        <v>3788</v>
      </c>
      <c r="F3626" s="132" t="s">
        <v>8795</v>
      </c>
      <c r="G3626" s="132" t="s">
        <v>10174</v>
      </c>
    </row>
    <row r="3627" spans="2:7">
      <c r="B3627" s="132" t="s">
        <v>10235</v>
      </c>
      <c r="C3627" s="132" t="s">
        <v>10236</v>
      </c>
      <c r="D3627" s="132" t="s">
        <v>3787</v>
      </c>
      <c r="E3627" s="132" t="s">
        <v>3788</v>
      </c>
      <c r="F3627" s="132" t="s">
        <v>8709</v>
      </c>
      <c r="G3627" s="132" t="s">
        <v>10174</v>
      </c>
    </row>
    <row r="3628" spans="2:7">
      <c r="B3628" s="132" t="s">
        <v>10237</v>
      </c>
      <c r="C3628" s="132" t="s">
        <v>10238</v>
      </c>
      <c r="D3628" s="132" t="s">
        <v>3787</v>
      </c>
      <c r="E3628" s="132" t="s">
        <v>3788</v>
      </c>
      <c r="F3628" s="132" t="s">
        <v>8822</v>
      </c>
      <c r="G3628" s="132" t="s">
        <v>10174</v>
      </c>
    </row>
    <row r="3629" spans="2:7">
      <c r="B3629" s="132" t="s">
        <v>10239</v>
      </c>
      <c r="C3629" s="132" t="s">
        <v>10240</v>
      </c>
      <c r="D3629" s="132" t="s">
        <v>3787</v>
      </c>
      <c r="E3629" s="132" t="s">
        <v>3788</v>
      </c>
      <c r="F3629" s="132" t="s">
        <v>8680</v>
      </c>
      <c r="G3629" s="132" t="s">
        <v>10174</v>
      </c>
    </row>
    <row r="3630" spans="2:7">
      <c r="B3630" s="132" t="s">
        <v>10241</v>
      </c>
      <c r="C3630" s="132" t="s">
        <v>10242</v>
      </c>
      <c r="D3630" s="132" t="s">
        <v>3787</v>
      </c>
      <c r="E3630" s="132" t="s">
        <v>3788</v>
      </c>
      <c r="F3630" s="132" t="s">
        <v>8861</v>
      </c>
      <c r="G3630" s="132" t="s">
        <v>9077</v>
      </c>
    </row>
    <row r="3631" spans="2:7">
      <c r="B3631" s="132" t="s">
        <v>10243</v>
      </c>
      <c r="C3631" s="132" t="s">
        <v>10244</v>
      </c>
      <c r="D3631" s="132" t="s">
        <v>3787</v>
      </c>
      <c r="E3631" s="132" t="s">
        <v>3788</v>
      </c>
      <c r="F3631" s="132" t="s">
        <v>8988</v>
      </c>
      <c r="G3631" s="132" t="s">
        <v>9799</v>
      </c>
    </row>
    <row r="3632" spans="2:7">
      <c r="B3632" s="132" t="s">
        <v>10245</v>
      </c>
      <c r="C3632" s="132" t="s">
        <v>10246</v>
      </c>
      <c r="D3632" s="132" t="s">
        <v>3787</v>
      </c>
      <c r="E3632" s="132" t="s">
        <v>3788</v>
      </c>
      <c r="F3632" s="132" t="s">
        <v>8931</v>
      </c>
      <c r="G3632" s="132" t="s">
        <v>2536</v>
      </c>
    </row>
    <row r="3633" spans="2:7">
      <c r="B3633" s="132" t="s">
        <v>10247</v>
      </c>
      <c r="C3633" s="132" t="s">
        <v>10248</v>
      </c>
      <c r="D3633" s="132" t="s">
        <v>3787</v>
      </c>
      <c r="E3633" s="132" t="s">
        <v>3788</v>
      </c>
      <c r="F3633" s="132" t="s">
        <v>8896</v>
      </c>
      <c r="G3633" s="132" t="s">
        <v>10174</v>
      </c>
    </row>
    <row r="3634" spans="2:7">
      <c r="B3634" s="132" t="s">
        <v>10249</v>
      </c>
      <c r="C3634" s="132" t="s">
        <v>10250</v>
      </c>
      <c r="D3634" s="132" t="s">
        <v>3787</v>
      </c>
      <c r="E3634" s="132" t="s">
        <v>3788</v>
      </c>
      <c r="F3634" s="132" t="s">
        <v>9031</v>
      </c>
      <c r="G3634" s="132" t="s">
        <v>3790</v>
      </c>
    </row>
    <row r="3635" spans="2:7">
      <c r="B3635" s="132" t="s">
        <v>10251</v>
      </c>
      <c r="C3635" s="132" t="s">
        <v>10252</v>
      </c>
      <c r="D3635" s="132" t="s">
        <v>3787</v>
      </c>
      <c r="E3635" s="132" t="s">
        <v>3788</v>
      </c>
      <c r="F3635" s="132" t="s">
        <v>3789</v>
      </c>
      <c r="G3635" s="132" t="s">
        <v>3790</v>
      </c>
    </row>
    <row r="3636" spans="2:7">
      <c r="B3636" s="132" t="s">
        <v>10253</v>
      </c>
      <c r="C3636" s="132" t="s">
        <v>10254</v>
      </c>
      <c r="D3636" s="132" t="s">
        <v>3787</v>
      </c>
      <c r="E3636" s="132" t="s">
        <v>3788</v>
      </c>
      <c r="F3636" s="132" t="s">
        <v>9028</v>
      </c>
      <c r="G3636" s="132" t="s">
        <v>3790</v>
      </c>
    </row>
    <row r="3637" spans="2:7">
      <c r="B3637" s="132" t="s">
        <v>10255</v>
      </c>
      <c r="C3637" s="132" t="s">
        <v>10256</v>
      </c>
      <c r="D3637" s="132" t="s">
        <v>3787</v>
      </c>
      <c r="E3637" s="132" t="s">
        <v>3788</v>
      </c>
      <c r="F3637" s="132" t="s">
        <v>8856</v>
      </c>
      <c r="G3637" s="132" t="s">
        <v>2536</v>
      </c>
    </row>
    <row r="3638" spans="2:7">
      <c r="B3638" s="132" t="s">
        <v>10257</v>
      </c>
      <c r="C3638" s="132" t="s">
        <v>10258</v>
      </c>
      <c r="D3638" s="132" t="s">
        <v>3787</v>
      </c>
      <c r="E3638" s="132" t="s">
        <v>3788</v>
      </c>
      <c r="F3638" s="132" t="s">
        <v>8861</v>
      </c>
      <c r="G3638" s="132" t="s">
        <v>2536</v>
      </c>
    </row>
    <row r="3639" spans="2:7">
      <c r="B3639" s="132" t="s">
        <v>10259</v>
      </c>
      <c r="C3639" s="132" t="s">
        <v>10260</v>
      </c>
      <c r="D3639" s="132" t="s">
        <v>3787</v>
      </c>
      <c r="E3639" s="132" t="s">
        <v>3788</v>
      </c>
      <c r="F3639" s="132" t="s">
        <v>8686</v>
      </c>
      <c r="G3639" s="132" t="s">
        <v>8993</v>
      </c>
    </row>
    <row r="3640" spans="2:7">
      <c r="B3640" s="132" t="s">
        <v>10261</v>
      </c>
      <c r="C3640" s="132" t="s">
        <v>10262</v>
      </c>
      <c r="D3640" s="132" t="s">
        <v>3787</v>
      </c>
      <c r="E3640" s="132" t="s">
        <v>3788</v>
      </c>
      <c r="F3640" s="132" t="s">
        <v>8861</v>
      </c>
      <c r="G3640" s="132" t="s">
        <v>2536</v>
      </c>
    </row>
    <row r="3641" spans="2:7">
      <c r="B3641" s="132" t="s">
        <v>10263</v>
      </c>
      <c r="C3641" s="132" t="s">
        <v>10264</v>
      </c>
      <c r="D3641" s="132" t="s">
        <v>3787</v>
      </c>
      <c r="E3641" s="132" t="s">
        <v>3788</v>
      </c>
      <c r="F3641" s="132" t="s">
        <v>8810</v>
      </c>
      <c r="G3641" s="132" t="s">
        <v>2536</v>
      </c>
    </row>
    <row r="3642" spans="2:7">
      <c r="B3642" s="132" t="s">
        <v>10265</v>
      </c>
      <c r="C3642" s="132" t="s">
        <v>10266</v>
      </c>
      <c r="D3642" s="132" t="s">
        <v>3787</v>
      </c>
      <c r="E3642" s="132" t="s">
        <v>3788</v>
      </c>
      <c r="F3642" s="132" t="s">
        <v>8795</v>
      </c>
      <c r="G3642" s="132" t="s">
        <v>9088</v>
      </c>
    </row>
    <row r="3643" spans="2:7">
      <c r="B3643" s="132" t="s">
        <v>10267</v>
      </c>
      <c r="C3643" s="132" t="s">
        <v>10268</v>
      </c>
      <c r="D3643" s="132" t="s">
        <v>2498</v>
      </c>
      <c r="E3643" s="132" t="s">
        <v>2499</v>
      </c>
      <c r="F3643" s="132" t="s">
        <v>3056</v>
      </c>
      <c r="G3643" s="132" t="s">
        <v>2508</v>
      </c>
    </row>
    <row r="3644" spans="2:7">
      <c r="B3644" s="132" t="s">
        <v>10269</v>
      </c>
      <c r="C3644" s="132" t="s">
        <v>10270</v>
      </c>
      <c r="D3644" s="132" t="s">
        <v>3787</v>
      </c>
      <c r="E3644" s="132" t="s">
        <v>3788</v>
      </c>
      <c r="F3644" s="132" t="s">
        <v>9062</v>
      </c>
      <c r="G3644" s="132" t="s">
        <v>9799</v>
      </c>
    </row>
    <row r="3645" spans="2:7">
      <c r="B3645" s="132" t="s">
        <v>10271</v>
      </c>
      <c r="C3645" s="132" t="s">
        <v>10272</v>
      </c>
      <c r="D3645" s="132" t="s">
        <v>3787</v>
      </c>
      <c r="E3645" s="132" t="s">
        <v>3788</v>
      </c>
      <c r="F3645" s="132" t="s">
        <v>9056</v>
      </c>
      <c r="G3645" s="132" t="s">
        <v>10174</v>
      </c>
    </row>
    <row r="3646" spans="2:7">
      <c r="B3646" s="132" t="s">
        <v>10273</v>
      </c>
      <c r="C3646" s="132" t="s">
        <v>10274</v>
      </c>
      <c r="D3646" s="132" t="s">
        <v>3787</v>
      </c>
      <c r="E3646" s="132" t="s">
        <v>3788</v>
      </c>
      <c r="F3646" s="132" t="s">
        <v>8724</v>
      </c>
      <c r="G3646" s="132" t="s">
        <v>10275</v>
      </c>
    </row>
    <row r="3647" spans="2:7">
      <c r="B3647" s="132" t="s">
        <v>10276</v>
      </c>
      <c r="C3647" s="132" t="s">
        <v>10277</v>
      </c>
      <c r="D3647" s="132" t="s">
        <v>3787</v>
      </c>
      <c r="E3647" s="132" t="s">
        <v>3788</v>
      </c>
      <c r="F3647" s="132" t="s">
        <v>8861</v>
      </c>
      <c r="G3647" s="132" t="s">
        <v>10174</v>
      </c>
    </row>
    <row r="3648" spans="2:7">
      <c r="B3648" s="132" t="s">
        <v>10278</v>
      </c>
      <c r="C3648" s="132" t="s">
        <v>10279</v>
      </c>
      <c r="D3648" s="132" t="s">
        <v>3787</v>
      </c>
      <c r="E3648" s="132" t="s">
        <v>3788</v>
      </c>
      <c r="F3648" s="132" t="s">
        <v>8704</v>
      </c>
      <c r="G3648" s="132" t="s">
        <v>10174</v>
      </c>
    </row>
    <row r="3649" spans="2:7">
      <c r="B3649" s="132" t="s">
        <v>10280</v>
      </c>
      <c r="C3649" s="132" t="s">
        <v>10281</v>
      </c>
      <c r="D3649" s="132" t="s">
        <v>3787</v>
      </c>
      <c r="E3649" s="132" t="s">
        <v>3788</v>
      </c>
      <c r="F3649" s="132" t="s">
        <v>8677</v>
      </c>
      <c r="G3649" s="132" t="s">
        <v>10174</v>
      </c>
    </row>
    <row r="3650" spans="2:7">
      <c r="B3650" s="132" t="s">
        <v>10282</v>
      </c>
      <c r="C3650" s="132" t="s">
        <v>10283</v>
      </c>
      <c r="D3650" s="132" t="s">
        <v>3787</v>
      </c>
      <c r="E3650" s="132" t="s">
        <v>3788</v>
      </c>
      <c r="F3650" s="132" t="s">
        <v>8709</v>
      </c>
      <c r="G3650" s="132" t="s">
        <v>10174</v>
      </c>
    </row>
    <row r="3651" spans="2:7">
      <c r="B3651" s="132" t="s">
        <v>10284</v>
      </c>
      <c r="C3651" s="132" t="s">
        <v>10285</v>
      </c>
      <c r="D3651" s="132" t="s">
        <v>3787</v>
      </c>
      <c r="E3651" s="132" t="s">
        <v>3788</v>
      </c>
      <c r="F3651" s="132" t="s">
        <v>8704</v>
      </c>
      <c r="G3651" s="132" t="s">
        <v>10174</v>
      </c>
    </row>
    <row r="3652" spans="2:7">
      <c r="B3652" s="132" t="s">
        <v>10286</v>
      </c>
      <c r="C3652" s="132" t="s">
        <v>10287</v>
      </c>
      <c r="D3652" s="132" t="s">
        <v>3787</v>
      </c>
      <c r="E3652" s="132" t="s">
        <v>3788</v>
      </c>
      <c r="F3652" s="132" t="s">
        <v>9298</v>
      </c>
      <c r="G3652" s="132" t="s">
        <v>10174</v>
      </c>
    </row>
    <row r="3653" spans="2:7">
      <c r="B3653" s="132" t="s">
        <v>10288</v>
      </c>
      <c r="C3653" s="132" t="s">
        <v>10289</v>
      </c>
      <c r="D3653" s="132" t="s">
        <v>3787</v>
      </c>
      <c r="E3653" s="132" t="s">
        <v>3788</v>
      </c>
      <c r="F3653" s="132" t="s">
        <v>8851</v>
      </c>
      <c r="G3653" s="132" t="s">
        <v>9799</v>
      </c>
    </row>
    <row r="3654" spans="2:7">
      <c r="B3654" s="132" t="s">
        <v>10290</v>
      </c>
      <c r="C3654" s="132" t="s">
        <v>10291</v>
      </c>
      <c r="D3654" s="132" t="s">
        <v>3787</v>
      </c>
      <c r="E3654" s="132" t="s">
        <v>3788</v>
      </c>
      <c r="F3654" s="132" t="s">
        <v>8931</v>
      </c>
      <c r="G3654" s="132" t="s">
        <v>10174</v>
      </c>
    </row>
    <row r="3655" spans="2:7">
      <c r="B3655" s="132" t="s">
        <v>10292</v>
      </c>
      <c r="C3655" s="132" t="s">
        <v>10293</v>
      </c>
      <c r="D3655" s="132" t="s">
        <v>3787</v>
      </c>
      <c r="E3655" s="132" t="s">
        <v>3788</v>
      </c>
      <c r="F3655" s="132" t="s">
        <v>8798</v>
      </c>
      <c r="G3655" s="132" t="s">
        <v>10174</v>
      </c>
    </row>
    <row r="3656" spans="2:7">
      <c r="B3656" s="132" t="s">
        <v>10294</v>
      </c>
      <c r="C3656" s="132" t="s">
        <v>10295</v>
      </c>
      <c r="D3656" s="132" t="s">
        <v>3787</v>
      </c>
      <c r="E3656" s="132" t="s">
        <v>3788</v>
      </c>
      <c r="F3656" s="132" t="s">
        <v>8715</v>
      </c>
      <c r="G3656" s="132" t="s">
        <v>10174</v>
      </c>
    </row>
    <row r="3657" spans="2:7">
      <c r="B3657" s="132" t="s">
        <v>10296</v>
      </c>
      <c r="C3657" s="132" t="s">
        <v>10297</v>
      </c>
      <c r="D3657" s="132" t="s">
        <v>3787</v>
      </c>
      <c r="E3657" s="132" t="s">
        <v>3788</v>
      </c>
      <c r="F3657" s="132" t="s">
        <v>8762</v>
      </c>
      <c r="G3657" s="132" t="s">
        <v>2536</v>
      </c>
    </row>
    <row r="3658" spans="2:7">
      <c r="B3658" s="132" t="s">
        <v>10298</v>
      </c>
      <c r="C3658" s="132" t="s">
        <v>10299</v>
      </c>
      <c r="D3658" s="132" t="s">
        <v>3787</v>
      </c>
      <c r="E3658" s="132" t="s">
        <v>3788</v>
      </c>
      <c r="F3658" s="132" t="s">
        <v>9013</v>
      </c>
      <c r="G3658" s="132" t="s">
        <v>3790</v>
      </c>
    </row>
    <row r="3659" spans="2:7">
      <c r="B3659" s="132" t="s">
        <v>10300</v>
      </c>
      <c r="C3659" s="132" t="s">
        <v>10301</v>
      </c>
      <c r="D3659" s="132" t="s">
        <v>3787</v>
      </c>
      <c r="E3659" s="132" t="s">
        <v>3788</v>
      </c>
      <c r="F3659" s="132" t="s">
        <v>9056</v>
      </c>
      <c r="G3659" s="132" t="s">
        <v>2536</v>
      </c>
    </row>
    <row r="3660" spans="2:7">
      <c r="B3660" s="132" t="s">
        <v>10302</v>
      </c>
      <c r="C3660" s="132" t="s">
        <v>10303</v>
      </c>
      <c r="D3660" s="132" t="s">
        <v>3787</v>
      </c>
      <c r="E3660" s="132" t="s">
        <v>3788</v>
      </c>
      <c r="F3660" s="132" t="s">
        <v>3789</v>
      </c>
      <c r="G3660" s="132" t="s">
        <v>3790</v>
      </c>
    </row>
    <row r="3661" spans="2:7">
      <c r="B3661" s="132" t="s">
        <v>10304</v>
      </c>
      <c r="C3661" s="132" t="s">
        <v>10305</v>
      </c>
      <c r="D3661" s="132" t="s">
        <v>3787</v>
      </c>
      <c r="E3661" s="132" t="s">
        <v>3788</v>
      </c>
      <c r="F3661" s="132" t="s">
        <v>9065</v>
      </c>
      <c r="G3661" s="132" t="s">
        <v>2831</v>
      </c>
    </row>
    <row r="3662" spans="2:7">
      <c r="B3662" s="132" t="s">
        <v>10306</v>
      </c>
      <c r="C3662" s="132" t="s">
        <v>10307</v>
      </c>
      <c r="D3662" s="132" t="s">
        <v>3787</v>
      </c>
      <c r="E3662" s="132" t="s">
        <v>3788</v>
      </c>
      <c r="F3662" s="132" t="s">
        <v>3789</v>
      </c>
      <c r="G3662" s="132" t="s">
        <v>3790</v>
      </c>
    </row>
    <row r="3663" spans="2:7">
      <c r="B3663" s="132" t="s">
        <v>10308</v>
      </c>
      <c r="C3663" s="132" t="s">
        <v>10309</v>
      </c>
      <c r="D3663" s="132" t="s">
        <v>3787</v>
      </c>
      <c r="E3663" s="132" t="s">
        <v>3788</v>
      </c>
      <c r="F3663" s="132" t="s">
        <v>8792</v>
      </c>
      <c r="G3663" s="132" t="s">
        <v>9088</v>
      </c>
    </row>
    <row r="3664" spans="2:7">
      <c r="B3664" s="132" t="s">
        <v>10310</v>
      </c>
      <c r="C3664" s="132" t="s">
        <v>10311</v>
      </c>
      <c r="D3664" s="132" t="s">
        <v>3787</v>
      </c>
      <c r="E3664" s="132" t="s">
        <v>3788</v>
      </c>
      <c r="F3664" s="132" t="s">
        <v>8686</v>
      </c>
      <c r="G3664" s="132" t="s">
        <v>9446</v>
      </c>
    </row>
    <row r="3665" spans="2:7">
      <c r="B3665" s="132" t="s">
        <v>10312</v>
      </c>
      <c r="C3665" s="132" t="s">
        <v>10313</v>
      </c>
      <c r="D3665" s="132" t="s">
        <v>3787</v>
      </c>
      <c r="E3665" s="132" t="s">
        <v>3788</v>
      </c>
      <c r="F3665" s="132" t="s">
        <v>8698</v>
      </c>
      <c r="G3665" s="132" t="s">
        <v>9088</v>
      </c>
    </row>
    <row r="3666" spans="2:7">
      <c r="B3666" s="132" t="s">
        <v>10314</v>
      </c>
      <c r="C3666" s="132" t="s">
        <v>10315</v>
      </c>
      <c r="D3666" s="132" t="s">
        <v>3787</v>
      </c>
      <c r="E3666" s="132" t="s">
        <v>3788</v>
      </c>
      <c r="F3666" s="132" t="s">
        <v>8686</v>
      </c>
      <c r="G3666" s="132" t="s">
        <v>10174</v>
      </c>
    </row>
    <row r="3667" spans="2:7">
      <c r="B3667" s="132" t="s">
        <v>10316</v>
      </c>
      <c r="C3667" s="132" t="s">
        <v>10317</v>
      </c>
      <c r="D3667" s="132" t="s">
        <v>3787</v>
      </c>
      <c r="E3667" s="132" t="s">
        <v>3788</v>
      </c>
      <c r="F3667" s="132" t="s">
        <v>8695</v>
      </c>
      <c r="G3667" s="132" t="s">
        <v>2536</v>
      </c>
    </row>
    <row r="3668" spans="2:7">
      <c r="B3668" s="132" t="s">
        <v>10318</v>
      </c>
      <c r="C3668" s="132" t="s">
        <v>10319</v>
      </c>
      <c r="D3668" s="132" t="s">
        <v>3787</v>
      </c>
      <c r="E3668" s="132" t="s">
        <v>3788</v>
      </c>
      <c r="F3668" s="132" t="s">
        <v>8907</v>
      </c>
      <c r="G3668" s="132" t="s">
        <v>9247</v>
      </c>
    </row>
    <row r="3669" spans="2:7">
      <c r="B3669" s="132" t="s">
        <v>10320</v>
      </c>
      <c r="C3669" s="132" t="s">
        <v>10321</v>
      </c>
      <c r="D3669" s="132" t="s">
        <v>3787</v>
      </c>
      <c r="E3669" s="132" t="s">
        <v>3788</v>
      </c>
      <c r="F3669" s="132" t="s">
        <v>9128</v>
      </c>
      <c r="G3669" s="132" t="s">
        <v>9096</v>
      </c>
    </row>
    <row r="3670" spans="2:7">
      <c r="B3670" s="132" t="s">
        <v>10322</v>
      </c>
      <c r="C3670" s="132" t="s">
        <v>10323</v>
      </c>
      <c r="D3670" s="132" t="s">
        <v>3787</v>
      </c>
      <c r="E3670" s="132" t="s">
        <v>3788</v>
      </c>
      <c r="F3670" s="132" t="s">
        <v>9635</v>
      </c>
      <c r="G3670" s="132" t="s">
        <v>10324</v>
      </c>
    </row>
    <row r="3671" spans="2:7">
      <c r="B3671" s="132" t="s">
        <v>10325</v>
      </c>
      <c r="C3671" s="132" t="s">
        <v>10326</v>
      </c>
      <c r="D3671" s="132" t="s">
        <v>3787</v>
      </c>
      <c r="E3671" s="132" t="s">
        <v>3788</v>
      </c>
      <c r="F3671" s="132" t="s">
        <v>8910</v>
      </c>
      <c r="G3671" s="132" t="s">
        <v>10324</v>
      </c>
    </row>
    <row r="3672" spans="2:7">
      <c r="B3672" s="132" t="s">
        <v>10327</v>
      </c>
      <c r="C3672" s="132" t="s">
        <v>10328</v>
      </c>
      <c r="D3672" s="132" t="s">
        <v>3787</v>
      </c>
      <c r="E3672" s="132" t="s">
        <v>3788</v>
      </c>
      <c r="F3672" s="132" t="s">
        <v>8816</v>
      </c>
      <c r="G3672" s="132" t="s">
        <v>10174</v>
      </c>
    </row>
    <row r="3673" spans="2:7">
      <c r="B3673" s="132" t="s">
        <v>10329</v>
      </c>
      <c r="C3673" s="132" t="s">
        <v>10330</v>
      </c>
      <c r="D3673" s="132" t="s">
        <v>3787</v>
      </c>
      <c r="E3673" s="132" t="s">
        <v>3788</v>
      </c>
      <c r="F3673" s="132" t="s">
        <v>8704</v>
      </c>
      <c r="G3673" s="132" t="s">
        <v>10275</v>
      </c>
    </row>
    <row r="3674" spans="2:7">
      <c r="B3674" s="132" t="s">
        <v>10331</v>
      </c>
      <c r="C3674" s="132" t="s">
        <v>10332</v>
      </c>
      <c r="D3674" s="132" t="s">
        <v>3787</v>
      </c>
      <c r="E3674" s="132" t="s">
        <v>3788</v>
      </c>
      <c r="F3674" s="132" t="s">
        <v>8931</v>
      </c>
      <c r="G3674" s="132" t="s">
        <v>10275</v>
      </c>
    </row>
    <row r="3675" spans="2:7">
      <c r="B3675" s="132" t="s">
        <v>10333</v>
      </c>
      <c r="C3675" s="132" t="s">
        <v>10334</v>
      </c>
      <c r="D3675" s="132" t="s">
        <v>3787</v>
      </c>
      <c r="E3675" s="132" t="s">
        <v>3788</v>
      </c>
      <c r="F3675" s="132" t="s">
        <v>8972</v>
      </c>
      <c r="G3675" s="132" t="s">
        <v>10275</v>
      </c>
    </row>
    <row r="3676" spans="2:7">
      <c r="B3676" s="132" t="s">
        <v>10335</v>
      </c>
      <c r="C3676" s="132" t="s">
        <v>10336</v>
      </c>
      <c r="D3676" s="132" t="s">
        <v>3787</v>
      </c>
      <c r="E3676" s="132" t="s">
        <v>3788</v>
      </c>
      <c r="F3676" s="132" t="s">
        <v>9013</v>
      </c>
      <c r="G3676" s="132" t="s">
        <v>10174</v>
      </c>
    </row>
    <row r="3677" spans="2:7">
      <c r="B3677" s="132" t="s">
        <v>10337</v>
      </c>
      <c r="C3677" s="132" t="s">
        <v>10338</v>
      </c>
      <c r="D3677" s="132" t="s">
        <v>3787</v>
      </c>
      <c r="E3677" s="132" t="s">
        <v>3788</v>
      </c>
      <c r="F3677" s="132" t="s">
        <v>8689</v>
      </c>
      <c r="G3677" s="132" t="s">
        <v>10275</v>
      </c>
    </row>
    <row r="3678" spans="2:7">
      <c r="B3678" s="132" t="s">
        <v>10339</v>
      </c>
      <c r="C3678" s="132" t="s">
        <v>10340</v>
      </c>
      <c r="D3678" s="132" t="s">
        <v>3787</v>
      </c>
      <c r="E3678" s="132" t="s">
        <v>3788</v>
      </c>
      <c r="F3678" s="132" t="s">
        <v>8757</v>
      </c>
      <c r="G3678" s="132" t="s">
        <v>10174</v>
      </c>
    </row>
    <row r="3679" spans="2:7">
      <c r="B3679" s="132" t="s">
        <v>10341</v>
      </c>
      <c r="C3679" s="132" t="s">
        <v>10342</v>
      </c>
      <c r="D3679" s="132" t="s">
        <v>3787</v>
      </c>
      <c r="E3679" s="132" t="s">
        <v>3788</v>
      </c>
      <c r="F3679" s="132" t="s">
        <v>8825</v>
      </c>
      <c r="G3679" s="132" t="s">
        <v>10275</v>
      </c>
    </row>
    <row r="3680" spans="2:7">
      <c r="B3680" s="132" t="s">
        <v>10343</v>
      </c>
      <c r="C3680" s="132" t="s">
        <v>10344</v>
      </c>
      <c r="D3680" s="132" t="s">
        <v>3787</v>
      </c>
      <c r="E3680" s="132" t="s">
        <v>3788</v>
      </c>
      <c r="F3680" s="132" t="s">
        <v>8779</v>
      </c>
      <c r="G3680" s="132" t="s">
        <v>10174</v>
      </c>
    </row>
    <row r="3681" spans="2:7">
      <c r="B3681" s="132" t="s">
        <v>10345</v>
      </c>
      <c r="C3681" s="132" t="s">
        <v>10346</v>
      </c>
      <c r="D3681" s="132" t="s">
        <v>3787</v>
      </c>
      <c r="E3681" s="132" t="s">
        <v>3788</v>
      </c>
      <c r="F3681" s="132" t="s">
        <v>8822</v>
      </c>
      <c r="G3681" s="132" t="s">
        <v>10275</v>
      </c>
    </row>
    <row r="3682" spans="2:7">
      <c r="B3682" s="132" t="s">
        <v>10347</v>
      </c>
      <c r="C3682" s="132" t="s">
        <v>10348</v>
      </c>
      <c r="D3682" s="132" t="s">
        <v>3787</v>
      </c>
      <c r="E3682" s="132" t="s">
        <v>3788</v>
      </c>
      <c r="F3682" s="132" t="s">
        <v>8712</v>
      </c>
      <c r="G3682" s="132" t="s">
        <v>10275</v>
      </c>
    </row>
    <row r="3683" spans="2:7">
      <c r="B3683" s="132" t="s">
        <v>10349</v>
      </c>
      <c r="C3683" s="132" t="s">
        <v>10350</v>
      </c>
      <c r="D3683" s="132" t="s">
        <v>3787</v>
      </c>
      <c r="E3683" s="132" t="s">
        <v>3788</v>
      </c>
      <c r="F3683" s="132" t="s">
        <v>8746</v>
      </c>
      <c r="G3683" s="132" t="s">
        <v>10275</v>
      </c>
    </row>
    <row r="3684" spans="2:7">
      <c r="B3684" s="132" t="s">
        <v>10351</v>
      </c>
      <c r="C3684" s="132" t="s">
        <v>10352</v>
      </c>
      <c r="D3684" s="132" t="s">
        <v>3787</v>
      </c>
      <c r="E3684" s="132" t="s">
        <v>3788</v>
      </c>
      <c r="F3684" s="132" t="s">
        <v>8701</v>
      </c>
      <c r="G3684" s="132" t="s">
        <v>10275</v>
      </c>
    </row>
    <row r="3685" spans="2:7">
      <c r="B3685" s="132" t="s">
        <v>10353</v>
      </c>
      <c r="C3685" s="132" t="s">
        <v>10354</v>
      </c>
      <c r="D3685" s="132" t="s">
        <v>3787</v>
      </c>
      <c r="E3685" s="132" t="s">
        <v>3788</v>
      </c>
      <c r="F3685" s="132" t="s">
        <v>8762</v>
      </c>
      <c r="G3685" s="132" t="s">
        <v>10275</v>
      </c>
    </row>
    <row r="3686" spans="2:7">
      <c r="B3686" s="132" t="s">
        <v>10355</v>
      </c>
      <c r="C3686" s="132" t="s">
        <v>10356</v>
      </c>
      <c r="D3686" s="132" t="s">
        <v>3787</v>
      </c>
      <c r="E3686" s="132" t="s">
        <v>3788</v>
      </c>
      <c r="F3686" s="132" t="s">
        <v>8907</v>
      </c>
      <c r="G3686" s="132" t="s">
        <v>8997</v>
      </c>
    </row>
    <row r="3687" spans="2:7">
      <c r="B3687" s="132" t="s">
        <v>10357</v>
      </c>
      <c r="C3687" s="132" t="s">
        <v>10358</v>
      </c>
      <c r="D3687" s="132" t="s">
        <v>3787</v>
      </c>
      <c r="E3687" s="132" t="s">
        <v>3788</v>
      </c>
      <c r="F3687" s="132" t="s">
        <v>8689</v>
      </c>
      <c r="G3687" s="132" t="s">
        <v>9247</v>
      </c>
    </row>
    <row r="3688" spans="2:7">
      <c r="B3688" s="132" t="s">
        <v>10359</v>
      </c>
      <c r="C3688" s="132" t="s">
        <v>10360</v>
      </c>
      <c r="D3688" s="132" t="s">
        <v>3787</v>
      </c>
      <c r="E3688" s="132" t="s">
        <v>3788</v>
      </c>
      <c r="F3688" s="132" t="s">
        <v>8887</v>
      </c>
      <c r="G3688" s="132" t="s">
        <v>2536</v>
      </c>
    </row>
    <row r="3689" spans="2:7">
      <c r="B3689" s="132" t="s">
        <v>10361</v>
      </c>
      <c r="C3689" s="132" t="s">
        <v>10362</v>
      </c>
      <c r="D3689" s="132" t="s">
        <v>3787</v>
      </c>
      <c r="E3689" s="132" t="s">
        <v>3788</v>
      </c>
      <c r="F3689" s="132" t="s">
        <v>9028</v>
      </c>
      <c r="G3689" s="132" t="s">
        <v>3790</v>
      </c>
    </row>
    <row r="3690" spans="2:7">
      <c r="B3690" s="132" t="s">
        <v>10363</v>
      </c>
      <c r="C3690" s="132" t="s">
        <v>10364</v>
      </c>
      <c r="D3690" s="132" t="s">
        <v>3787</v>
      </c>
      <c r="E3690" s="132" t="s">
        <v>3788</v>
      </c>
      <c r="F3690" s="132" t="s">
        <v>8695</v>
      </c>
      <c r="G3690" s="132" t="s">
        <v>2536</v>
      </c>
    </row>
    <row r="3691" spans="2:7">
      <c r="B3691" s="132" t="s">
        <v>10365</v>
      </c>
      <c r="C3691" s="132" t="s">
        <v>10366</v>
      </c>
      <c r="D3691" s="132" t="s">
        <v>3787</v>
      </c>
      <c r="E3691" s="132" t="s">
        <v>3788</v>
      </c>
      <c r="F3691" s="132" t="s">
        <v>8810</v>
      </c>
      <c r="G3691" s="132" t="s">
        <v>9077</v>
      </c>
    </row>
    <row r="3692" spans="2:7">
      <c r="B3692" s="132" t="s">
        <v>10367</v>
      </c>
      <c r="C3692" s="132" t="s">
        <v>10368</v>
      </c>
      <c r="D3692" s="132" t="s">
        <v>3787</v>
      </c>
      <c r="E3692" s="132" t="s">
        <v>3788</v>
      </c>
      <c r="F3692" s="132" t="s">
        <v>8951</v>
      </c>
      <c r="G3692" s="132" t="s">
        <v>9538</v>
      </c>
    </row>
    <row r="3693" spans="2:7">
      <c r="B3693" s="132" t="s">
        <v>10369</v>
      </c>
      <c r="C3693" s="132" t="s">
        <v>10370</v>
      </c>
      <c r="D3693" s="132" t="s">
        <v>3787</v>
      </c>
      <c r="E3693" s="132" t="s">
        <v>3788</v>
      </c>
      <c r="F3693" s="132" t="s">
        <v>8746</v>
      </c>
      <c r="G3693" s="132" t="s">
        <v>2536</v>
      </c>
    </row>
    <row r="3694" spans="2:7">
      <c r="B3694" s="132" t="s">
        <v>10371</v>
      </c>
      <c r="C3694" s="132" t="s">
        <v>10372</v>
      </c>
      <c r="D3694" s="132" t="s">
        <v>3787</v>
      </c>
      <c r="E3694" s="132" t="s">
        <v>3788</v>
      </c>
      <c r="F3694" s="132" t="s">
        <v>9065</v>
      </c>
      <c r="G3694" s="132" t="s">
        <v>2946</v>
      </c>
    </row>
    <row r="3695" spans="2:7">
      <c r="B3695" s="132" t="s">
        <v>10373</v>
      </c>
      <c r="C3695" s="132" t="s">
        <v>10374</v>
      </c>
      <c r="D3695" s="132" t="s">
        <v>3787</v>
      </c>
      <c r="E3695" s="132" t="s">
        <v>3788</v>
      </c>
      <c r="F3695" s="132" t="s">
        <v>9635</v>
      </c>
      <c r="G3695" s="132" t="s">
        <v>9538</v>
      </c>
    </row>
    <row r="3696" spans="2:7">
      <c r="B3696" s="132" t="s">
        <v>10375</v>
      </c>
      <c r="C3696" s="132" t="s">
        <v>10376</v>
      </c>
      <c r="D3696" s="132" t="s">
        <v>3787</v>
      </c>
      <c r="E3696" s="132" t="s">
        <v>3788</v>
      </c>
      <c r="F3696" s="132" t="s">
        <v>8680</v>
      </c>
      <c r="G3696" s="132" t="s">
        <v>2536</v>
      </c>
    </row>
    <row r="3697" spans="2:7">
      <c r="B3697" s="132" t="s">
        <v>10377</v>
      </c>
      <c r="C3697" s="132" t="s">
        <v>10378</v>
      </c>
      <c r="D3697" s="132" t="s">
        <v>3787</v>
      </c>
      <c r="E3697" s="132" t="s">
        <v>3788</v>
      </c>
      <c r="F3697" s="132" t="s">
        <v>8698</v>
      </c>
      <c r="G3697" s="132" t="s">
        <v>9446</v>
      </c>
    </row>
    <row r="3698" spans="2:7">
      <c r="B3698" s="132" t="s">
        <v>10379</v>
      </c>
      <c r="C3698" s="132" t="s">
        <v>10380</v>
      </c>
      <c r="D3698" s="132" t="s">
        <v>3787</v>
      </c>
      <c r="E3698" s="132" t="s">
        <v>3788</v>
      </c>
      <c r="F3698" s="132" t="s">
        <v>8704</v>
      </c>
      <c r="G3698" s="132" t="s">
        <v>9247</v>
      </c>
    </row>
    <row r="3699" spans="2:7">
      <c r="B3699" s="132" t="s">
        <v>10381</v>
      </c>
      <c r="C3699" s="132" t="s">
        <v>10382</v>
      </c>
      <c r="D3699" s="132" t="s">
        <v>3787</v>
      </c>
      <c r="E3699" s="132" t="s">
        <v>3788</v>
      </c>
      <c r="F3699" s="132" t="s">
        <v>10383</v>
      </c>
      <c r="G3699" s="132" t="s">
        <v>9247</v>
      </c>
    </row>
    <row r="3700" spans="2:7">
      <c r="B3700" s="132" t="s">
        <v>10384</v>
      </c>
      <c r="C3700" s="132" t="s">
        <v>10385</v>
      </c>
      <c r="D3700" s="132" t="s">
        <v>3787</v>
      </c>
      <c r="E3700" s="132" t="s">
        <v>3788</v>
      </c>
      <c r="F3700" s="132" t="s">
        <v>8931</v>
      </c>
      <c r="G3700" s="132" t="s">
        <v>10275</v>
      </c>
    </row>
    <row r="3701" spans="2:7">
      <c r="B3701" s="132" t="s">
        <v>10386</v>
      </c>
      <c r="C3701" s="132" t="s">
        <v>10387</v>
      </c>
      <c r="D3701" s="132" t="s">
        <v>3787</v>
      </c>
      <c r="E3701" s="132" t="s">
        <v>3788</v>
      </c>
      <c r="F3701" s="132" t="s">
        <v>9635</v>
      </c>
      <c r="G3701" s="132" t="s">
        <v>10324</v>
      </c>
    </row>
    <row r="3702" spans="2:7">
      <c r="B3702" s="132" t="s">
        <v>10388</v>
      </c>
      <c r="C3702" s="132" t="s">
        <v>10389</v>
      </c>
      <c r="D3702" s="132" t="s">
        <v>3787</v>
      </c>
      <c r="E3702" s="132" t="s">
        <v>3788</v>
      </c>
      <c r="F3702" s="132" t="s">
        <v>8810</v>
      </c>
      <c r="G3702" s="132" t="s">
        <v>10174</v>
      </c>
    </row>
    <row r="3703" spans="2:7">
      <c r="B3703" s="132" t="s">
        <v>10390</v>
      </c>
      <c r="C3703" s="132" t="s">
        <v>10391</v>
      </c>
      <c r="D3703" s="132" t="s">
        <v>3787</v>
      </c>
      <c r="E3703" s="132" t="s">
        <v>3788</v>
      </c>
      <c r="F3703" s="132" t="s">
        <v>8715</v>
      </c>
      <c r="G3703" s="132" t="s">
        <v>10275</v>
      </c>
    </row>
    <row r="3704" spans="2:7">
      <c r="B3704" s="132" t="s">
        <v>10392</v>
      </c>
      <c r="C3704" s="132" t="s">
        <v>10393</v>
      </c>
      <c r="D3704" s="132" t="s">
        <v>3787</v>
      </c>
      <c r="E3704" s="132" t="s">
        <v>3788</v>
      </c>
      <c r="F3704" s="132" t="s">
        <v>8738</v>
      </c>
      <c r="G3704" s="132" t="s">
        <v>10174</v>
      </c>
    </row>
    <row r="3705" spans="2:7">
      <c r="B3705" s="132" t="s">
        <v>10394</v>
      </c>
      <c r="C3705" s="132" t="s">
        <v>10395</v>
      </c>
      <c r="D3705" s="132" t="s">
        <v>3787</v>
      </c>
      <c r="E3705" s="132" t="s">
        <v>3788</v>
      </c>
      <c r="F3705" s="132" t="s">
        <v>8822</v>
      </c>
      <c r="G3705" s="132" t="s">
        <v>10174</v>
      </c>
    </row>
    <row r="3706" spans="2:7">
      <c r="B3706" s="132" t="s">
        <v>10396</v>
      </c>
      <c r="C3706" s="132" t="s">
        <v>10397</v>
      </c>
      <c r="D3706" s="132" t="s">
        <v>3787</v>
      </c>
      <c r="E3706" s="132" t="s">
        <v>3788</v>
      </c>
      <c r="F3706" s="132" t="s">
        <v>8724</v>
      </c>
      <c r="G3706" s="132" t="s">
        <v>10275</v>
      </c>
    </row>
    <row r="3707" spans="2:7">
      <c r="B3707" s="132" t="s">
        <v>10398</v>
      </c>
      <c r="C3707" s="132" t="s">
        <v>10399</v>
      </c>
      <c r="D3707" s="132" t="s">
        <v>3787</v>
      </c>
      <c r="E3707" s="132" t="s">
        <v>3788</v>
      </c>
      <c r="F3707" s="132" t="s">
        <v>8738</v>
      </c>
      <c r="G3707" s="132" t="s">
        <v>10174</v>
      </c>
    </row>
    <row r="3708" spans="2:7">
      <c r="B3708" s="132" t="s">
        <v>10400</v>
      </c>
      <c r="C3708" s="132" t="s">
        <v>10401</v>
      </c>
      <c r="D3708" s="132" t="s">
        <v>3787</v>
      </c>
      <c r="E3708" s="132" t="s">
        <v>3788</v>
      </c>
      <c r="F3708" s="132" t="s">
        <v>8692</v>
      </c>
      <c r="G3708" s="132" t="s">
        <v>10275</v>
      </c>
    </row>
    <row r="3709" spans="2:7">
      <c r="B3709" s="132" t="s">
        <v>10402</v>
      </c>
      <c r="C3709" s="132" t="s">
        <v>10403</v>
      </c>
      <c r="D3709" s="132" t="s">
        <v>3787</v>
      </c>
      <c r="E3709" s="132" t="s">
        <v>3788</v>
      </c>
      <c r="F3709" s="132" t="s">
        <v>8972</v>
      </c>
      <c r="G3709" s="132" t="s">
        <v>10174</v>
      </c>
    </row>
    <row r="3710" spans="2:7">
      <c r="B3710" s="132" t="s">
        <v>10404</v>
      </c>
      <c r="C3710" s="132" t="s">
        <v>10405</v>
      </c>
      <c r="D3710" s="132" t="s">
        <v>3787</v>
      </c>
      <c r="E3710" s="132" t="s">
        <v>3788</v>
      </c>
      <c r="F3710" s="132" t="s">
        <v>9487</v>
      </c>
      <c r="G3710" s="132" t="s">
        <v>10324</v>
      </c>
    </row>
    <row r="3711" spans="2:7">
      <c r="B3711" s="132" t="s">
        <v>10406</v>
      </c>
      <c r="C3711" s="132" t="s">
        <v>10407</v>
      </c>
      <c r="D3711" s="132" t="s">
        <v>3787</v>
      </c>
      <c r="E3711" s="132" t="s">
        <v>3788</v>
      </c>
      <c r="F3711" s="132" t="s">
        <v>8701</v>
      </c>
      <c r="G3711" s="132" t="s">
        <v>10275</v>
      </c>
    </row>
    <row r="3712" spans="2:7">
      <c r="B3712" s="132" t="s">
        <v>10408</v>
      </c>
      <c r="C3712" s="132" t="s">
        <v>10409</v>
      </c>
      <c r="D3712" s="132" t="s">
        <v>3787</v>
      </c>
      <c r="E3712" s="132" t="s">
        <v>3788</v>
      </c>
      <c r="F3712" s="132" t="s">
        <v>8810</v>
      </c>
      <c r="G3712" s="132" t="s">
        <v>10275</v>
      </c>
    </row>
    <row r="3713" spans="2:7">
      <c r="B3713" s="132" t="s">
        <v>10410</v>
      </c>
      <c r="C3713" s="132" t="s">
        <v>10411</v>
      </c>
      <c r="D3713" s="132" t="s">
        <v>3787</v>
      </c>
      <c r="E3713" s="132" t="s">
        <v>3788</v>
      </c>
      <c r="F3713" s="132" t="s">
        <v>8695</v>
      </c>
      <c r="G3713" s="132" t="s">
        <v>10275</v>
      </c>
    </row>
    <row r="3714" spans="2:7">
      <c r="B3714" s="132" t="s">
        <v>10412</v>
      </c>
      <c r="C3714" s="132" t="s">
        <v>10413</v>
      </c>
      <c r="D3714" s="132" t="s">
        <v>3787</v>
      </c>
      <c r="E3714" s="132" t="s">
        <v>3788</v>
      </c>
      <c r="F3714" s="132" t="s">
        <v>8701</v>
      </c>
      <c r="G3714" s="132" t="s">
        <v>10275</v>
      </c>
    </row>
    <row r="3715" spans="2:7">
      <c r="B3715" s="132" t="s">
        <v>10414</v>
      </c>
      <c r="C3715" s="132" t="s">
        <v>10415</v>
      </c>
      <c r="D3715" s="132" t="s">
        <v>3787</v>
      </c>
      <c r="E3715" s="132" t="s">
        <v>3788</v>
      </c>
      <c r="F3715" s="132" t="s">
        <v>8704</v>
      </c>
      <c r="G3715" s="132" t="s">
        <v>10275</v>
      </c>
    </row>
    <row r="3716" spans="2:7">
      <c r="B3716" s="132" t="s">
        <v>10416</v>
      </c>
      <c r="C3716" s="132" t="s">
        <v>10417</v>
      </c>
      <c r="D3716" s="132" t="s">
        <v>3787</v>
      </c>
      <c r="E3716" s="132" t="s">
        <v>3788</v>
      </c>
      <c r="F3716" s="132" t="s">
        <v>8689</v>
      </c>
      <c r="G3716" s="132" t="s">
        <v>10275</v>
      </c>
    </row>
    <row r="3717" spans="2:7">
      <c r="B3717" s="132" t="s">
        <v>10418</v>
      </c>
      <c r="C3717" s="132" t="s">
        <v>10419</v>
      </c>
      <c r="D3717" s="132" t="s">
        <v>3787</v>
      </c>
      <c r="E3717" s="132" t="s">
        <v>3788</v>
      </c>
      <c r="F3717" s="132" t="s">
        <v>8816</v>
      </c>
      <c r="G3717" s="132" t="s">
        <v>10275</v>
      </c>
    </row>
    <row r="3718" spans="2:7">
      <c r="B3718" s="132" t="s">
        <v>10420</v>
      </c>
      <c r="C3718" s="132" t="s">
        <v>10421</v>
      </c>
      <c r="D3718" s="132" t="s">
        <v>3787</v>
      </c>
      <c r="E3718" s="132" t="s">
        <v>3788</v>
      </c>
      <c r="F3718" s="132" t="s">
        <v>8816</v>
      </c>
      <c r="G3718" s="132" t="s">
        <v>10174</v>
      </c>
    </row>
    <row r="3719" spans="2:7">
      <c r="B3719" s="132" t="s">
        <v>10422</v>
      </c>
      <c r="C3719" s="132" t="s">
        <v>10423</v>
      </c>
      <c r="D3719" s="132" t="s">
        <v>3787</v>
      </c>
      <c r="E3719" s="132" t="s">
        <v>3788</v>
      </c>
      <c r="F3719" s="132" t="s">
        <v>8741</v>
      </c>
      <c r="G3719" s="132" t="s">
        <v>10275</v>
      </c>
    </row>
    <row r="3720" spans="2:7">
      <c r="B3720" s="132" t="s">
        <v>10424</v>
      </c>
      <c r="C3720" s="132" t="s">
        <v>10425</v>
      </c>
      <c r="D3720" s="132" t="s">
        <v>3787</v>
      </c>
      <c r="E3720" s="132" t="s">
        <v>3788</v>
      </c>
      <c r="F3720" s="132" t="s">
        <v>9310</v>
      </c>
      <c r="G3720" s="132" t="s">
        <v>2536</v>
      </c>
    </row>
    <row r="3721" spans="2:7">
      <c r="B3721" s="132" t="s">
        <v>10426</v>
      </c>
      <c r="C3721" s="132" t="s">
        <v>10427</v>
      </c>
      <c r="D3721" s="132" t="s">
        <v>3787</v>
      </c>
      <c r="E3721" s="132" t="s">
        <v>3788</v>
      </c>
      <c r="F3721" s="132" t="s">
        <v>8680</v>
      </c>
      <c r="G3721" s="132" t="s">
        <v>2536</v>
      </c>
    </row>
    <row r="3722" spans="2:7">
      <c r="B3722" s="132" t="s">
        <v>10428</v>
      </c>
      <c r="C3722" s="132" t="s">
        <v>10429</v>
      </c>
      <c r="D3722" s="132" t="s">
        <v>3787</v>
      </c>
      <c r="E3722" s="132" t="s">
        <v>3788</v>
      </c>
      <c r="F3722" s="132" t="s">
        <v>8680</v>
      </c>
      <c r="G3722" s="132" t="s">
        <v>2536</v>
      </c>
    </row>
    <row r="3723" spans="2:7">
      <c r="B3723" s="132" t="s">
        <v>10430</v>
      </c>
      <c r="C3723" s="132" t="s">
        <v>10431</v>
      </c>
      <c r="D3723" s="132" t="s">
        <v>3787</v>
      </c>
      <c r="E3723" s="132" t="s">
        <v>3788</v>
      </c>
      <c r="F3723" s="132" t="s">
        <v>8680</v>
      </c>
      <c r="G3723" s="132" t="s">
        <v>2536</v>
      </c>
    </row>
    <row r="3724" spans="2:7">
      <c r="B3724" s="132" t="s">
        <v>10432</v>
      </c>
      <c r="C3724" s="132" t="s">
        <v>10433</v>
      </c>
      <c r="D3724" s="132" t="s">
        <v>3787</v>
      </c>
      <c r="E3724" s="132" t="s">
        <v>3788</v>
      </c>
      <c r="F3724" s="132" t="s">
        <v>8848</v>
      </c>
      <c r="G3724" s="132" t="s">
        <v>2536</v>
      </c>
    </row>
    <row r="3725" spans="2:7">
      <c r="B3725" s="132" t="s">
        <v>10434</v>
      </c>
      <c r="C3725" s="132" t="s">
        <v>10435</v>
      </c>
      <c r="D3725" s="132" t="s">
        <v>3787</v>
      </c>
      <c r="E3725" s="132" t="s">
        <v>3788</v>
      </c>
      <c r="F3725" s="132" t="s">
        <v>8792</v>
      </c>
      <c r="G3725" s="132" t="s">
        <v>9446</v>
      </c>
    </row>
    <row r="3726" spans="2:7">
      <c r="B3726" s="132" t="s">
        <v>10436</v>
      </c>
      <c r="C3726" s="132" t="s">
        <v>10437</v>
      </c>
      <c r="D3726" s="132" t="s">
        <v>3787</v>
      </c>
      <c r="E3726" s="132" t="s">
        <v>3788</v>
      </c>
      <c r="F3726" s="132" t="s">
        <v>8848</v>
      </c>
      <c r="G3726" s="132" t="s">
        <v>8993</v>
      </c>
    </row>
    <row r="3727" spans="2:7">
      <c r="B3727" s="132" t="s">
        <v>10438</v>
      </c>
      <c r="C3727" s="132" t="s">
        <v>10439</v>
      </c>
      <c r="D3727" s="132" t="s">
        <v>3787</v>
      </c>
      <c r="E3727" s="132" t="s">
        <v>3788</v>
      </c>
      <c r="F3727" s="132" t="s">
        <v>8848</v>
      </c>
      <c r="G3727" s="132" t="s">
        <v>8993</v>
      </c>
    </row>
    <row r="3728" spans="2:7">
      <c r="B3728" s="132" t="s">
        <v>10440</v>
      </c>
      <c r="C3728" s="132" t="s">
        <v>10441</v>
      </c>
      <c r="D3728" s="132" t="s">
        <v>3787</v>
      </c>
      <c r="E3728" s="132" t="s">
        <v>3788</v>
      </c>
      <c r="F3728" s="132" t="s">
        <v>8704</v>
      </c>
      <c r="G3728" s="132" t="s">
        <v>2536</v>
      </c>
    </row>
    <row r="3729" spans="2:7">
      <c r="B3729" s="132" t="s">
        <v>10442</v>
      </c>
      <c r="C3729" s="132" t="s">
        <v>10443</v>
      </c>
      <c r="D3729" s="132" t="s">
        <v>3787</v>
      </c>
      <c r="E3729" s="132" t="s">
        <v>3788</v>
      </c>
      <c r="F3729" s="132" t="s">
        <v>8701</v>
      </c>
      <c r="G3729" s="132" t="s">
        <v>2536</v>
      </c>
    </row>
    <row r="3730" spans="2:7">
      <c r="B3730" s="132" t="s">
        <v>10444</v>
      </c>
      <c r="C3730" s="132" t="s">
        <v>10445</v>
      </c>
      <c r="D3730" s="132" t="s">
        <v>3787</v>
      </c>
      <c r="E3730" s="132" t="s">
        <v>3788</v>
      </c>
      <c r="F3730" s="132" t="s">
        <v>9487</v>
      </c>
      <c r="G3730" s="132" t="s">
        <v>9247</v>
      </c>
    </row>
    <row r="3731" spans="2:7">
      <c r="B3731" s="132" t="s">
        <v>10446</v>
      </c>
      <c r="C3731" s="132" t="s">
        <v>10447</v>
      </c>
      <c r="D3731" s="132" t="s">
        <v>3787</v>
      </c>
      <c r="E3731" s="132" t="s">
        <v>3788</v>
      </c>
      <c r="F3731" s="132" t="s">
        <v>8715</v>
      </c>
      <c r="G3731" s="132" t="s">
        <v>2536</v>
      </c>
    </row>
    <row r="3732" spans="2:7">
      <c r="B3732" s="132" t="s">
        <v>10448</v>
      </c>
      <c r="C3732" s="132" t="s">
        <v>10449</v>
      </c>
      <c r="D3732" s="132" t="s">
        <v>3787</v>
      </c>
      <c r="E3732" s="132" t="s">
        <v>3788</v>
      </c>
      <c r="F3732" s="132" t="s">
        <v>3789</v>
      </c>
      <c r="G3732" s="132" t="s">
        <v>3790</v>
      </c>
    </row>
    <row r="3733" spans="2:7">
      <c r="B3733" s="132" t="s">
        <v>10450</v>
      </c>
      <c r="C3733" s="132" t="s">
        <v>10451</v>
      </c>
      <c r="D3733" s="132" t="s">
        <v>3787</v>
      </c>
      <c r="E3733" s="132" t="s">
        <v>3788</v>
      </c>
      <c r="F3733" s="132" t="s">
        <v>8683</v>
      </c>
      <c r="G3733" s="132" t="s">
        <v>2536</v>
      </c>
    </row>
    <row r="3734" spans="2:7">
      <c r="B3734" s="132" t="s">
        <v>10452</v>
      </c>
      <c r="C3734" s="132" t="s">
        <v>10453</v>
      </c>
      <c r="D3734" s="132" t="s">
        <v>3787</v>
      </c>
      <c r="E3734" s="132" t="s">
        <v>3788</v>
      </c>
      <c r="F3734" s="132" t="s">
        <v>8861</v>
      </c>
      <c r="G3734" s="132" t="s">
        <v>2536</v>
      </c>
    </row>
  </sheetData>
  <sheetProtection password="DBAF" sheet="1"/>
  <phoneticPr fontId="3"/>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2:V4349"/>
  <sheetViews>
    <sheetView topLeftCell="I1" workbookViewId="0">
      <selection activeCell="S49" sqref="S49 S49"/>
    </sheetView>
  </sheetViews>
  <sheetFormatPr defaultColWidth="9.140625" defaultRowHeight="13.5"/>
  <cols>
    <col min="1" max="1" width="1.7109375" style="196" customWidth="1"/>
    <col min="2" max="2" width="9.140625" style="171" customWidth="1"/>
    <col min="3" max="3" width="10.42578125" style="171" customWidth="1"/>
    <col min="4" max="4" width="20.28515625" style="171" customWidth="1"/>
    <col min="5" max="8" width="10.7109375" style="171" customWidth="1"/>
    <col min="9" max="9" width="12.28515625" style="171" customWidth="1"/>
    <col min="10" max="10" width="9.140625" style="171" customWidth="1"/>
    <col min="11" max="11" width="11.7109375" style="171" customWidth="1"/>
    <col min="12" max="12" width="21.5703125" style="171" bestFit="1" customWidth="1"/>
    <col min="13" max="13" width="11.28515625" style="171" bestFit="1" customWidth="1"/>
    <col min="14" max="15" width="9.140625" style="171" customWidth="1"/>
    <col min="16" max="16" width="55.5703125" style="171" bestFit="1" customWidth="1"/>
    <col min="17" max="17" width="9.140625" style="171" customWidth="1"/>
    <col min="18" max="18" width="7.7109375" style="171" customWidth="1"/>
    <col min="19" max="19" width="22.85546875" style="171" bestFit="1" customWidth="1"/>
    <col min="20" max="20" width="9.140625" style="171" customWidth="1"/>
    <col min="21" max="21" width="8.7109375" style="171" customWidth="1"/>
    <col min="22" max="22" width="20.7109375" style="171" bestFit="1" customWidth="1"/>
    <col min="23" max="23" width="9.140625" style="171" customWidth="1"/>
    <col min="24" max="16384" width="9.140625" style="171"/>
  </cols>
  <sheetData>
    <row r="2" spans="2:22">
      <c r="B2" s="734" t="s">
        <v>10454</v>
      </c>
      <c r="D2" s="734" t="s">
        <v>10455</v>
      </c>
      <c r="K2" s="171" t="s">
        <v>10456</v>
      </c>
      <c r="O2" s="171" t="s">
        <v>10457</v>
      </c>
      <c r="R2" s="171" t="s">
        <v>10458</v>
      </c>
      <c r="U2" s="171" t="s">
        <v>10459</v>
      </c>
    </row>
    <row r="3" spans="2:22">
      <c r="B3" s="485" t="s">
        <v>10460</v>
      </c>
      <c r="C3" s="736" t="s">
        <v>10461</v>
      </c>
      <c r="D3" s="734" t="s">
        <v>10462</v>
      </c>
      <c r="E3" s="734" t="s">
        <v>10463</v>
      </c>
      <c r="F3" s="734" t="s">
        <v>10464</v>
      </c>
      <c r="G3" s="734" t="s">
        <v>10465</v>
      </c>
      <c r="H3" s="734" t="s">
        <v>10466</v>
      </c>
      <c r="I3" s="734" t="s">
        <v>10467</v>
      </c>
      <c r="K3" s="171" t="s">
        <v>10468</v>
      </c>
      <c r="L3" s="171" t="s">
        <v>2495</v>
      </c>
      <c r="M3" s="171" t="s">
        <v>10469</v>
      </c>
      <c r="O3" s="132" t="s">
        <v>2494</v>
      </c>
      <c r="P3" s="132" t="s">
        <v>10470</v>
      </c>
      <c r="R3" s="132" t="s">
        <v>10471</v>
      </c>
      <c r="S3" s="132" t="s">
        <v>10472</v>
      </c>
      <c r="U3" s="132" t="s">
        <v>10473</v>
      </c>
      <c r="V3" s="132" t="s">
        <v>10474</v>
      </c>
    </row>
    <row r="4" spans="2:22">
      <c r="B4" s="485">
        <v>0</v>
      </c>
      <c r="C4" s="485">
        <v>1</v>
      </c>
      <c r="D4" s="737" t="s">
        <v>10475</v>
      </c>
      <c r="E4" s="735">
        <v>13090</v>
      </c>
      <c r="F4" s="735">
        <v>98140</v>
      </c>
      <c r="G4" s="735">
        <v>1979000</v>
      </c>
      <c r="H4" s="735">
        <v>23748000</v>
      </c>
      <c r="I4" s="734"/>
      <c r="K4" s="171" t="s">
        <v>10476</v>
      </c>
      <c r="L4" s="171" t="s">
        <v>2524</v>
      </c>
      <c r="M4" s="326">
        <f>VLOOKUP(T_データ!$L4,T_データ!$D$3:$I$71,4,FALSE)</f>
        <v>1979000</v>
      </c>
      <c r="O4" s="132" t="s">
        <v>2523</v>
      </c>
      <c r="P4" s="132" t="s">
        <v>10477</v>
      </c>
      <c r="R4" s="132" t="s">
        <v>10478</v>
      </c>
      <c r="S4" s="132"/>
      <c r="U4" s="132" t="s">
        <v>10476</v>
      </c>
      <c r="V4" s="132" t="s">
        <v>10479</v>
      </c>
    </row>
    <row r="5" spans="2:22">
      <c r="B5" s="485">
        <v>0</v>
      </c>
      <c r="C5" s="485">
        <v>1</v>
      </c>
      <c r="D5" s="737" t="s">
        <v>10480</v>
      </c>
      <c r="E5" s="735">
        <v>13090</v>
      </c>
      <c r="F5" s="735">
        <v>98140</v>
      </c>
      <c r="G5" s="735">
        <v>1979000</v>
      </c>
      <c r="H5" s="735">
        <v>23748000</v>
      </c>
      <c r="I5" s="734"/>
      <c r="K5" s="171" t="s">
        <v>10481</v>
      </c>
      <c r="L5" s="171" t="s">
        <v>10482</v>
      </c>
      <c r="M5" s="326">
        <f>VLOOKUP(T_データ!$L5,T_データ!$D$3:$I$71,4,FALSE)</f>
        <v>1979000</v>
      </c>
      <c r="O5" s="132" t="s">
        <v>2822</v>
      </c>
      <c r="P5" s="132" t="s">
        <v>10483</v>
      </c>
      <c r="R5" s="132" t="s">
        <v>10484</v>
      </c>
      <c r="S5" s="132" t="s">
        <v>10485</v>
      </c>
      <c r="U5" s="132" t="s">
        <v>10486</v>
      </c>
      <c r="V5" s="132" t="s">
        <v>10487</v>
      </c>
    </row>
    <row r="6" spans="2:22">
      <c r="B6" s="485">
        <v>0</v>
      </c>
      <c r="C6" s="485">
        <v>1</v>
      </c>
      <c r="D6" s="737" t="s">
        <v>10488</v>
      </c>
      <c r="E6" s="735">
        <v>13090</v>
      </c>
      <c r="F6" s="735">
        <v>98140</v>
      </c>
      <c r="G6" s="735">
        <v>1979000</v>
      </c>
      <c r="H6" s="735">
        <v>23748000</v>
      </c>
      <c r="I6" s="734"/>
      <c r="K6" s="171" t="s">
        <v>10489</v>
      </c>
      <c r="L6" s="171" t="s">
        <v>2807</v>
      </c>
      <c r="M6" s="326">
        <f>VLOOKUP(T_データ!$L6,T_データ!$D$3:$I$71,4,FALSE)</f>
        <v>1979000</v>
      </c>
      <c r="O6" s="132" t="s">
        <v>2624</v>
      </c>
      <c r="P6" s="132" t="s">
        <v>10490</v>
      </c>
      <c r="R6" s="132" t="s">
        <v>10491</v>
      </c>
      <c r="S6" s="132" t="s">
        <v>10492</v>
      </c>
      <c r="U6" s="132" t="s">
        <v>10493</v>
      </c>
      <c r="V6" s="132" t="s">
        <v>10494</v>
      </c>
    </row>
    <row r="7" spans="2:22">
      <c r="B7" s="485">
        <v>0</v>
      </c>
      <c r="C7" s="485">
        <v>1</v>
      </c>
      <c r="D7" s="737" t="s">
        <v>10495</v>
      </c>
      <c r="E7" s="735">
        <v>13090</v>
      </c>
      <c r="F7" s="735">
        <v>98140</v>
      </c>
      <c r="G7" s="735">
        <v>1979000</v>
      </c>
      <c r="H7" s="735">
        <v>23748000</v>
      </c>
      <c r="I7" s="734"/>
      <c r="K7" s="171" t="s">
        <v>10496</v>
      </c>
      <c r="L7" s="171" t="s">
        <v>2757</v>
      </c>
      <c r="M7" s="326">
        <f>VLOOKUP(T_データ!$L7,T_データ!$D$3:$I$71,4,FALSE)</f>
        <v>1979000</v>
      </c>
      <c r="O7" s="132" t="s">
        <v>2539</v>
      </c>
      <c r="P7" s="132" t="s">
        <v>10497</v>
      </c>
      <c r="R7" s="132" t="s">
        <v>10498</v>
      </c>
      <c r="S7" s="132" t="s">
        <v>10499</v>
      </c>
      <c r="U7" s="132" t="s">
        <v>10500</v>
      </c>
      <c r="V7" s="132" t="s">
        <v>10501</v>
      </c>
    </row>
    <row r="8" spans="2:22">
      <c r="B8" s="485">
        <v>0</v>
      </c>
      <c r="C8" s="485">
        <v>1</v>
      </c>
      <c r="D8" s="737" t="s">
        <v>10502</v>
      </c>
      <c r="E8" s="735">
        <v>13090</v>
      </c>
      <c r="F8" s="735">
        <v>98140</v>
      </c>
      <c r="G8" s="735">
        <v>1979000</v>
      </c>
      <c r="H8" s="735">
        <v>23748000</v>
      </c>
      <c r="I8" s="734"/>
      <c r="K8" s="171" t="s">
        <v>10503</v>
      </c>
      <c r="L8" s="171" t="s">
        <v>9066</v>
      </c>
      <c r="M8" s="326">
        <f>VLOOKUP(T_データ!$L8,T_データ!$D$3:$I$71,4,FALSE)</f>
        <v>1979000</v>
      </c>
      <c r="O8" s="132" t="s">
        <v>10504</v>
      </c>
      <c r="P8" s="132" t="s">
        <v>10505</v>
      </c>
      <c r="R8" s="132" t="s">
        <v>10506</v>
      </c>
      <c r="S8" s="132" t="s">
        <v>10507</v>
      </c>
      <c r="U8" s="132" t="s">
        <v>10508</v>
      </c>
      <c r="V8" s="132" t="s">
        <v>10509</v>
      </c>
    </row>
    <row r="9" spans="2:22">
      <c r="B9" s="485">
        <v>0</v>
      </c>
      <c r="C9" s="485">
        <v>1</v>
      </c>
      <c r="D9" s="737" t="s">
        <v>10510</v>
      </c>
      <c r="E9" s="735">
        <v>13090</v>
      </c>
      <c r="F9" s="735">
        <v>98140</v>
      </c>
      <c r="G9" s="735">
        <v>1979000</v>
      </c>
      <c r="H9" s="735">
        <v>23748000</v>
      </c>
      <c r="I9" s="734"/>
      <c r="K9" s="171" t="s">
        <v>10511</v>
      </c>
      <c r="L9" s="171" t="s">
        <v>3118</v>
      </c>
      <c r="M9" s="326">
        <f>VLOOKUP(T_データ!$L9,T_データ!$D$3:$I$71,4,FALSE)</f>
        <v>1979000</v>
      </c>
      <c r="O9" s="132" t="s">
        <v>3739</v>
      </c>
      <c r="P9" s="132" t="s">
        <v>10512</v>
      </c>
      <c r="R9" s="132" t="s">
        <v>10513</v>
      </c>
      <c r="S9" s="132" t="s">
        <v>10514</v>
      </c>
      <c r="U9" s="132" t="s">
        <v>10515</v>
      </c>
      <c r="V9" s="132" t="s">
        <v>10516</v>
      </c>
    </row>
    <row r="10" spans="2:22">
      <c r="B10" s="485">
        <v>0</v>
      </c>
      <c r="C10" s="485">
        <v>1</v>
      </c>
      <c r="D10" s="737" t="s">
        <v>10517</v>
      </c>
      <c r="E10" s="735">
        <v>13090</v>
      </c>
      <c r="F10" s="735">
        <v>98140</v>
      </c>
      <c r="G10" s="735">
        <v>1979000</v>
      </c>
      <c r="H10" s="735">
        <v>23748000</v>
      </c>
      <c r="I10" s="734"/>
      <c r="K10" s="171" t="s">
        <v>10518</v>
      </c>
      <c r="L10" s="171" t="s">
        <v>2894</v>
      </c>
      <c r="M10" s="326">
        <f>VLOOKUP(T_データ!$L10,T_データ!$D$3:$I$71,4,FALSE)</f>
        <v>1979000</v>
      </c>
      <c r="O10" s="132" t="s">
        <v>2653</v>
      </c>
      <c r="P10" s="132" t="s">
        <v>10519</v>
      </c>
      <c r="R10" s="132" t="s">
        <v>10520</v>
      </c>
      <c r="S10" s="132" t="s">
        <v>10521</v>
      </c>
      <c r="U10" s="132" t="s">
        <v>10522</v>
      </c>
      <c r="V10" s="132" t="s">
        <v>10523</v>
      </c>
    </row>
    <row r="11" spans="2:22">
      <c r="B11" s="485">
        <v>0</v>
      </c>
      <c r="C11" s="485">
        <v>1</v>
      </c>
      <c r="D11" s="737" t="s">
        <v>10524</v>
      </c>
      <c r="E11" s="735">
        <v>13090</v>
      </c>
      <c r="F11" s="735">
        <v>98140</v>
      </c>
      <c r="G11" s="735">
        <v>1979000</v>
      </c>
      <c r="H11" s="735">
        <v>23748000</v>
      </c>
      <c r="I11" s="734"/>
      <c r="K11" s="171" t="s">
        <v>10525</v>
      </c>
      <c r="L11" s="171" t="s">
        <v>2596</v>
      </c>
      <c r="M11" s="326">
        <f>VLOOKUP(T_データ!$L11,T_データ!$D$3:$I$71,4,FALSE)</f>
        <v>1979000</v>
      </c>
      <c r="O11" s="132" t="s">
        <v>3200</v>
      </c>
      <c r="P11" s="132" t="s">
        <v>10526</v>
      </c>
      <c r="R11" s="132" t="s">
        <v>10527</v>
      </c>
      <c r="S11" s="132" t="s">
        <v>10528</v>
      </c>
      <c r="U11" s="132" t="s">
        <v>10529</v>
      </c>
      <c r="V11" s="132" t="s">
        <v>10509</v>
      </c>
    </row>
    <row r="12" spans="2:22">
      <c r="B12" s="485">
        <v>0</v>
      </c>
      <c r="C12" s="485">
        <v>1</v>
      </c>
      <c r="D12" s="737" t="s">
        <v>10530</v>
      </c>
      <c r="E12" s="735">
        <v>13090</v>
      </c>
      <c r="F12" s="735">
        <v>98140</v>
      </c>
      <c r="G12" s="735">
        <v>1979000</v>
      </c>
      <c r="H12" s="735">
        <v>23748000</v>
      </c>
      <c r="I12" s="734"/>
      <c r="K12" s="171" t="s">
        <v>10531</v>
      </c>
      <c r="L12" s="171" t="s">
        <v>2823</v>
      </c>
      <c r="M12" s="326">
        <f>VLOOKUP(T_データ!$L12,T_データ!$D$3:$I$71,4,FALSE)</f>
        <v>1979000</v>
      </c>
      <c r="O12" s="132" t="s">
        <v>2688</v>
      </c>
      <c r="P12" s="132" t="s">
        <v>10532</v>
      </c>
      <c r="R12" s="132" t="s">
        <v>10533</v>
      </c>
      <c r="S12" s="132" t="s">
        <v>10534</v>
      </c>
      <c r="U12" s="132" t="s">
        <v>10535</v>
      </c>
      <c r="V12" s="132" t="s">
        <v>10536</v>
      </c>
    </row>
    <row r="13" spans="2:22">
      <c r="B13" s="485">
        <v>0</v>
      </c>
      <c r="C13" s="485">
        <v>1</v>
      </c>
      <c r="D13" s="737" t="s">
        <v>10537</v>
      </c>
      <c r="E13" s="735">
        <v>13090</v>
      </c>
      <c r="F13" s="735">
        <v>98140</v>
      </c>
      <c r="G13" s="735">
        <v>1979000</v>
      </c>
      <c r="H13" s="735">
        <v>23748000</v>
      </c>
      <c r="I13" s="734"/>
      <c r="K13" s="171" t="s">
        <v>10538</v>
      </c>
      <c r="L13" s="171" t="s">
        <v>5621</v>
      </c>
      <c r="M13" s="326">
        <f>VLOOKUP(T_データ!$L13,T_データ!$D$3:$I$71,4,FALSE)</f>
        <v>1979000</v>
      </c>
      <c r="O13" s="132" t="s">
        <v>2614</v>
      </c>
      <c r="P13" s="132" t="s">
        <v>10539</v>
      </c>
      <c r="R13" s="132" t="s">
        <v>10540</v>
      </c>
      <c r="S13" s="132" t="s">
        <v>10499</v>
      </c>
      <c r="U13" s="132" t="s">
        <v>10541</v>
      </c>
      <c r="V13" s="132" t="s">
        <v>10536</v>
      </c>
    </row>
    <row r="14" spans="2:22">
      <c r="B14" s="485">
        <v>0</v>
      </c>
      <c r="C14" s="485">
        <v>1</v>
      </c>
      <c r="D14" s="737" t="s">
        <v>10542</v>
      </c>
      <c r="E14" s="735">
        <v>13090</v>
      </c>
      <c r="F14" s="735">
        <v>98140</v>
      </c>
      <c r="G14" s="735">
        <v>1979000</v>
      </c>
      <c r="H14" s="735">
        <v>23748000</v>
      </c>
      <c r="I14" s="734"/>
      <c r="K14" s="171" t="s">
        <v>10543</v>
      </c>
      <c r="L14" s="171" t="s">
        <v>2831</v>
      </c>
      <c r="M14" s="326">
        <f>VLOOKUP(T_データ!$L14,T_データ!$D$3:$I$71,4,FALSE)</f>
        <v>1416000</v>
      </c>
      <c r="O14" s="132" t="s">
        <v>3339</v>
      </c>
      <c r="P14" s="132" t="s">
        <v>10544</v>
      </c>
      <c r="R14" s="132" t="s">
        <v>10500</v>
      </c>
      <c r="S14" s="132" t="s">
        <v>10545</v>
      </c>
      <c r="U14" s="132" t="s">
        <v>10546</v>
      </c>
      <c r="V14" s="132" t="s">
        <v>10536</v>
      </c>
    </row>
    <row r="15" spans="2:22">
      <c r="B15" s="485">
        <v>1</v>
      </c>
      <c r="C15" s="485">
        <v>1</v>
      </c>
      <c r="D15" s="737" t="s">
        <v>10547</v>
      </c>
      <c r="E15" s="735">
        <v>9370</v>
      </c>
      <c r="F15" s="735">
        <v>70220</v>
      </c>
      <c r="G15" s="735">
        <v>1416000</v>
      </c>
      <c r="H15" s="735">
        <v>16992000</v>
      </c>
      <c r="I15" s="734"/>
      <c r="K15" s="171" t="s">
        <v>10548</v>
      </c>
      <c r="L15" s="171" t="s">
        <v>2946</v>
      </c>
      <c r="M15" s="326">
        <f>VLOOKUP(T_データ!$L15,T_データ!$D$3:$I$71,4,FALSE)</f>
        <v>1416000</v>
      </c>
      <c r="O15" s="132" t="s">
        <v>3415</v>
      </c>
      <c r="P15" s="132" t="s">
        <v>10549</v>
      </c>
      <c r="R15" s="132" t="s">
        <v>10550</v>
      </c>
      <c r="S15" s="132" t="s">
        <v>10551</v>
      </c>
      <c r="U15" s="132" t="s">
        <v>10552</v>
      </c>
      <c r="V15" s="132" t="s">
        <v>10553</v>
      </c>
    </row>
    <row r="16" spans="2:22">
      <c r="B16" s="485">
        <v>1</v>
      </c>
      <c r="C16" s="485">
        <v>1</v>
      </c>
      <c r="D16" s="737" t="s">
        <v>10554</v>
      </c>
      <c r="E16" s="735">
        <v>9370</v>
      </c>
      <c r="F16" s="735">
        <v>70220</v>
      </c>
      <c r="G16" s="735">
        <v>1416000</v>
      </c>
      <c r="H16" s="735">
        <v>16992000</v>
      </c>
      <c r="I16" s="734"/>
      <c r="K16" s="171" t="s">
        <v>10555</v>
      </c>
      <c r="L16" s="171" t="s">
        <v>2924</v>
      </c>
      <c r="M16" s="326">
        <f>VLOOKUP(T_データ!$L16,T_データ!$D$3:$I$71,4,FALSE)</f>
        <v>1416000</v>
      </c>
      <c r="O16" s="132" t="s">
        <v>3089</v>
      </c>
      <c r="P16" s="132" t="s">
        <v>10556</v>
      </c>
      <c r="R16" s="132" t="s">
        <v>10557</v>
      </c>
      <c r="S16" s="132" t="s">
        <v>10558</v>
      </c>
      <c r="U16" s="132" t="s">
        <v>10552</v>
      </c>
      <c r="V16" s="132" t="s">
        <v>10559</v>
      </c>
    </row>
    <row r="17" spans="2:22">
      <c r="B17" s="485">
        <v>1</v>
      </c>
      <c r="C17" s="485">
        <v>1</v>
      </c>
      <c r="D17" s="737" t="s">
        <v>10560</v>
      </c>
      <c r="E17" s="735">
        <v>9370</v>
      </c>
      <c r="F17" s="735">
        <v>70220</v>
      </c>
      <c r="G17" s="735">
        <v>1416000</v>
      </c>
      <c r="H17" s="735">
        <v>16992000</v>
      </c>
      <c r="I17" s="734"/>
      <c r="K17" s="171" t="s">
        <v>10561</v>
      </c>
      <c r="L17" s="171" t="s">
        <v>2891</v>
      </c>
      <c r="M17" s="326">
        <f>VLOOKUP(T_データ!$L17,T_データ!$D$3:$I$71,4,FALSE)</f>
        <v>1416000</v>
      </c>
      <c r="O17" s="132" t="s">
        <v>5565</v>
      </c>
      <c r="P17" s="132" t="s">
        <v>10562</v>
      </c>
      <c r="R17" s="132" t="s">
        <v>10522</v>
      </c>
      <c r="S17" s="132" t="s">
        <v>10563</v>
      </c>
      <c r="U17" s="132" t="s">
        <v>10564</v>
      </c>
      <c r="V17" s="132" t="s">
        <v>10559</v>
      </c>
    </row>
    <row r="18" spans="2:22">
      <c r="B18" s="485">
        <v>1</v>
      </c>
      <c r="C18" s="485">
        <v>1</v>
      </c>
      <c r="D18" s="737" t="s">
        <v>10565</v>
      </c>
      <c r="E18" s="735">
        <v>9370</v>
      </c>
      <c r="F18" s="735">
        <v>70220</v>
      </c>
      <c r="G18" s="735">
        <v>1416000</v>
      </c>
      <c r="H18" s="735">
        <v>16992000</v>
      </c>
      <c r="I18" s="734"/>
      <c r="K18" s="171" t="s">
        <v>10486</v>
      </c>
      <c r="L18" s="171" t="s">
        <v>2576</v>
      </c>
      <c r="M18" s="326">
        <f>VLOOKUP(T_データ!$L18,T_データ!$D$3:$I$71,4,FALSE)</f>
        <v>1416000</v>
      </c>
      <c r="O18" s="132" t="s">
        <v>10566</v>
      </c>
      <c r="P18" s="132" t="s">
        <v>10567</v>
      </c>
      <c r="R18" s="132" t="s">
        <v>10568</v>
      </c>
      <c r="S18" s="132" t="s">
        <v>10569</v>
      </c>
      <c r="U18" s="132" t="s">
        <v>10564</v>
      </c>
      <c r="V18" s="132" t="s">
        <v>10553</v>
      </c>
    </row>
    <row r="19" spans="2:22">
      <c r="B19" s="485">
        <v>1</v>
      </c>
      <c r="C19" s="485">
        <v>1</v>
      </c>
      <c r="D19" s="737" t="s">
        <v>10570</v>
      </c>
      <c r="E19" s="735">
        <v>9370</v>
      </c>
      <c r="F19" s="735">
        <v>70220</v>
      </c>
      <c r="G19" s="735">
        <v>1416000</v>
      </c>
      <c r="H19" s="735">
        <v>16992000</v>
      </c>
      <c r="I19" s="734"/>
      <c r="K19" s="171" t="s">
        <v>10571</v>
      </c>
      <c r="L19" s="171" t="s">
        <v>10572</v>
      </c>
      <c r="M19" s="326">
        <f>VLOOKUP(T_データ!$L19,T_データ!$D$3:$I$71,4,FALSE)</f>
        <v>1416000</v>
      </c>
      <c r="O19" s="132" t="s">
        <v>2635</v>
      </c>
      <c r="P19" s="132" t="s">
        <v>10573</v>
      </c>
      <c r="R19" s="132" t="s">
        <v>10574</v>
      </c>
      <c r="S19" s="132" t="s">
        <v>10569</v>
      </c>
      <c r="U19" s="132" t="s">
        <v>10575</v>
      </c>
      <c r="V19" s="132" t="s">
        <v>10576</v>
      </c>
    </row>
    <row r="20" spans="2:22">
      <c r="B20" s="485">
        <v>1</v>
      </c>
      <c r="C20" s="485">
        <v>1</v>
      </c>
      <c r="D20" s="737" t="s">
        <v>10577</v>
      </c>
      <c r="E20" s="735">
        <v>9370</v>
      </c>
      <c r="F20" s="735">
        <v>70220</v>
      </c>
      <c r="G20" s="735">
        <v>1416000</v>
      </c>
      <c r="H20" s="735">
        <v>16992000</v>
      </c>
      <c r="I20" s="734"/>
      <c r="K20" s="171" t="s">
        <v>10508</v>
      </c>
      <c r="L20" s="171" t="s">
        <v>2664</v>
      </c>
      <c r="M20" s="326">
        <f>VLOOKUP(T_データ!$L20,T_データ!$D$3:$I$71,4,FALSE)</f>
        <v>1227000</v>
      </c>
      <c r="O20" s="132" t="s">
        <v>2691</v>
      </c>
      <c r="P20" s="132" t="s">
        <v>10578</v>
      </c>
      <c r="R20" s="132" t="s">
        <v>10579</v>
      </c>
      <c r="S20" s="132" t="s">
        <v>10580</v>
      </c>
      <c r="U20" s="132" t="s">
        <v>10575</v>
      </c>
      <c r="V20" s="132" t="s">
        <v>10559</v>
      </c>
    </row>
    <row r="21" spans="2:22">
      <c r="B21" s="485">
        <v>1</v>
      </c>
      <c r="C21" s="485">
        <v>1</v>
      </c>
      <c r="D21" s="737" t="s">
        <v>10581</v>
      </c>
      <c r="E21" s="735">
        <v>9370</v>
      </c>
      <c r="F21" s="735">
        <v>70220</v>
      </c>
      <c r="G21" s="735">
        <v>1416000</v>
      </c>
      <c r="H21" s="735">
        <v>16992000</v>
      </c>
      <c r="I21" s="734"/>
      <c r="K21" s="171" t="s">
        <v>10535</v>
      </c>
      <c r="L21" s="171" t="s">
        <v>2512</v>
      </c>
      <c r="M21" s="326">
        <f>VLOOKUP(T_データ!$L21,T_データ!$D$3:$I$71,4,FALSE)</f>
        <v>1009000</v>
      </c>
      <c r="O21" s="132" t="s">
        <v>3228</v>
      </c>
      <c r="P21" s="132" t="s">
        <v>10582</v>
      </c>
      <c r="R21" s="132" t="s">
        <v>10583</v>
      </c>
      <c r="S21" s="132" t="s">
        <v>10580</v>
      </c>
      <c r="U21" s="132" t="s">
        <v>10584</v>
      </c>
      <c r="V21" s="132" t="s">
        <v>10585</v>
      </c>
    </row>
    <row r="22" spans="2:22">
      <c r="B22" s="485">
        <v>2</v>
      </c>
      <c r="C22" s="485">
        <v>0</v>
      </c>
      <c r="D22" s="734" t="s">
        <v>2664</v>
      </c>
      <c r="E22" s="735">
        <v>8120</v>
      </c>
      <c r="F22" s="735">
        <v>60850</v>
      </c>
      <c r="G22" s="735">
        <v>1227000</v>
      </c>
      <c r="H22" s="735">
        <v>14724000</v>
      </c>
      <c r="I22" s="734"/>
      <c r="K22" s="171" t="s">
        <v>10586</v>
      </c>
      <c r="L22" s="171" t="s">
        <v>2570</v>
      </c>
      <c r="M22" s="326">
        <f>VLOOKUP(T_データ!$L22,T_データ!$D$3:$I$71,4,FALSE)</f>
        <v>925000</v>
      </c>
      <c r="O22" s="132" t="s">
        <v>10587</v>
      </c>
      <c r="P22" s="132" t="s">
        <v>10588</v>
      </c>
      <c r="R22" s="132" t="s">
        <v>10589</v>
      </c>
      <c r="S22" s="132" t="s">
        <v>10580</v>
      </c>
      <c r="U22" s="132" t="s">
        <v>10590</v>
      </c>
      <c r="V22" s="132" t="s">
        <v>10591</v>
      </c>
    </row>
    <row r="23" spans="2:22">
      <c r="B23" s="485">
        <v>3</v>
      </c>
      <c r="C23" s="485">
        <v>0</v>
      </c>
      <c r="D23" s="734" t="s">
        <v>2512</v>
      </c>
      <c r="E23" s="735">
        <v>6680</v>
      </c>
      <c r="F23" s="735">
        <v>50040</v>
      </c>
      <c r="G23" s="735">
        <v>1009000</v>
      </c>
      <c r="H23" s="735">
        <v>12108000</v>
      </c>
      <c r="I23" s="734"/>
      <c r="K23" s="171" t="s">
        <v>10592</v>
      </c>
      <c r="L23" s="171" t="s">
        <v>2601</v>
      </c>
      <c r="M23" s="326">
        <f>VLOOKUP(T_データ!$L23,T_データ!$D$3:$I$71,4,FALSE)</f>
        <v>906000</v>
      </c>
      <c r="O23" s="132" t="s">
        <v>10593</v>
      </c>
      <c r="P23" s="132" t="s">
        <v>10594</v>
      </c>
      <c r="R23" s="132" t="s">
        <v>10595</v>
      </c>
      <c r="S23" s="132" t="s">
        <v>10534</v>
      </c>
      <c r="U23" s="132" t="s">
        <v>10596</v>
      </c>
      <c r="V23" s="132" t="s">
        <v>10597</v>
      </c>
    </row>
    <row r="24" spans="2:22">
      <c r="B24" s="485">
        <v>2</v>
      </c>
      <c r="C24" s="485">
        <v>0</v>
      </c>
      <c r="D24" s="734" t="s">
        <v>10598</v>
      </c>
      <c r="E24" s="735">
        <v>8120</v>
      </c>
      <c r="F24" s="735">
        <v>60850</v>
      </c>
      <c r="G24" s="735">
        <v>1227000</v>
      </c>
      <c r="H24" s="735">
        <v>14724000</v>
      </c>
      <c r="I24" s="734"/>
      <c r="K24" s="171" t="s">
        <v>10599</v>
      </c>
      <c r="L24" s="171" t="s">
        <v>2527</v>
      </c>
      <c r="M24" s="326">
        <f>VLOOKUP(T_データ!$L24,T_データ!$D$3:$I$71,4,FALSE)</f>
        <v>872000</v>
      </c>
      <c r="O24" s="132" t="s">
        <v>10600</v>
      </c>
      <c r="P24" s="132" t="s">
        <v>10601</v>
      </c>
      <c r="R24" s="132" t="s">
        <v>10602</v>
      </c>
      <c r="S24" s="132" t="s">
        <v>10534</v>
      </c>
      <c r="U24" s="132"/>
      <c r="V24" s="132"/>
    </row>
    <row r="25" spans="2:22">
      <c r="B25" s="485">
        <v>3</v>
      </c>
      <c r="C25" s="485">
        <v>0</v>
      </c>
      <c r="D25" s="734" t="s">
        <v>10603</v>
      </c>
      <c r="E25" s="735">
        <v>6680</v>
      </c>
      <c r="F25" s="735">
        <v>50040</v>
      </c>
      <c r="G25" s="735">
        <v>1009000</v>
      </c>
      <c r="H25" s="735">
        <v>12108000</v>
      </c>
      <c r="I25" s="734"/>
      <c r="K25" s="171" t="s">
        <v>10552</v>
      </c>
      <c r="L25" s="171" t="s">
        <v>2869</v>
      </c>
      <c r="M25" s="326">
        <f>VLOOKUP(T_データ!$L25,T_データ!$D$3:$I$71,4,FALSE)</f>
        <v>824000</v>
      </c>
      <c r="O25" s="132" t="s">
        <v>10604</v>
      </c>
      <c r="P25" s="132" t="s">
        <v>10605</v>
      </c>
      <c r="R25" s="132" t="s">
        <v>10606</v>
      </c>
      <c r="S25" s="132" t="s">
        <v>10607</v>
      </c>
      <c r="U25" s="132"/>
      <c r="V25" s="132"/>
    </row>
    <row r="26" spans="2:22">
      <c r="B26" s="485">
        <v>6</v>
      </c>
      <c r="C26" s="485">
        <v>0</v>
      </c>
      <c r="D26" s="734" t="s">
        <v>2570</v>
      </c>
      <c r="E26" s="735">
        <v>6120</v>
      </c>
      <c r="F26" s="735">
        <v>45870</v>
      </c>
      <c r="G26" s="735">
        <v>925000</v>
      </c>
      <c r="H26" s="735">
        <v>11100000</v>
      </c>
      <c r="I26" s="734"/>
      <c r="K26" s="171" t="s">
        <v>10608</v>
      </c>
      <c r="L26" s="365" t="s">
        <v>10609</v>
      </c>
      <c r="M26" s="326">
        <f>VLOOKUP(T_データ!$L26,T_データ!$D$3:$I$71,4,FALSE)</f>
        <v>0</v>
      </c>
      <c r="O26" s="132" t="s">
        <v>10610</v>
      </c>
      <c r="P26" s="132" t="s">
        <v>10611</v>
      </c>
      <c r="R26" s="132" t="s">
        <v>10612</v>
      </c>
      <c r="S26" s="132" t="s">
        <v>10607</v>
      </c>
      <c r="U26" s="132"/>
      <c r="V26" s="132"/>
    </row>
    <row r="27" spans="2:22">
      <c r="B27" s="485">
        <v>7</v>
      </c>
      <c r="C27" s="485">
        <v>0</v>
      </c>
      <c r="D27" s="734" t="s">
        <v>2601</v>
      </c>
      <c r="E27" s="735">
        <v>6000</v>
      </c>
      <c r="F27" s="735">
        <v>44930</v>
      </c>
      <c r="G27" s="735">
        <v>906000</v>
      </c>
      <c r="H27" s="735">
        <v>10872000</v>
      </c>
      <c r="I27" s="734"/>
      <c r="K27" s="171" t="s">
        <v>10613</v>
      </c>
      <c r="L27" s="171" t="s">
        <v>4374</v>
      </c>
      <c r="M27" s="326" t="e">
        <f>VLOOKUP(T_データ!$L27,T_データ!$D$3:$I$71,4,FALSE)</f>
        <v>#N/A</v>
      </c>
      <c r="O27" s="132" t="s">
        <v>10614</v>
      </c>
      <c r="P27" s="132" t="s">
        <v>10615</v>
      </c>
      <c r="R27" s="132" t="s">
        <v>10616</v>
      </c>
      <c r="S27" s="132" t="s">
        <v>10607</v>
      </c>
      <c r="U27" s="132"/>
      <c r="V27" s="132"/>
    </row>
    <row r="28" spans="2:22">
      <c r="B28" s="485">
        <v>8</v>
      </c>
      <c r="C28" s="485">
        <v>0</v>
      </c>
      <c r="D28" s="734" t="s">
        <v>2527</v>
      </c>
      <c r="E28" s="735">
        <v>5770</v>
      </c>
      <c r="F28" s="735">
        <v>43240</v>
      </c>
      <c r="G28" s="735">
        <v>872000</v>
      </c>
      <c r="H28" s="735">
        <v>10464000</v>
      </c>
      <c r="I28" s="734"/>
      <c r="K28" s="171" t="s">
        <v>10564</v>
      </c>
      <c r="L28" s="171" t="s">
        <v>3734</v>
      </c>
      <c r="M28" s="326">
        <f>VLOOKUP(T_データ!$L28,T_データ!$D$3:$I$71,4,FALSE)</f>
        <v>799000</v>
      </c>
      <c r="O28" s="132" t="s">
        <v>10617</v>
      </c>
      <c r="P28" s="132" t="s">
        <v>10618</v>
      </c>
      <c r="R28" s="132" t="s">
        <v>10619</v>
      </c>
      <c r="S28" s="132" t="s">
        <v>10620</v>
      </c>
      <c r="U28" s="132"/>
      <c r="V28" s="132"/>
    </row>
    <row r="29" spans="2:22">
      <c r="B29" s="485">
        <v>6</v>
      </c>
      <c r="C29" s="485">
        <v>0</v>
      </c>
      <c r="D29" s="734" t="s">
        <v>10621</v>
      </c>
      <c r="E29" s="735">
        <v>6120</v>
      </c>
      <c r="F29" s="735">
        <v>45870</v>
      </c>
      <c r="G29" s="735">
        <v>925000</v>
      </c>
      <c r="H29" s="735">
        <v>11100000</v>
      </c>
      <c r="I29" s="734"/>
      <c r="K29" s="171" t="s">
        <v>10622</v>
      </c>
      <c r="L29" s="365" t="s">
        <v>10623</v>
      </c>
      <c r="M29" s="326">
        <f>VLOOKUP(T_データ!$L29,T_データ!$D$3:$I$71,4,FALSE)</f>
        <v>0</v>
      </c>
      <c r="O29" s="132" t="s">
        <v>10624</v>
      </c>
      <c r="P29" s="132" t="s">
        <v>10625</v>
      </c>
      <c r="R29" s="132" t="s">
        <v>10626</v>
      </c>
      <c r="S29" s="132" t="s">
        <v>10620</v>
      </c>
      <c r="U29" s="132"/>
      <c r="V29" s="132"/>
    </row>
    <row r="30" spans="2:22">
      <c r="B30" s="485">
        <v>7</v>
      </c>
      <c r="C30" s="485">
        <v>0</v>
      </c>
      <c r="D30" s="734" t="s">
        <v>10627</v>
      </c>
      <c r="E30" s="735">
        <v>6000</v>
      </c>
      <c r="F30" s="735">
        <v>44930</v>
      </c>
      <c r="G30" s="735">
        <v>906000</v>
      </c>
      <c r="H30" s="735">
        <v>10872000</v>
      </c>
      <c r="I30" s="734"/>
      <c r="K30" s="171" t="s">
        <v>10628</v>
      </c>
      <c r="L30" s="171" t="s">
        <v>3541</v>
      </c>
      <c r="M30" s="326">
        <f>VLOOKUP(T_データ!$L30,T_データ!$D$3:$I$71,4,FALSE)</f>
        <v>755000</v>
      </c>
      <c r="O30" s="132" t="s">
        <v>10629</v>
      </c>
      <c r="P30" s="132" t="s">
        <v>10630</v>
      </c>
      <c r="R30" s="132" t="s">
        <v>10631</v>
      </c>
      <c r="S30" s="132" t="s">
        <v>10632</v>
      </c>
      <c r="U30" s="132"/>
      <c r="V30" s="132"/>
    </row>
    <row r="31" spans="2:22">
      <c r="B31" s="485">
        <v>8</v>
      </c>
      <c r="C31" s="485">
        <v>0</v>
      </c>
      <c r="D31" s="734" t="s">
        <v>10633</v>
      </c>
      <c r="E31" s="735">
        <v>5770</v>
      </c>
      <c r="F31" s="735">
        <v>43240</v>
      </c>
      <c r="G31" s="735">
        <v>872000</v>
      </c>
      <c r="H31" s="735">
        <v>10464000</v>
      </c>
      <c r="I31" s="734"/>
      <c r="K31" s="171" t="s">
        <v>10634</v>
      </c>
      <c r="L31" s="365" t="s">
        <v>10635</v>
      </c>
      <c r="M31" s="326">
        <f>VLOOKUP(T_データ!$L31,T_データ!$D$3:$I$71,4,FALSE)</f>
        <v>630000</v>
      </c>
      <c r="O31" s="132" t="s">
        <v>10636</v>
      </c>
      <c r="P31" s="132" t="s">
        <v>10637</v>
      </c>
      <c r="R31" s="132" t="s">
        <v>10638</v>
      </c>
      <c r="S31" s="132" t="s">
        <v>10632</v>
      </c>
      <c r="U31" s="132"/>
      <c r="V31" s="132"/>
    </row>
    <row r="32" spans="2:22">
      <c r="B32" s="485">
        <v>9</v>
      </c>
      <c r="C32" s="485">
        <v>0</v>
      </c>
      <c r="D32" s="734" t="s">
        <v>10639</v>
      </c>
      <c r="E32" s="735">
        <v>5450</v>
      </c>
      <c r="F32" s="735">
        <v>40860</v>
      </c>
      <c r="G32" s="735">
        <v>824000</v>
      </c>
      <c r="H32" s="735">
        <v>9888000</v>
      </c>
      <c r="I32" s="735">
        <v>3350</v>
      </c>
      <c r="K32" s="171" t="s">
        <v>10640</v>
      </c>
      <c r="L32" s="171" t="s">
        <v>2744</v>
      </c>
      <c r="M32" s="326">
        <f>VLOOKUP(T_データ!$L32,T_データ!$D$3:$I$71,4,FALSE)</f>
        <v>567000</v>
      </c>
      <c r="O32" s="132" t="s">
        <v>10641</v>
      </c>
      <c r="P32" s="132" t="s">
        <v>10642</v>
      </c>
      <c r="R32" s="132" t="s">
        <v>10643</v>
      </c>
      <c r="S32" s="132" t="s">
        <v>10644</v>
      </c>
      <c r="U32" s="132"/>
      <c r="V32" s="132"/>
    </row>
    <row r="33" spans="2:22">
      <c r="B33" s="485">
        <v>10</v>
      </c>
      <c r="C33" s="485">
        <v>0</v>
      </c>
      <c r="D33" s="734" t="s">
        <v>10645</v>
      </c>
      <c r="E33" s="735">
        <v>5290</v>
      </c>
      <c r="F33" s="735">
        <v>39620</v>
      </c>
      <c r="G33" s="735">
        <v>799000</v>
      </c>
      <c r="H33" s="735">
        <v>9588000</v>
      </c>
      <c r="I33" s="735">
        <v>3300</v>
      </c>
      <c r="K33" s="171" t="s">
        <v>10646</v>
      </c>
      <c r="L33" s="171" t="s">
        <v>5100</v>
      </c>
      <c r="M33" s="326">
        <f>VLOOKUP(T_データ!$L33,T_データ!$D$3:$I$71,4,FALSE)</f>
        <v>567000</v>
      </c>
      <c r="O33" s="132" t="s">
        <v>10647</v>
      </c>
      <c r="P33" s="132" t="s">
        <v>10648</v>
      </c>
      <c r="R33" s="132" t="s">
        <v>10649</v>
      </c>
      <c r="S33" s="132" t="s">
        <v>10644</v>
      </c>
      <c r="U33" s="132"/>
      <c r="V33" s="132"/>
    </row>
    <row r="34" spans="2:22">
      <c r="B34" s="485">
        <v>11</v>
      </c>
      <c r="C34" s="485">
        <v>0</v>
      </c>
      <c r="D34" s="734" t="s">
        <v>10650</v>
      </c>
      <c r="E34" s="735">
        <v>5000</v>
      </c>
      <c r="F34" s="735">
        <v>37440</v>
      </c>
      <c r="G34" s="735">
        <v>755000</v>
      </c>
      <c r="H34" s="735">
        <v>9060000</v>
      </c>
      <c r="I34" s="735">
        <v>3170</v>
      </c>
      <c r="K34" s="171" t="s">
        <v>10651</v>
      </c>
      <c r="L34" s="171" t="s">
        <v>6629</v>
      </c>
      <c r="M34" s="326" t="e">
        <f>VLOOKUP(T_データ!$L34,T_データ!$D$3:$I$71,4,FALSE)</f>
        <v>#N/A</v>
      </c>
      <c r="O34" s="132" t="s">
        <v>10652</v>
      </c>
      <c r="P34" s="132" t="s">
        <v>10653</v>
      </c>
      <c r="R34" s="132" t="s">
        <v>10654</v>
      </c>
      <c r="S34" s="132" t="s">
        <v>10655</v>
      </c>
      <c r="U34" s="132"/>
      <c r="V34" s="132"/>
    </row>
    <row r="35" spans="2:22">
      <c r="B35" s="485">
        <v>9</v>
      </c>
      <c r="C35" s="485">
        <v>0</v>
      </c>
      <c r="D35" s="734" t="s">
        <v>10656</v>
      </c>
      <c r="E35" s="735">
        <v>5450</v>
      </c>
      <c r="F35" s="735">
        <v>40860</v>
      </c>
      <c r="G35" s="735">
        <v>824000</v>
      </c>
      <c r="H35" s="735">
        <v>9888000</v>
      </c>
      <c r="I35" s="735">
        <v>3350</v>
      </c>
      <c r="K35" s="171" t="s">
        <v>10657</v>
      </c>
      <c r="L35" s="171" t="s">
        <v>4211</v>
      </c>
      <c r="M35" s="326">
        <f>VLOOKUP(T_データ!$L35,T_データ!$D$3:$I$71,4,FALSE)</f>
        <v>509000</v>
      </c>
      <c r="O35" s="132" t="s">
        <v>3270</v>
      </c>
      <c r="P35" s="132" t="s">
        <v>10658</v>
      </c>
      <c r="R35" s="132" t="s">
        <v>10659</v>
      </c>
      <c r="S35" s="132" t="s">
        <v>10660</v>
      </c>
      <c r="U35" s="132"/>
      <c r="V35" s="132"/>
    </row>
    <row r="36" spans="2:22">
      <c r="B36" s="485">
        <v>10</v>
      </c>
      <c r="C36" s="485">
        <v>0</v>
      </c>
      <c r="D36" s="734" t="s">
        <v>10661</v>
      </c>
      <c r="E36" s="735">
        <v>5290</v>
      </c>
      <c r="F36" s="735">
        <v>39620</v>
      </c>
      <c r="G36" s="735">
        <v>799000</v>
      </c>
      <c r="H36" s="735">
        <v>9588000</v>
      </c>
      <c r="I36" s="735">
        <v>3300</v>
      </c>
      <c r="K36" s="171" t="s">
        <v>10662</v>
      </c>
      <c r="L36" s="171" t="s">
        <v>5103</v>
      </c>
      <c r="M36" s="326">
        <f>VLOOKUP(T_データ!$L36,T_データ!$D$3:$I$71,4,FALSE)</f>
        <v>509000</v>
      </c>
      <c r="O36" s="132" t="s">
        <v>3389</v>
      </c>
      <c r="P36" s="132" t="s">
        <v>10663</v>
      </c>
      <c r="R36" s="132" t="s">
        <v>10664</v>
      </c>
      <c r="S36" s="132" t="s">
        <v>10665</v>
      </c>
      <c r="U36" s="132"/>
      <c r="V36" s="132"/>
    </row>
    <row r="37" spans="2:22">
      <c r="B37" s="485">
        <v>11</v>
      </c>
      <c r="C37" s="485">
        <v>0</v>
      </c>
      <c r="D37" s="734" t="s">
        <v>10666</v>
      </c>
      <c r="E37" s="735">
        <v>5000</v>
      </c>
      <c r="F37" s="735">
        <v>37440</v>
      </c>
      <c r="G37" s="735">
        <v>755000</v>
      </c>
      <c r="H37" s="735">
        <v>9060000</v>
      </c>
      <c r="I37" s="735">
        <v>3170</v>
      </c>
      <c r="K37" s="171" t="s">
        <v>10667</v>
      </c>
      <c r="L37" s="171" t="s">
        <v>5491</v>
      </c>
      <c r="M37" s="326">
        <f>VLOOKUP(T_データ!$L37,T_データ!$D$3:$I$71,4,FALSE)</f>
        <v>454000</v>
      </c>
      <c r="O37" s="132" t="s">
        <v>3898</v>
      </c>
      <c r="P37" s="132" t="s">
        <v>10668</v>
      </c>
      <c r="R37" s="132" t="s">
        <v>10669</v>
      </c>
      <c r="S37" s="132" t="s">
        <v>10534</v>
      </c>
      <c r="U37" s="132"/>
      <c r="V37" s="132"/>
    </row>
    <row r="38" spans="2:22">
      <c r="B38" s="485">
        <v>33</v>
      </c>
      <c r="C38" s="485">
        <v>0</v>
      </c>
      <c r="D38" s="738" t="s">
        <v>10670</v>
      </c>
      <c r="E38" s="735">
        <v>0</v>
      </c>
      <c r="F38" s="735">
        <v>0</v>
      </c>
      <c r="G38" s="735">
        <v>0</v>
      </c>
      <c r="H38" s="735">
        <v>0</v>
      </c>
      <c r="I38" s="735">
        <v>0</v>
      </c>
      <c r="K38" s="171" t="s">
        <v>10671</v>
      </c>
      <c r="L38" s="171" t="s">
        <v>5482</v>
      </c>
      <c r="M38" s="326">
        <f>VLOOKUP(T_データ!$L38,T_データ!$D$3:$I$71,4,FALSE)</f>
        <v>454000</v>
      </c>
      <c r="O38" s="132" t="s">
        <v>3023</v>
      </c>
      <c r="P38" s="132" t="s">
        <v>10672</v>
      </c>
      <c r="R38" s="132" t="s">
        <v>10673</v>
      </c>
      <c r="S38" s="132" t="s">
        <v>10534</v>
      </c>
      <c r="U38" s="132"/>
      <c r="V38" s="132"/>
    </row>
    <row r="39" spans="2:22">
      <c r="B39" s="485">
        <v>34</v>
      </c>
      <c r="C39" s="485">
        <v>0</v>
      </c>
      <c r="D39" s="738" t="s">
        <v>10674</v>
      </c>
      <c r="E39" s="735">
        <v>0</v>
      </c>
      <c r="F39" s="735">
        <v>0</v>
      </c>
      <c r="G39" s="735">
        <v>0</v>
      </c>
      <c r="H39" s="735">
        <v>0</v>
      </c>
      <c r="I39" s="735">
        <v>0</v>
      </c>
      <c r="K39" s="171" t="s">
        <v>10675</v>
      </c>
      <c r="L39" s="171" t="s">
        <v>6249</v>
      </c>
      <c r="M39" s="326">
        <f>VLOOKUP(T_データ!$L39,T_データ!$D$3:$I$71,4,FALSE)</f>
        <v>424000</v>
      </c>
      <c r="O39" s="132" t="s">
        <v>3384</v>
      </c>
      <c r="P39" s="132" t="s">
        <v>10676</v>
      </c>
      <c r="R39" s="132" t="s">
        <v>10677</v>
      </c>
      <c r="S39" s="132" t="s">
        <v>10644</v>
      </c>
      <c r="U39" s="132"/>
      <c r="V39" s="132"/>
    </row>
    <row r="40" spans="2:22">
      <c r="B40" s="485">
        <v>35</v>
      </c>
      <c r="C40" s="485">
        <v>0</v>
      </c>
      <c r="D40" s="738" t="s">
        <v>10678</v>
      </c>
      <c r="E40" s="735">
        <v>4170</v>
      </c>
      <c r="F40" s="735">
        <v>31240</v>
      </c>
      <c r="G40" s="735">
        <v>630000</v>
      </c>
      <c r="H40" s="735">
        <v>7560000</v>
      </c>
      <c r="I40" s="735">
        <v>3290</v>
      </c>
      <c r="K40" s="171" t="s">
        <v>10679</v>
      </c>
      <c r="L40" s="171" t="s">
        <v>5735</v>
      </c>
      <c r="M40" s="326">
        <f>VLOOKUP(T_データ!$L40,T_データ!$D$3:$I$71,4,FALSE)</f>
        <v>424000</v>
      </c>
      <c r="O40" s="132" t="s">
        <v>4241</v>
      </c>
      <c r="P40" s="132" t="s">
        <v>10680</v>
      </c>
      <c r="R40" s="132" t="s">
        <v>10681</v>
      </c>
      <c r="S40" s="132" t="s">
        <v>10682</v>
      </c>
      <c r="U40" s="132"/>
      <c r="V40" s="132"/>
    </row>
    <row r="41" spans="2:22">
      <c r="B41" s="485">
        <v>12</v>
      </c>
      <c r="C41" s="485">
        <v>0</v>
      </c>
      <c r="D41" s="734" t="s">
        <v>10683</v>
      </c>
      <c r="E41" s="735">
        <v>3750</v>
      </c>
      <c r="F41" s="735">
        <v>28120</v>
      </c>
      <c r="G41" s="735">
        <v>567000</v>
      </c>
      <c r="H41" s="735">
        <v>6804000</v>
      </c>
      <c r="I41" s="735">
        <v>2840</v>
      </c>
      <c r="K41" s="171" t="s">
        <v>10684</v>
      </c>
      <c r="L41" s="171" t="s">
        <v>2536</v>
      </c>
      <c r="M41" s="326">
        <f>VLOOKUP(T_データ!$L41,T_データ!$D$3:$I$71,4,FALSE)</f>
        <v>0</v>
      </c>
      <c r="O41" s="132" t="s">
        <v>3264</v>
      </c>
      <c r="P41" s="132" t="s">
        <v>10685</v>
      </c>
      <c r="R41" s="132" t="s">
        <v>10686</v>
      </c>
      <c r="S41" s="132" t="s">
        <v>10687</v>
      </c>
      <c r="U41" s="132"/>
      <c r="V41" s="132"/>
    </row>
    <row r="42" spans="2:22">
      <c r="B42" s="485">
        <v>13</v>
      </c>
      <c r="C42" s="485">
        <v>0</v>
      </c>
      <c r="D42" s="734" t="s">
        <v>10688</v>
      </c>
      <c r="E42" s="735">
        <v>3370</v>
      </c>
      <c r="F42" s="735">
        <v>25240</v>
      </c>
      <c r="G42" s="735">
        <v>509000</v>
      </c>
      <c r="H42" s="735">
        <v>6108000</v>
      </c>
      <c r="I42" s="735">
        <v>2620</v>
      </c>
      <c r="K42" s="171" t="s">
        <v>10689</v>
      </c>
      <c r="L42" s="171" t="s">
        <v>2632</v>
      </c>
      <c r="M42" s="326" t="e">
        <f>VLOOKUP(T_データ!$L42,T_データ!$D$3:$I$71,4,FALSE)</f>
        <v>#N/A</v>
      </c>
      <c r="O42" s="132" t="s">
        <v>4603</v>
      </c>
      <c r="P42" s="132" t="s">
        <v>10690</v>
      </c>
      <c r="R42" s="132" t="s">
        <v>6004</v>
      </c>
      <c r="S42" s="132" t="s">
        <v>10691</v>
      </c>
      <c r="U42" s="132"/>
      <c r="V42" s="132"/>
    </row>
    <row r="43" spans="2:22">
      <c r="B43" s="485">
        <v>14</v>
      </c>
      <c r="C43" s="485">
        <v>0</v>
      </c>
      <c r="D43" s="734" t="s">
        <v>10692</v>
      </c>
      <c r="E43" s="735">
        <v>3010</v>
      </c>
      <c r="F43" s="735">
        <v>22520</v>
      </c>
      <c r="G43" s="735">
        <v>454000</v>
      </c>
      <c r="H43" s="735">
        <v>5448000</v>
      </c>
      <c r="I43" s="735">
        <v>2400</v>
      </c>
      <c r="K43" s="171" t="s">
        <v>10693</v>
      </c>
      <c r="L43" s="171" t="s">
        <v>2540</v>
      </c>
      <c r="M43" s="326" t="e">
        <f>VLOOKUP(T_データ!$L43,T_データ!$D$3:$I$71,4,FALSE)</f>
        <v>#N/A</v>
      </c>
      <c r="O43" s="132" t="s">
        <v>4436</v>
      </c>
      <c r="P43" s="132" t="s">
        <v>10694</v>
      </c>
      <c r="R43" s="132" t="s">
        <v>10695</v>
      </c>
      <c r="S43" s="132" t="s">
        <v>10696</v>
      </c>
      <c r="U43" s="132"/>
      <c r="V43" s="132"/>
    </row>
    <row r="44" spans="2:22">
      <c r="B44" s="485">
        <v>15</v>
      </c>
      <c r="C44" s="485">
        <v>0</v>
      </c>
      <c r="D44" s="734" t="s">
        <v>10697</v>
      </c>
      <c r="E44" s="735">
        <v>2810</v>
      </c>
      <c r="F44" s="735">
        <v>21030</v>
      </c>
      <c r="G44" s="735">
        <v>424000</v>
      </c>
      <c r="H44" s="735">
        <v>5088000</v>
      </c>
      <c r="I44" s="735">
        <v>2250</v>
      </c>
      <c r="K44" s="171" t="s">
        <v>10698</v>
      </c>
      <c r="L44" s="171" t="s">
        <v>2548</v>
      </c>
      <c r="M44" s="326" t="e">
        <f>VLOOKUP(T_データ!$L44,T_データ!$D$3:$I$71,4,FALSE)</f>
        <v>#N/A</v>
      </c>
      <c r="O44" s="132" t="s">
        <v>10699</v>
      </c>
      <c r="P44" s="132" t="s">
        <v>10700</v>
      </c>
      <c r="R44" s="132" t="s">
        <v>10701</v>
      </c>
      <c r="S44" s="132" t="s">
        <v>10702</v>
      </c>
      <c r="U44" s="132"/>
      <c r="V44" s="132"/>
    </row>
    <row r="45" spans="2:22">
      <c r="B45" s="485">
        <v>12</v>
      </c>
      <c r="C45" s="485">
        <v>0</v>
      </c>
      <c r="D45" s="734" t="s">
        <v>10703</v>
      </c>
      <c r="E45" s="735">
        <v>3750</v>
      </c>
      <c r="F45" s="735">
        <v>28120</v>
      </c>
      <c r="G45" s="735">
        <v>567000</v>
      </c>
      <c r="H45" s="735">
        <v>6804000</v>
      </c>
      <c r="I45" s="735">
        <v>2840</v>
      </c>
      <c r="K45" s="171" t="s">
        <v>10704</v>
      </c>
      <c r="L45" s="171" t="s">
        <v>5812</v>
      </c>
      <c r="M45" s="326">
        <f>VLOOKUP(T_データ!$L45,T_データ!$D$3:$I$71,4,FALSE)</f>
        <v>1979000</v>
      </c>
      <c r="O45" s="132" t="s">
        <v>2587</v>
      </c>
      <c r="P45" s="132" t="s">
        <v>10705</v>
      </c>
      <c r="R45" s="132" t="s">
        <v>10706</v>
      </c>
      <c r="S45" s="132"/>
      <c r="U45" s="132"/>
      <c r="V45" s="132"/>
    </row>
    <row r="46" spans="2:22">
      <c r="B46" s="485">
        <v>13</v>
      </c>
      <c r="C46" s="485">
        <v>0</v>
      </c>
      <c r="D46" s="734" t="s">
        <v>10707</v>
      </c>
      <c r="E46" s="735">
        <v>3370</v>
      </c>
      <c r="F46" s="735">
        <v>25240</v>
      </c>
      <c r="G46" s="735">
        <v>509000</v>
      </c>
      <c r="H46" s="735">
        <v>6108000</v>
      </c>
      <c r="I46" s="735">
        <v>2620</v>
      </c>
      <c r="K46" s="171" t="s">
        <v>10708</v>
      </c>
      <c r="L46" s="171" t="s">
        <v>2551</v>
      </c>
      <c r="M46" s="326">
        <f>VLOOKUP(T_データ!$L46,T_データ!$D$3:$I$71,4,FALSE)</f>
        <v>1416000</v>
      </c>
      <c r="O46" s="132" t="s">
        <v>2752</v>
      </c>
      <c r="P46" s="132" t="s">
        <v>10709</v>
      </c>
      <c r="R46" s="132"/>
      <c r="S46" s="132"/>
      <c r="U46" s="132"/>
      <c r="V46" s="132"/>
    </row>
    <row r="47" spans="2:22">
      <c r="B47" s="485">
        <v>14</v>
      </c>
      <c r="C47" s="485">
        <v>0</v>
      </c>
      <c r="D47" s="734" t="s">
        <v>10710</v>
      </c>
      <c r="E47" s="735">
        <v>3010</v>
      </c>
      <c r="F47" s="735">
        <v>22520</v>
      </c>
      <c r="G47" s="735">
        <v>454000</v>
      </c>
      <c r="H47" s="735">
        <v>5448000</v>
      </c>
      <c r="I47" s="735">
        <v>2400</v>
      </c>
      <c r="K47" s="171" t="s">
        <v>10711</v>
      </c>
      <c r="L47" s="171" t="s">
        <v>2501</v>
      </c>
      <c r="M47" s="326">
        <f>VLOOKUP(T_データ!$L47,T_データ!$D$3:$I$71,4,FALSE)</f>
        <v>1227000</v>
      </c>
      <c r="O47" s="132" t="s">
        <v>3778</v>
      </c>
      <c r="P47" s="132" t="s">
        <v>10712</v>
      </c>
      <c r="R47" s="132"/>
      <c r="S47" s="132"/>
      <c r="U47" s="132"/>
      <c r="V47" s="132"/>
    </row>
    <row r="48" spans="2:22">
      <c r="B48" s="485">
        <v>15</v>
      </c>
      <c r="C48" s="485">
        <v>0</v>
      </c>
      <c r="D48" s="734" t="s">
        <v>10713</v>
      </c>
      <c r="E48" s="735">
        <v>2810</v>
      </c>
      <c r="F48" s="735">
        <v>21030</v>
      </c>
      <c r="G48" s="735">
        <v>424000</v>
      </c>
      <c r="H48" s="735">
        <v>5088000</v>
      </c>
      <c r="I48" s="735">
        <v>2250</v>
      </c>
      <c r="K48" s="171" t="s">
        <v>10714</v>
      </c>
      <c r="L48" s="171" t="s">
        <v>2533</v>
      </c>
      <c r="M48" s="326">
        <f>VLOOKUP(T_データ!$L48,T_データ!$D$3:$I$71,4,FALSE)</f>
        <v>1009000</v>
      </c>
      <c r="O48" s="132" t="s">
        <v>3369</v>
      </c>
      <c r="P48" s="132" t="s">
        <v>10715</v>
      </c>
      <c r="R48" s="132"/>
      <c r="S48" s="132"/>
      <c r="U48" s="132"/>
      <c r="V48" s="132"/>
    </row>
    <row r="49" spans="2:22">
      <c r="B49" s="485">
        <v>12</v>
      </c>
      <c r="C49" s="485">
        <v>0</v>
      </c>
      <c r="D49" s="734" t="s">
        <v>10716</v>
      </c>
      <c r="E49" s="735">
        <v>3750</v>
      </c>
      <c r="F49" s="735">
        <v>28120</v>
      </c>
      <c r="G49" s="735">
        <v>567000</v>
      </c>
      <c r="H49" s="735">
        <v>6804000</v>
      </c>
      <c r="I49" s="735">
        <v>2840</v>
      </c>
      <c r="K49" s="171" t="s">
        <v>10717</v>
      </c>
      <c r="L49" s="171" t="s">
        <v>2544</v>
      </c>
      <c r="M49" s="326">
        <f>VLOOKUP(T_データ!$L49,T_データ!$D$3:$I$71,4,FALSE)</f>
        <v>925000</v>
      </c>
      <c r="O49" s="132" t="s">
        <v>2839</v>
      </c>
      <c r="P49" s="132" t="s">
        <v>10718</v>
      </c>
      <c r="R49" s="132"/>
      <c r="S49" s="132"/>
      <c r="U49" s="132"/>
      <c r="V49" s="132"/>
    </row>
    <row r="50" spans="2:22">
      <c r="B50" s="485">
        <v>13</v>
      </c>
      <c r="C50" s="485">
        <v>0</v>
      </c>
      <c r="D50" s="734" t="s">
        <v>10719</v>
      </c>
      <c r="E50" s="735">
        <v>3370</v>
      </c>
      <c r="F50" s="735">
        <v>25240</v>
      </c>
      <c r="G50" s="735">
        <v>509000</v>
      </c>
      <c r="H50" s="735">
        <v>6108000</v>
      </c>
      <c r="I50" s="735">
        <v>2620</v>
      </c>
      <c r="K50" s="171" t="s">
        <v>10720</v>
      </c>
      <c r="L50" s="171" t="s">
        <v>3165</v>
      </c>
      <c r="M50" s="326">
        <f>VLOOKUP(T_データ!$L50,T_データ!$D$3:$I$71,4,FALSE)</f>
        <v>872000</v>
      </c>
      <c r="O50" s="132" t="s">
        <v>2670</v>
      </c>
      <c r="P50" s="132" t="s">
        <v>10721</v>
      </c>
      <c r="R50" s="132"/>
      <c r="S50" s="132"/>
      <c r="U50" s="132"/>
      <c r="V50" s="132"/>
    </row>
    <row r="51" spans="2:22">
      <c r="B51" s="485">
        <v>14</v>
      </c>
      <c r="C51" s="485">
        <v>0</v>
      </c>
      <c r="D51" s="734" t="s">
        <v>10722</v>
      </c>
      <c r="E51" s="735">
        <v>3010</v>
      </c>
      <c r="F51" s="735">
        <v>22520</v>
      </c>
      <c r="G51" s="735">
        <v>454000</v>
      </c>
      <c r="H51" s="735">
        <v>5448000</v>
      </c>
      <c r="I51" s="735">
        <v>2400</v>
      </c>
      <c r="K51" s="171" t="s">
        <v>10723</v>
      </c>
      <c r="L51" s="171" t="s">
        <v>5432</v>
      </c>
      <c r="M51" s="326">
        <f>VLOOKUP(T_データ!$L51,T_データ!$D$3:$I$71,4,FALSE)</f>
        <v>824000</v>
      </c>
      <c r="O51" s="132" t="s">
        <v>3267</v>
      </c>
      <c r="P51" s="132" t="s">
        <v>10724</v>
      </c>
      <c r="R51" s="132"/>
      <c r="S51" s="132"/>
      <c r="U51" s="132"/>
      <c r="V51" s="132"/>
    </row>
    <row r="52" spans="2:22">
      <c r="B52" s="485">
        <v>15</v>
      </c>
      <c r="C52" s="485">
        <v>0</v>
      </c>
      <c r="D52" s="734" t="s">
        <v>10725</v>
      </c>
      <c r="E52" s="735">
        <v>2810</v>
      </c>
      <c r="F52" s="735">
        <v>21030</v>
      </c>
      <c r="G52" s="735">
        <v>424000</v>
      </c>
      <c r="H52" s="735">
        <v>5088000</v>
      </c>
      <c r="I52" s="735">
        <v>2250</v>
      </c>
      <c r="K52" s="171" t="s">
        <v>10726</v>
      </c>
      <c r="L52" s="171" t="s">
        <v>6416</v>
      </c>
      <c r="M52" s="326">
        <f>VLOOKUP(T_データ!$L52,T_データ!$D$3:$I$71,4,FALSE)</f>
        <v>799000</v>
      </c>
      <c r="O52" s="132" t="s">
        <v>2700</v>
      </c>
      <c r="P52" s="132" t="s">
        <v>10727</v>
      </c>
      <c r="R52" s="132"/>
      <c r="S52" s="132"/>
      <c r="U52" s="132"/>
      <c r="V52" s="132"/>
    </row>
    <row r="53" spans="2:22">
      <c r="B53" s="485">
        <v>12</v>
      </c>
      <c r="C53" s="485">
        <v>0</v>
      </c>
      <c r="D53" s="734" t="s">
        <v>10728</v>
      </c>
      <c r="E53" s="735">
        <v>3750</v>
      </c>
      <c r="F53" s="735">
        <v>28120</v>
      </c>
      <c r="G53" s="735">
        <v>567000</v>
      </c>
      <c r="H53" s="735">
        <v>6804000</v>
      </c>
      <c r="I53" s="735">
        <v>2840</v>
      </c>
      <c r="K53" s="171" t="s">
        <v>10729</v>
      </c>
      <c r="L53" s="171" t="s">
        <v>2516</v>
      </c>
      <c r="M53" s="326">
        <f>VLOOKUP(T_データ!$L53,T_データ!$D$3:$I$71,4,FALSE)</f>
        <v>755000</v>
      </c>
      <c r="O53" s="132" t="s">
        <v>10730</v>
      </c>
      <c r="P53" s="132" t="s">
        <v>10731</v>
      </c>
      <c r="R53" s="132"/>
      <c r="S53" s="132"/>
      <c r="U53" s="132"/>
      <c r="V53" s="132"/>
    </row>
    <row r="54" spans="2:22">
      <c r="B54" s="485">
        <v>13</v>
      </c>
      <c r="C54" s="485">
        <v>0</v>
      </c>
      <c r="D54" s="734" t="s">
        <v>10732</v>
      </c>
      <c r="E54" s="735">
        <v>3370</v>
      </c>
      <c r="F54" s="735">
        <v>25240</v>
      </c>
      <c r="G54" s="735">
        <v>509000</v>
      </c>
      <c r="H54" s="735">
        <v>6108000</v>
      </c>
      <c r="I54" s="735">
        <v>2620</v>
      </c>
      <c r="K54" s="171" t="s">
        <v>10733</v>
      </c>
      <c r="L54" s="171" t="s">
        <v>6658</v>
      </c>
      <c r="M54" s="326">
        <f>VLOOKUP(T_データ!$L54,T_データ!$D$3:$I$71,4,FALSE)</f>
        <v>567000</v>
      </c>
      <c r="O54" s="132" t="s">
        <v>2667</v>
      </c>
      <c r="P54" s="132" t="s">
        <v>10734</v>
      </c>
      <c r="R54" s="132"/>
      <c r="S54" s="132"/>
      <c r="U54" s="132"/>
      <c r="V54" s="132"/>
    </row>
    <row r="55" spans="2:22">
      <c r="B55" s="485">
        <v>14</v>
      </c>
      <c r="C55" s="485">
        <v>0</v>
      </c>
      <c r="D55" s="734" t="s">
        <v>10735</v>
      </c>
      <c r="E55" s="735">
        <v>3010</v>
      </c>
      <c r="F55" s="735">
        <v>22520</v>
      </c>
      <c r="G55" s="735">
        <v>454000</v>
      </c>
      <c r="H55" s="735">
        <v>5448000</v>
      </c>
      <c r="I55" s="735">
        <v>2400</v>
      </c>
      <c r="K55" s="171" t="s">
        <v>10736</v>
      </c>
      <c r="L55" s="171" t="s">
        <v>2520</v>
      </c>
      <c r="M55" s="326">
        <f>VLOOKUP(T_データ!$L55,T_データ!$D$3:$I$71,4,FALSE)</f>
        <v>567000</v>
      </c>
      <c r="O55" s="132" t="s">
        <v>3056</v>
      </c>
      <c r="P55" s="132" t="s">
        <v>10737</v>
      </c>
      <c r="R55" s="132"/>
      <c r="S55" s="132"/>
      <c r="U55" s="132"/>
      <c r="V55" s="132"/>
    </row>
    <row r="56" spans="2:22">
      <c r="B56" s="485">
        <v>15</v>
      </c>
      <c r="C56" s="485">
        <v>0</v>
      </c>
      <c r="D56" s="734" t="s">
        <v>10738</v>
      </c>
      <c r="E56" s="735">
        <v>2810</v>
      </c>
      <c r="F56" s="735">
        <v>21030</v>
      </c>
      <c r="G56" s="735">
        <v>424000</v>
      </c>
      <c r="H56" s="735">
        <v>5088000</v>
      </c>
      <c r="I56" s="735">
        <v>2250</v>
      </c>
      <c r="K56" s="171" t="s">
        <v>10739</v>
      </c>
      <c r="L56" s="171" t="s">
        <v>10740</v>
      </c>
      <c r="M56" s="326">
        <f>VLOOKUP(T_データ!$L56,T_データ!$D$3:$I$71,4,FALSE)</f>
        <v>509000</v>
      </c>
      <c r="O56" s="132" t="s">
        <v>3422</v>
      </c>
      <c r="P56" s="132" t="s">
        <v>10741</v>
      </c>
      <c r="R56" s="132"/>
      <c r="S56" s="132"/>
      <c r="U56" s="132"/>
      <c r="V56" s="132"/>
    </row>
    <row r="57" spans="2:22">
      <c r="B57" s="485">
        <v>16</v>
      </c>
      <c r="C57" s="485">
        <v>0</v>
      </c>
      <c r="D57" s="734" t="s">
        <v>10742</v>
      </c>
      <c r="E57" s="735">
        <v>2580</v>
      </c>
      <c r="F57" s="735">
        <v>19340</v>
      </c>
      <c r="G57" s="735">
        <v>390000</v>
      </c>
      <c r="H57" s="735">
        <v>4680000</v>
      </c>
      <c r="I57" s="735">
        <v>2210</v>
      </c>
      <c r="K57" s="171" t="s">
        <v>10743</v>
      </c>
      <c r="L57" s="171" t="s">
        <v>8119</v>
      </c>
      <c r="M57" s="326">
        <f>VLOOKUP(T_データ!$L57,T_データ!$D$3:$I$71,4,FALSE)</f>
        <v>454000</v>
      </c>
      <c r="O57" s="132" t="s">
        <v>3500</v>
      </c>
      <c r="P57" s="132" t="s">
        <v>10744</v>
      </c>
      <c r="R57" s="132"/>
      <c r="S57" s="132"/>
      <c r="U57" s="132"/>
      <c r="V57" s="132"/>
    </row>
    <row r="58" spans="2:22">
      <c r="B58" s="485">
        <v>18</v>
      </c>
      <c r="C58" s="485">
        <v>1</v>
      </c>
      <c r="D58" s="734" t="s">
        <v>10501</v>
      </c>
      <c r="E58" s="735">
        <v>4820</v>
      </c>
      <c r="F58" s="735">
        <v>36100</v>
      </c>
      <c r="G58" s="735">
        <v>728000</v>
      </c>
      <c r="H58" s="735">
        <v>8736000</v>
      </c>
      <c r="I58" s="734"/>
      <c r="K58" s="171" t="s">
        <v>10745</v>
      </c>
      <c r="L58" s="171" t="s">
        <v>10746</v>
      </c>
      <c r="M58" s="326">
        <f>VLOOKUP(T_データ!$L58,T_データ!$D$3:$I$71,4,FALSE)</f>
        <v>454000</v>
      </c>
      <c r="O58" s="132" t="s">
        <v>3188</v>
      </c>
      <c r="P58" s="132" t="s">
        <v>10747</v>
      </c>
      <c r="R58" s="132"/>
      <c r="S58" s="132"/>
      <c r="U58" s="132"/>
      <c r="V58" s="132"/>
    </row>
    <row r="59" spans="2:22">
      <c r="B59" s="485">
        <v>19</v>
      </c>
      <c r="C59" s="485">
        <v>1</v>
      </c>
      <c r="D59" s="734" t="s">
        <v>10748</v>
      </c>
      <c r="E59" s="735">
        <v>5680</v>
      </c>
      <c r="F59" s="735">
        <v>42600</v>
      </c>
      <c r="G59" s="735">
        <v>859000</v>
      </c>
      <c r="H59" s="735">
        <v>10308000</v>
      </c>
      <c r="I59" s="734"/>
      <c r="K59" s="171" t="s">
        <v>10749</v>
      </c>
      <c r="L59" s="171" t="s">
        <v>8065</v>
      </c>
      <c r="M59" s="326">
        <f>VLOOKUP(T_データ!$L59,T_データ!$D$3:$I$71,4,FALSE)</f>
        <v>424000</v>
      </c>
      <c r="O59" s="132" t="s">
        <v>3926</v>
      </c>
      <c r="P59" s="132" t="s">
        <v>10750</v>
      </c>
      <c r="R59" s="132"/>
      <c r="S59" s="132"/>
      <c r="U59" s="132"/>
      <c r="V59" s="132"/>
    </row>
    <row r="60" spans="2:22">
      <c r="B60" s="485">
        <v>20</v>
      </c>
      <c r="C60" s="485">
        <v>1</v>
      </c>
      <c r="D60" s="734" t="s">
        <v>10751</v>
      </c>
      <c r="E60" s="735">
        <v>5040</v>
      </c>
      <c r="F60" s="735">
        <v>37740</v>
      </c>
      <c r="G60" s="735">
        <v>761000</v>
      </c>
      <c r="H60" s="735">
        <v>9132000</v>
      </c>
      <c r="I60" s="734"/>
      <c r="K60" s="132"/>
      <c r="L60" s="132"/>
      <c r="M60" s="132"/>
      <c r="O60" s="132" t="s">
        <v>10752</v>
      </c>
      <c r="P60" s="132" t="s">
        <v>10753</v>
      </c>
      <c r="R60" s="132"/>
      <c r="S60" s="132"/>
      <c r="U60" s="132"/>
      <c r="V60" s="132"/>
    </row>
    <row r="61" spans="2:22">
      <c r="B61" s="485">
        <v>21</v>
      </c>
      <c r="C61" s="485">
        <v>1</v>
      </c>
      <c r="D61" s="734" t="s">
        <v>10754</v>
      </c>
      <c r="E61" s="735">
        <v>5000</v>
      </c>
      <c r="F61" s="735">
        <v>37490</v>
      </c>
      <c r="G61" s="735">
        <v>756000</v>
      </c>
      <c r="H61" s="735">
        <v>9072000</v>
      </c>
      <c r="I61" s="734"/>
      <c r="K61" s="132"/>
      <c r="L61" s="132"/>
      <c r="M61" s="132"/>
      <c r="O61" s="132" t="s">
        <v>10755</v>
      </c>
      <c r="P61" s="132" t="s">
        <v>10756</v>
      </c>
      <c r="R61" s="132"/>
      <c r="S61" s="132"/>
      <c r="U61" s="132"/>
      <c r="V61" s="132"/>
    </row>
    <row r="62" spans="2:22">
      <c r="B62" s="485">
        <v>22</v>
      </c>
      <c r="C62" s="485">
        <v>1</v>
      </c>
      <c r="D62" s="734" t="s">
        <v>10757</v>
      </c>
      <c r="E62" s="735">
        <v>0</v>
      </c>
      <c r="F62" s="735">
        <v>0</v>
      </c>
      <c r="G62" s="735">
        <v>0</v>
      </c>
      <c r="H62" s="735">
        <v>0</v>
      </c>
      <c r="I62" s="734"/>
      <c r="K62" s="132"/>
      <c r="L62" s="132"/>
      <c r="M62" s="132"/>
      <c r="O62" s="132" t="s">
        <v>10758</v>
      </c>
      <c r="P62" s="132" t="s">
        <v>10759</v>
      </c>
      <c r="R62" s="132"/>
      <c r="S62" s="132"/>
      <c r="U62" s="132"/>
      <c r="V62" s="132"/>
    </row>
    <row r="63" spans="2:22">
      <c r="B63" s="485">
        <v>23</v>
      </c>
      <c r="C63" s="485">
        <v>1</v>
      </c>
      <c r="D63" s="734" t="s">
        <v>10760</v>
      </c>
      <c r="E63" s="735">
        <v>0</v>
      </c>
      <c r="F63" s="735">
        <v>0</v>
      </c>
      <c r="G63" s="735">
        <v>0</v>
      </c>
      <c r="H63" s="735">
        <v>0</v>
      </c>
      <c r="I63" s="734"/>
      <c r="K63" s="132"/>
      <c r="L63" s="132"/>
      <c r="M63" s="737"/>
      <c r="O63" s="132" t="s">
        <v>10761</v>
      </c>
      <c r="P63" s="132" t="s">
        <v>10762</v>
      </c>
      <c r="R63" s="132"/>
      <c r="S63" s="132"/>
      <c r="U63" s="132"/>
      <c r="V63" s="132"/>
    </row>
    <row r="64" spans="2:22">
      <c r="B64" s="485">
        <v>24</v>
      </c>
      <c r="C64" s="485">
        <v>1</v>
      </c>
      <c r="D64" s="734" t="s">
        <v>10763</v>
      </c>
      <c r="E64" s="735">
        <v>5060</v>
      </c>
      <c r="F64" s="735">
        <v>37940</v>
      </c>
      <c r="G64" s="735">
        <v>765000</v>
      </c>
      <c r="H64" s="735">
        <v>9180000</v>
      </c>
      <c r="I64" s="734"/>
      <c r="K64" s="132"/>
      <c r="L64" s="132"/>
      <c r="M64" s="132"/>
      <c r="O64" s="132" t="s">
        <v>10764</v>
      </c>
      <c r="P64" s="132" t="s">
        <v>10765</v>
      </c>
      <c r="R64" s="132"/>
      <c r="S64" s="132"/>
      <c r="U64" s="132"/>
      <c r="V64" s="132"/>
    </row>
    <row r="65" spans="2:22">
      <c r="B65" s="485">
        <v>25</v>
      </c>
      <c r="C65" s="485">
        <v>1</v>
      </c>
      <c r="D65" s="734" t="s">
        <v>10766</v>
      </c>
      <c r="E65" s="735">
        <v>5980</v>
      </c>
      <c r="F65" s="735">
        <v>44780</v>
      </c>
      <c r="G65" s="735">
        <v>903000</v>
      </c>
      <c r="H65" s="735">
        <v>10836000</v>
      </c>
      <c r="I65" s="734"/>
      <c r="K65" s="132"/>
      <c r="L65" s="132"/>
      <c r="M65" s="132"/>
      <c r="O65" s="132" t="s">
        <v>10767</v>
      </c>
      <c r="P65" s="132" t="s">
        <v>10768</v>
      </c>
      <c r="R65" s="132"/>
      <c r="S65" s="132"/>
      <c r="U65" s="132"/>
      <c r="V65" s="132"/>
    </row>
    <row r="66" spans="2:22">
      <c r="B66" s="485">
        <v>26</v>
      </c>
      <c r="C66" s="485">
        <v>1</v>
      </c>
      <c r="D66" s="734" t="s">
        <v>10769</v>
      </c>
      <c r="E66" s="735">
        <v>6750</v>
      </c>
      <c r="F66" s="735">
        <v>50580</v>
      </c>
      <c r="G66" s="735">
        <v>1020000</v>
      </c>
      <c r="H66" s="735">
        <v>12240000</v>
      </c>
      <c r="I66" s="734"/>
      <c r="K66" s="132"/>
      <c r="L66" s="132"/>
      <c r="M66" s="132"/>
      <c r="O66" s="132" t="s">
        <v>10770</v>
      </c>
      <c r="P66" s="132" t="s">
        <v>10771</v>
      </c>
      <c r="R66" s="132"/>
      <c r="S66" s="132"/>
      <c r="U66" s="132"/>
      <c r="V66" s="132"/>
    </row>
    <row r="67" spans="2:22">
      <c r="B67" s="485">
        <v>27</v>
      </c>
      <c r="C67" s="485">
        <v>1</v>
      </c>
      <c r="D67" s="734" t="s">
        <v>10772</v>
      </c>
      <c r="E67" s="735">
        <v>5740</v>
      </c>
      <c r="F67" s="735">
        <v>43000</v>
      </c>
      <c r="G67" s="735">
        <v>867000</v>
      </c>
      <c r="H67" s="735">
        <v>10404000</v>
      </c>
      <c r="I67" s="734"/>
      <c r="K67" s="132"/>
      <c r="L67" s="132"/>
      <c r="M67" s="132"/>
      <c r="O67" s="132" t="s">
        <v>10773</v>
      </c>
      <c r="P67" s="132" t="s">
        <v>10774</v>
      </c>
      <c r="R67" s="132"/>
      <c r="S67" s="132"/>
      <c r="U67" s="132"/>
      <c r="V67" s="132"/>
    </row>
    <row r="68" spans="2:22">
      <c r="B68" s="485">
        <v>28</v>
      </c>
      <c r="C68" s="485">
        <v>1</v>
      </c>
      <c r="D68" s="734" t="s">
        <v>10775</v>
      </c>
      <c r="E68" s="735">
        <v>3650</v>
      </c>
      <c r="F68" s="735">
        <v>27380</v>
      </c>
      <c r="G68" s="735">
        <v>552000</v>
      </c>
      <c r="H68" s="735">
        <v>6624000</v>
      </c>
      <c r="I68" s="735"/>
      <c r="K68" s="132"/>
      <c r="L68" s="132"/>
      <c r="M68" s="132"/>
      <c r="O68" s="132" t="s">
        <v>10776</v>
      </c>
      <c r="P68" s="132" t="s">
        <v>10777</v>
      </c>
      <c r="R68" s="132"/>
      <c r="S68" s="132"/>
      <c r="U68" s="132"/>
      <c r="V68" s="132"/>
    </row>
    <row r="69" spans="2:22">
      <c r="B69" s="485">
        <v>31</v>
      </c>
      <c r="C69" s="485">
        <v>1</v>
      </c>
      <c r="D69" s="734" t="s">
        <v>10778</v>
      </c>
      <c r="E69" s="735">
        <v>2010</v>
      </c>
      <c r="F69" s="735">
        <v>15030</v>
      </c>
      <c r="G69" s="735">
        <v>303000</v>
      </c>
      <c r="H69" s="735">
        <v>3636000</v>
      </c>
      <c r="I69" s="734"/>
      <c r="K69" s="132"/>
      <c r="L69" s="132"/>
      <c r="M69" s="132"/>
      <c r="O69" s="132" t="s">
        <v>10779</v>
      </c>
      <c r="P69" s="132" t="s">
        <v>10780</v>
      </c>
      <c r="R69" s="132"/>
      <c r="S69" s="132"/>
      <c r="U69" s="132"/>
      <c r="V69" s="132"/>
    </row>
    <row r="70" spans="2:22">
      <c r="B70" s="485">
        <v>32</v>
      </c>
      <c r="C70" s="485">
        <v>1</v>
      </c>
      <c r="D70" s="734" t="s">
        <v>10781</v>
      </c>
      <c r="E70" s="735">
        <v>0</v>
      </c>
      <c r="F70" s="735">
        <v>0</v>
      </c>
      <c r="G70" s="735">
        <v>0</v>
      </c>
      <c r="H70" s="735">
        <v>0</v>
      </c>
      <c r="I70" s="734"/>
      <c r="K70" s="132"/>
      <c r="L70" s="132"/>
      <c r="M70" s="132"/>
      <c r="O70" s="132" t="s">
        <v>10782</v>
      </c>
      <c r="P70" s="132" t="s">
        <v>10783</v>
      </c>
      <c r="R70" s="132"/>
      <c r="S70" s="132"/>
      <c r="U70" s="132"/>
      <c r="V70" s="132"/>
    </row>
    <row r="71" spans="2:22">
      <c r="B71" s="485">
        <v>16</v>
      </c>
      <c r="C71" s="485">
        <v>0</v>
      </c>
      <c r="D71" s="171" t="s">
        <v>2536</v>
      </c>
      <c r="E71" s="735"/>
      <c r="F71" s="735"/>
      <c r="G71" s="735"/>
      <c r="H71" s="735"/>
      <c r="I71" s="734"/>
      <c r="K71" s="132"/>
      <c r="L71" s="132"/>
      <c r="M71" s="132"/>
      <c r="O71" s="132" t="s">
        <v>10784</v>
      </c>
      <c r="P71" s="132" t="s">
        <v>10785</v>
      </c>
      <c r="R71" s="132"/>
      <c r="S71" s="132"/>
      <c r="U71" s="132"/>
      <c r="V71" s="132"/>
    </row>
    <row r="72" spans="2:22">
      <c r="K72" s="132"/>
      <c r="L72" s="132"/>
      <c r="M72" s="132"/>
      <c r="O72" s="132" t="s">
        <v>10786</v>
      </c>
      <c r="P72" s="132" t="s">
        <v>10787</v>
      </c>
      <c r="R72" s="132"/>
      <c r="S72" s="132"/>
      <c r="U72" s="132"/>
      <c r="V72" s="132"/>
    </row>
    <row r="73" spans="2:22">
      <c r="K73" s="132"/>
      <c r="L73" s="132"/>
      <c r="M73" s="132"/>
      <c r="O73" s="132" t="s">
        <v>10788</v>
      </c>
      <c r="P73" s="132" t="s">
        <v>10789</v>
      </c>
      <c r="R73" s="132"/>
      <c r="S73" s="132"/>
      <c r="U73" s="132"/>
      <c r="V73" s="132"/>
    </row>
    <row r="74" spans="2:22">
      <c r="K74" s="132"/>
      <c r="L74" s="132"/>
      <c r="M74" s="132"/>
      <c r="O74" s="132" t="s">
        <v>10790</v>
      </c>
      <c r="P74" s="132" t="s">
        <v>10791</v>
      </c>
      <c r="R74" s="132"/>
      <c r="S74" s="132"/>
      <c r="U74" s="132"/>
      <c r="V74" s="132"/>
    </row>
    <row r="75" spans="2:22">
      <c r="K75" s="132"/>
      <c r="L75" s="132"/>
      <c r="M75" s="132"/>
      <c r="O75" s="132" t="s">
        <v>10792</v>
      </c>
      <c r="P75" s="132" t="s">
        <v>10793</v>
      </c>
      <c r="R75" s="132"/>
      <c r="S75" s="132"/>
      <c r="U75" s="132"/>
      <c r="V75" s="132"/>
    </row>
    <row r="76" spans="2:22">
      <c r="K76" s="132"/>
      <c r="L76" s="132"/>
      <c r="M76" s="132"/>
      <c r="O76" s="132" t="s">
        <v>10794</v>
      </c>
      <c r="P76" s="132" t="s">
        <v>10795</v>
      </c>
      <c r="R76" s="132"/>
      <c r="S76" s="132"/>
      <c r="U76" s="132"/>
      <c r="V76" s="132"/>
    </row>
    <row r="77" spans="2:22">
      <c r="K77" s="132"/>
      <c r="L77" s="132"/>
      <c r="M77" s="132"/>
      <c r="O77" s="132" t="s">
        <v>10796</v>
      </c>
      <c r="P77" s="132" t="s">
        <v>10797</v>
      </c>
      <c r="R77" s="132"/>
      <c r="S77" s="132"/>
      <c r="U77" s="132"/>
      <c r="V77" s="132"/>
    </row>
    <row r="78" spans="2:22">
      <c r="K78" s="132"/>
      <c r="L78" s="132"/>
      <c r="M78" s="734"/>
      <c r="O78" s="132" t="s">
        <v>10798</v>
      </c>
      <c r="P78" s="132" t="s">
        <v>10799</v>
      </c>
      <c r="R78" s="132"/>
      <c r="S78" s="132"/>
      <c r="U78" s="132"/>
      <c r="V78" s="132"/>
    </row>
    <row r="79" spans="2:22">
      <c r="K79" s="132"/>
      <c r="L79" s="132"/>
      <c r="M79" s="132"/>
      <c r="O79" s="132" t="s">
        <v>10800</v>
      </c>
      <c r="P79" s="132" t="s">
        <v>10801</v>
      </c>
      <c r="R79" s="132"/>
      <c r="S79" s="132"/>
      <c r="U79" s="132"/>
      <c r="V79" s="132"/>
    </row>
    <row r="80" spans="2:22">
      <c r="K80" s="132"/>
      <c r="L80" s="132"/>
      <c r="M80" s="132"/>
      <c r="O80" s="132" t="s">
        <v>10802</v>
      </c>
      <c r="P80" s="132" t="s">
        <v>10803</v>
      </c>
      <c r="R80" s="132"/>
      <c r="S80" s="132"/>
      <c r="U80" s="132"/>
      <c r="V80" s="132"/>
    </row>
    <row r="81" spans="2:22">
      <c r="K81" s="132"/>
      <c r="L81" s="132"/>
      <c r="M81" s="132"/>
      <c r="O81" s="132" t="s">
        <v>10804</v>
      </c>
      <c r="P81" s="132" t="s">
        <v>10805</v>
      </c>
      <c r="R81" s="132"/>
      <c r="S81" s="132"/>
      <c r="U81" s="132"/>
      <c r="V81" s="132"/>
    </row>
    <row r="82" spans="2:22">
      <c r="K82" s="132"/>
      <c r="L82" s="132"/>
      <c r="M82" s="132"/>
      <c r="O82" s="132" t="s">
        <v>10806</v>
      </c>
      <c r="P82" s="132" t="s">
        <v>10807</v>
      </c>
      <c r="R82" s="132"/>
      <c r="S82" s="132"/>
      <c r="U82" s="132"/>
      <c r="V82" s="132"/>
    </row>
    <row r="83" spans="2:22">
      <c r="K83" s="132"/>
      <c r="L83" s="132"/>
      <c r="M83" s="132"/>
      <c r="O83" s="132" t="s">
        <v>10808</v>
      </c>
      <c r="P83" s="132" t="s">
        <v>10809</v>
      </c>
      <c r="R83" s="132"/>
      <c r="S83" s="132"/>
      <c r="U83" s="132"/>
      <c r="V83" s="132"/>
    </row>
    <row r="84" spans="2:22">
      <c r="K84" s="132"/>
      <c r="L84" s="132"/>
      <c r="M84" s="132"/>
      <c r="O84" s="132" t="s">
        <v>10810</v>
      </c>
      <c r="P84" s="132" t="s">
        <v>10811</v>
      </c>
      <c r="R84" s="132"/>
      <c r="S84" s="132"/>
      <c r="U84" s="132"/>
      <c r="V84" s="132"/>
    </row>
    <row r="85" spans="2:22">
      <c r="K85" s="132"/>
      <c r="L85" s="132"/>
      <c r="M85" s="132"/>
      <c r="O85" s="132" t="s">
        <v>3074</v>
      </c>
      <c r="P85" s="132" t="s">
        <v>10812</v>
      </c>
      <c r="R85" s="132"/>
      <c r="S85" s="132"/>
      <c r="U85" s="132"/>
      <c r="V85" s="132"/>
    </row>
    <row r="86" spans="2:22">
      <c r="B86" s="734"/>
      <c r="C86" s="734" t="s">
        <v>10813</v>
      </c>
      <c r="D86" s="734"/>
      <c r="E86" s="734"/>
      <c r="F86" s="734"/>
      <c r="G86" s="734"/>
      <c r="H86" s="734"/>
      <c r="I86" s="734"/>
      <c r="K86" s="132"/>
      <c r="L86" s="132"/>
      <c r="M86" s="132"/>
      <c r="O86" s="132" t="s">
        <v>3133</v>
      </c>
      <c r="P86" s="132" t="s">
        <v>10814</v>
      </c>
      <c r="R86" s="132"/>
      <c r="S86" s="132"/>
      <c r="U86" s="132"/>
      <c r="V86" s="132"/>
    </row>
    <row r="87" spans="2:22">
      <c r="B87" s="734"/>
      <c r="C87" s="734" t="s">
        <v>10815</v>
      </c>
      <c r="D87" s="734"/>
      <c r="F87" s="739" t="s">
        <v>10816</v>
      </c>
      <c r="G87" s="734">
        <v>242</v>
      </c>
      <c r="H87" s="734" t="s">
        <v>10817</v>
      </c>
      <c r="I87" s="734"/>
      <c r="K87" s="132"/>
      <c r="L87" s="132"/>
      <c r="M87" s="132"/>
      <c r="O87" s="132" t="s">
        <v>3680</v>
      </c>
      <c r="P87" s="132" t="s">
        <v>10818</v>
      </c>
      <c r="R87" s="132"/>
      <c r="S87" s="132"/>
      <c r="U87" s="132"/>
      <c r="V87" s="132"/>
    </row>
    <row r="88" spans="2:22">
      <c r="B88" s="734"/>
      <c r="C88" s="734" t="s">
        <v>10819</v>
      </c>
      <c r="D88" s="734"/>
      <c r="F88" s="739" t="s">
        <v>10820</v>
      </c>
      <c r="G88" s="740">
        <v>1815</v>
      </c>
      <c r="H88" s="734" t="s">
        <v>10821</v>
      </c>
      <c r="I88" s="734"/>
      <c r="K88" s="132"/>
      <c r="L88" s="132"/>
      <c r="M88" s="132"/>
      <c r="O88" s="132" t="s">
        <v>2638</v>
      </c>
      <c r="P88" s="132" t="s">
        <v>10822</v>
      </c>
      <c r="R88" s="132"/>
      <c r="S88" s="132"/>
      <c r="U88" s="132"/>
      <c r="V88" s="132"/>
    </row>
    <row r="89" spans="2:22">
      <c r="K89" s="132"/>
      <c r="L89" s="132"/>
      <c r="M89" s="132"/>
      <c r="O89" s="132" t="s">
        <v>4616</v>
      </c>
      <c r="P89" s="132" t="s">
        <v>10823</v>
      </c>
      <c r="R89" s="132"/>
      <c r="S89" s="132"/>
      <c r="U89" s="132"/>
      <c r="V89" s="132"/>
    </row>
    <row r="90" spans="2:22">
      <c r="K90" s="132"/>
      <c r="L90" s="132"/>
      <c r="M90" s="132"/>
      <c r="O90" s="132" t="s">
        <v>2760</v>
      </c>
      <c r="P90" s="132" t="s">
        <v>10824</v>
      </c>
      <c r="R90" s="132"/>
      <c r="S90" s="132"/>
      <c r="U90" s="132"/>
      <c r="V90" s="132"/>
    </row>
    <row r="91" spans="2:22">
      <c r="K91" s="132"/>
      <c r="L91" s="132"/>
      <c r="M91" s="132"/>
      <c r="O91" s="132" t="s">
        <v>2743</v>
      </c>
      <c r="P91" s="132" t="s">
        <v>10825</v>
      </c>
      <c r="R91" s="132"/>
      <c r="S91" s="132"/>
      <c r="U91" s="132"/>
      <c r="V91" s="132"/>
    </row>
    <row r="92" spans="2:22">
      <c r="K92" s="132"/>
      <c r="L92" s="132"/>
      <c r="M92" s="132"/>
      <c r="O92" s="132" t="s">
        <v>3848</v>
      </c>
      <c r="P92" s="132" t="s">
        <v>10826</v>
      </c>
      <c r="R92" s="132"/>
      <c r="S92" s="132"/>
      <c r="U92" s="132"/>
      <c r="V92" s="132"/>
    </row>
    <row r="93" spans="2:22">
      <c r="K93" s="132"/>
      <c r="L93" s="132"/>
      <c r="M93" s="132"/>
      <c r="O93" s="132" t="s">
        <v>2968</v>
      </c>
      <c r="P93" s="132" t="s">
        <v>10827</v>
      </c>
      <c r="R93" s="132"/>
      <c r="S93" s="132"/>
      <c r="U93" s="132"/>
      <c r="V93" s="132"/>
    </row>
    <row r="94" spans="2:22">
      <c r="K94" s="132"/>
      <c r="L94" s="132"/>
      <c r="M94" s="132"/>
      <c r="O94" s="132" t="s">
        <v>3374</v>
      </c>
      <c r="P94" s="132" t="s">
        <v>10828</v>
      </c>
      <c r="R94" s="132"/>
      <c r="S94" s="132"/>
      <c r="U94" s="132"/>
      <c r="V94" s="132"/>
    </row>
    <row r="95" spans="2:22">
      <c r="K95" s="132"/>
      <c r="L95" s="132"/>
      <c r="M95" s="132"/>
      <c r="O95" s="132" t="s">
        <v>3505</v>
      </c>
      <c r="P95" s="132" t="s">
        <v>10829</v>
      </c>
      <c r="R95" s="132"/>
      <c r="S95" s="132"/>
      <c r="U95" s="132"/>
      <c r="V95" s="132"/>
    </row>
    <row r="96" spans="2:22">
      <c r="K96" s="132"/>
      <c r="L96" s="132"/>
      <c r="M96" s="132"/>
      <c r="O96" s="132" t="s">
        <v>3683</v>
      </c>
      <c r="P96" s="132" t="s">
        <v>10830</v>
      </c>
      <c r="R96" s="132"/>
      <c r="S96" s="132"/>
      <c r="U96" s="132"/>
      <c r="V96" s="132"/>
    </row>
    <row r="97" spans="11:22">
      <c r="K97" s="132"/>
      <c r="L97" s="132"/>
      <c r="M97" s="132"/>
      <c r="O97" s="132" t="s">
        <v>4248</v>
      </c>
      <c r="P97" s="132" t="s">
        <v>10831</v>
      </c>
      <c r="R97" s="132"/>
      <c r="S97" s="132"/>
      <c r="U97" s="132"/>
      <c r="V97" s="132"/>
    </row>
    <row r="98" spans="11:22">
      <c r="K98" s="132"/>
      <c r="L98" s="132"/>
      <c r="M98" s="132"/>
      <c r="O98" s="132" t="s">
        <v>2511</v>
      </c>
      <c r="P98" s="132" t="s">
        <v>10832</v>
      </c>
      <c r="R98" s="132"/>
      <c r="S98" s="132"/>
      <c r="U98" s="132"/>
      <c r="V98" s="132"/>
    </row>
    <row r="99" spans="11:22">
      <c r="K99" s="132"/>
      <c r="L99" s="132"/>
      <c r="M99" s="132"/>
      <c r="O99" s="132" t="s">
        <v>4167</v>
      </c>
      <c r="P99" s="132" t="s">
        <v>10833</v>
      </c>
      <c r="R99" s="132"/>
      <c r="S99" s="132"/>
      <c r="U99" s="132"/>
      <c r="V99" s="132"/>
    </row>
    <row r="100" spans="11:22">
      <c r="K100" s="132"/>
      <c r="L100" s="132"/>
      <c r="M100" s="132"/>
      <c r="O100" s="132" t="s">
        <v>4679</v>
      </c>
      <c r="P100" s="132" t="s">
        <v>10834</v>
      </c>
      <c r="R100" s="132"/>
      <c r="S100" s="132"/>
      <c r="U100" s="132"/>
      <c r="V100" s="132"/>
    </row>
    <row r="101" spans="11:22">
      <c r="K101" s="132"/>
      <c r="L101" s="132"/>
      <c r="M101" s="132"/>
      <c r="O101" s="132" t="s">
        <v>4940</v>
      </c>
      <c r="P101" s="132" t="s">
        <v>10835</v>
      </c>
      <c r="R101" s="132"/>
      <c r="S101" s="132"/>
      <c r="U101" s="132"/>
      <c r="V101" s="132"/>
    </row>
    <row r="102" spans="11:22">
      <c r="K102" s="132"/>
      <c r="L102" s="132"/>
      <c r="M102" s="132"/>
      <c r="O102" s="132" t="s">
        <v>2627</v>
      </c>
      <c r="P102" s="132" t="s">
        <v>10836</v>
      </c>
      <c r="R102" s="132"/>
      <c r="S102" s="132"/>
      <c r="U102" s="132"/>
      <c r="V102" s="132"/>
    </row>
    <row r="103" spans="11:22">
      <c r="K103" s="132"/>
      <c r="L103" s="132"/>
      <c r="M103" s="132"/>
      <c r="O103" s="132" t="s">
        <v>5119</v>
      </c>
      <c r="P103" s="132" t="s">
        <v>10837</v>
      </c>
      <c r="R103" s="132"/>
      <c r="S103" s="132"/>
      <c r="U103" s="132"/>
      <c r="V103" s="132"/>
    </row>
    <row r="104" spans="11:22">
      <c r="K104" s="132"/>
      <c r="L104" s="132"/>
      <c r="M104" s="132"/>
      <c r="O104" s="132" t="s">
        <v>2960</v>
      </c>
      <c r="P104" s="132" t="s">
        <v>10838</v>
      </c>
      <c r="R104" s="132"/>
      <c r="S104" s="132"/>
      <c r="U104" s="132"/>
      <c r="V104" s="132"/>
    </row>
    <row r="105" spans="11:22">
      <c r="K105" s="132"/>
      <c r="L105" s="132"/>
      <c r="M105" s="132"/>
      <c r="O105" s="132" t="s">
        <v>2965</v>
      </c>
      <c r="P105" s="132" t="s">
        <v>10839</v>
      </c>
      <c r="R105" s="132"/>
      <c r="S105" s="132"/>
      <c r="U105" s="132"/>
      <c r="V105" s="132"/>
    </row>
    <row r="106" spans="11:22">
      <c r="K106" s="132"/>
      <c r="L106" s="132"/>
      <c r="M106" s="132"/>
      <c r="O106" s="132" t="s">
        <v>2767</v>
      </c>
      <c r="P106" s="132" t="s">
        <v>10840</v>
      </c>
      <c r="R106" s="132"/>
      <c r="S106" s="132"/>
      <c r="U106" s="132"/>
      <c r="V106" s="132"/>
    </row>
    <row r="107" spans="11:22">
      <c r="K107" s="132"/>
      <c r="L107" s="132"/>
      <c r="M107" s="132"/>
      <c r="O107" s="132" t="s">
        <v>3013</v>
      </c>
      <c r="P107" s="132" t="s">
        <v>10841</v>
      </c>
      <c r="R107" s="132"/>
      <c r="S107" s="132"/>
      <c r="U107" s="132"/>
      <c r="V107" s="132"/>
    </row>
    <row r="108" spans="11:22">
      <c r="K108" s="132"/>
      <c r="L108" s="132"/>
      <c r="M108" s="132"/>
      <c r="O108" s="132" t="s">
        <v>6825</v>
      </c>
      <c r="P108" s="132" t="s">
        <v>10842</v>
      </c>
      <c r="R108" s="132"/>
      <c r="S108" s="132"/>
      <c r="U108" s="132"/>
      <c r="V108" s="132"/>
    </row>
    <row r="109" spans="11:22">
      <c r="K109" s="132"/>
      <c r="L109" s="132"/>
      <c r="M109" s="132"/>
      <c r="O109" s="132" t="s">
        <v>3008</v>
      </c>
      <c r="P109" s="132" t="s">
        <v>10843</v>
      </c>
      <c r="R109" s="132"/>
      <c r="S109" s="132"/>
      <c r="U109" s="132"/>
      <c r="V109" s="132"/>
    </row>
    <row r="110" spans="11:22">
      <c r="K110" s="132"/>
      <c r="L110" s="132"/>
      <c r="M110" s="132"/>
      <c r="O110" s="132" t="s">
        <v>2543</v>
      </c>
      <c r="P110" s="132" t="s">
        <v>10844</v>
      </c>
      <c r="R110" s="132"/>
      <c r="S110" s="132"/>
      <c r="U110" s="132"/>
      <c r="V110" s="132"/>
    </row>
    <row r="111" spans="11:22">
      <c r="K111" s="132"/>
      <c r="L111" s="132"/>
      <c r="M111" s="132"/>
      <c r="O111" s="132" t="s">
        <v>3065</v>
      </c>
      <c r="P111" s="132" t="s">
        <v>10845</v>
      </c>
      <c r="R111" s="132"/>
      <c r="S111" s="132"/>
      <c r="U111" s="132"/>
      <c r="V111" s="132"/>
    </row>
    <row r="112" spans="11:22">
      <c r="K112" s="132"/>
      <c r="L112" s="132"/>
      <c r="M112" s="132"/>
      <c r="O112" s="132" t="s">
        <v>2740</v>
      </c>
      <c r="P112" s="132" t="s">
        <v>10846</v>
      </c>
      <c r="R112" s="132"/>
      <c r="S112" s="132"/>
      <c r="U112" s="132"/>
      <c r="V112" s="132"/>
    </row>
    <row r="113" spans="11:22">
      <c r="K113" s="132"/>
      <c r="L113" s="132"/>
      <c r="M113" s="132"/>
      <c r="O113" s="132" t="s">
        <v>10847</v>
      </c>
      <c r="P113" s="132" t="s">
        <v>10848</v>
      </c>
      <c r="R113" s="132"/>
      <c r="S113" s="132"/>
      <c r="U113" s="132"/>
      <c r="V113" s="132"/>
    </row>
    <row r="114" spans="11:22">
      <c r="K114" s="132"/>
      <c r="L114" s="132"/>
      <c r="M114" s="132"/>
      <c r="O114" s="132" t="s">
        <v>3259</v>
      </c>
      <c r="P114" s="132" t="s">
        <v>10849</v>
      </c>
      <c r="R114" s="132"/>
      <c r="S114" s="132"/>
      <c r="U114" s="132"/>
      <c r="V114" s="132"/>
    </row>
    <row r="115" spans="11:22">
      <c r="K115" s="132"/>
      <c r="L115" s="132"/>
      <c r="M115" s="132"/>
      <c r="O115" s="132" t="s">
        <v>3812</v>
      </c>
      <c r="P115" s="132" t="s">
        <v>10850</v>
      </c>
      <c r="R115" s="132"/>
      <c r="S115" s="132"/>
      <c r="U115" s="132"/>
      <c r="V115" s="132"/>
    </row>
    <row r="116" spans="11:22">
      <c r="K116" s="132"/>
      <c r="L116" s="132"/>
      <c r="M116" s="132"/>
      <c r="O116" s="132" t="s">
        <v>3626</v>
      </c>
      <c r="P116" s="132" t="s">
        <v>10851</v>
      </c>
      <c r="R116" s="132"/>
      <c r="S116" s="132"/>
      <c r="U116" s="132"/>
      <c r="V116" s="132"/>
    </row>
    <row r="117" spans="11:22">
      <c r="K117" s="132"/>
      <c r="L117" s="132"/>
      <c r="M117" s="132"/>
      <c r="O117" s="132" t="s">
        <v>10852</v>
      </c>
      <c r="P117" s="132" t="s">
        <v>10853</v>
      </c>
      <c r="R117" s="132"/>
      <c r="S117" s="132"/>
      <c r="U117" s="132"/>
      <c r="V117" s="132"/>
    </row>
    <row r="118" spans="11:22">
      <c r="K118" s="132"/>
      <c r="L118" s="132"/>
      <c r="M118" s="132"/>
      <c r="O118" s="132" t="s">
        <v>10854</v>
      </c>
      <c r="P118" s="132" t="s">
        <v>10855</v>
      </c>
      <c r="R118" s="132"/>
      <c r="S118" s="132"/>
      <c r="U118" s="132"/>
      <c r="V118" s="132"/>
    </row>
    <row r="119" spans="11:22">
      <c r="K119" s="132"/>
      <c r="L119" s="132"/>
      <c r="M119" s="132"/>
      <c r="O119" s="132" t="s">
        <v>10856</v>
      </c>
      <c r="P119" s="132" t="s">
        <v>10857</v>
      </c>
      <c r="R119" s="132"/>
      <c r="S119" s="132"/>
      <c r="U119" s="132"/>
      <c r="V119" s="132"/>
    </row>
    <row r="120" spans="11:22">
      <c r="K120" s="132"/>
      <c r="L120" s="132"/>
      <c r="M120" s="132"/>
      <c r="O120" s="132" t="s">
        <v>10858</v>
      </c>
      <c r="P120" s="132" t="s">
        <v>10859</v>
      </c>
      <c r="R120" s="132"/>
      <c r="S120" s="132"/>
      <c r="U120" s="132"/>
      <c r="V120" s="132"/>
    </row>
    <row r="121" spans="11:22">
      <c r="K121" s="132"/>
      <c r="L121" s="132"/>
      <c r="M121" s="132"/>
      <c r="O121" s="132" t="s">
        <v>10860</v>
      </c>
      <c r="P121" s="132" t="s">
        <v>10861</v>
      </c>
      <c r="R121" s="132"/>
      <c r="S121" s="132"/>
      <c r="U121" s="132"/>
      <c r="V121" s="132"/>
    </row>
    <row r="122" spans="11:22">
      <c r="K122" s="132"/>
      <c r="L122" s="132"/>
      <c r="M122" s="132"/>
      <c r="O122" s="132" t="s">
        <v>10862</v>
      </c>
      <c r="P122" s="132" t="s">
        <v>10863</v>
      </c>
      <c r="R122" s="132"/>
      <c r="S122" s="132"/>
      <c r="U122" s="132"/>
      <c r="V122" s="132"/>
    </row>
    <row r="123" spans="11:22">
      <c r="K123" s="132"/>
      <c r="L123" s="132"/>
      <c r="M123" s="132"/>
      <c r="O123" s="132" t="s">
        <v>10864</v>
      </c>
      <c r="P123" s="132" t="s">
        <v>10865</v>
      </c>
      <c r="R123" s="132"/>
      <c r="S123" s="132"/>
      <c r="U123" s="132"/>
      <c r="V123" s="132"/>
    </row>
    <row r="124" spans="11:22">
      <c r="K124" s="132"/>
      <c r="L124" s="132"/>
      <c r="M124" s="132"/>
      <c r="O124" s="132" t="s">
        <v>10866</v>
      </c>
      <c r="P124" s="132" t="s">
        <v>10867</v>
      </c>
      <c r="R124" s="132"/>
      <c r="S124" s="132"/>
      <c r="U124" s="132"/>
      <c r="V124" s="132"/>
    </row>
    <row r="125" spans="11:22">
      <c r="K125" s="132"/>
      <c r="L125" s="132"/>
      <c r="M125" s="132"/>
      <c r="O125" s="132" t="s">
        <v>10868</v>
      </c>
      <c r="P125" s="132" t="s">
        <v>10869</v>
      </c>
      <c r="R125" s="132"/>
      <c r="S125" s="132"/>
      <c r="U125" s="132"/>
      <c r="V125" s="132"/>
    </row>
    <row r="126" spans="11:22">
      <c r="K126" s="132"/>
      <c r="L126" s="132"/>
      <c r="M126" s="132"/>
      <c r="O126" s="132" t="s">
        <v>10870</v>
      </c>
      <c r="P126" s="132" t="s">
        <v>10871</v>
      </c>
      <c r="R126" s="132"/>
      <c r="S126" s="132"/>
      <c r="U126" s="132"/>
      <c r="V126" s="132"/>
    </row>
    <row r="127" spans="11:22">
      <c r="K127" s="132"/>
      <c r="L127" s="132"/>
      <c r="M127" s="132"/>
      <c r="O127" s="132" t="s">
        <v>10872</v>
      </c>
      <c r="P127" s="132" t="s">
        <v>10873</v>
      </c>
      <c r="R127" s="132"/>
      <c r="S127" s="132"/>
      <c r="U127" s="132"/>
      <c r="V127" s="132"/>
    </row>
    <row r="128" spans="11:22">
      <c r="K128" s="132"/>
      <c r="L128" s="132"/>
      <c r="M128" s="132"/>
      <c r="O128" s="132" t="s">
        <v>10874</v>
      </c>
      <c r="P128" s="132" t="s">
        <v>10875</v>
      </c>
      <c r="R128" s="132"/>
      <c r="S128" s="132"/>
      <c r="U128" s="132"/>
      <c r="V128" s="132"/>
    </row>
    <row r="129" spans="11:22">
      <c r="K129" s="132"/>
      <c r="L129" s="132"/>
      <c r="M129" s="132"/>
      <c r="O129" s="132" t="s">
        <v>10876</v>
      </c>
      <c r="P129" s="132" t="s">
        <v>10877</v>
      </c>
      <c r="R129" s="132"/>
      <c r="S129" s="132"/>
      <c r="U129" s="132"/>
      <c r="V129" s="132"/>
    </row>
    <row r="130" spans="11:22">
      <c r="K130" s="132"/>
      <c r="L130" s="132"/>
      <c r="M130" s="132"/>
      <c r="O130" s="132" t="s">
        <v>10878</v>
      </c>
      <c r="P130" s="132" t="s">
        <v>10879</v>
      </c>
      <c r="R130" s="132"/>
      <c r="S130" s="132"/>
      <c r="U130" s="132"/>
      <c r="V130" s="132"/>
    </row>
    <row r="131" spans="11:22">
      <c r="K131" s="132"/>
      <c r="L131" s="132"/>
      <c r="M131" s="132"/>
      <c r="O131" s="132" t="s">
        <v>10880</v>
      </c>
      <c r="P131" s="132" t="s">
        <v>10881</v>
      </c>
      <c r="R131" s="132"/>
      <c r="S131" s="132"/>
      <c r="U131" s="132"/>
      <c r="V131" s="132"/>
    </row>
    <row r="132" spans="11:22">
      <c r="K132" s="132"/>
      <c r="L132" s="132"/>
      <c r="M132" s="132"/>
      <c r="O132" s="132" t="s">
        <v>10882</v>
      </c>
      <c r="P132" s="132" t="s">
        <v>10883</v>
      </c>
      <c r="R132" s="132"/>
      <c r="S132" s="132"/>
      <c r="U132" s="132"/>
      <c r="V132" s="132"/>
    </row>
    <row r="133" spans="11:22">
      <c r="K133" s="132"/>
      <c r="L133" s="132"/>
      <c r="M133" s="132"/>
      <c r="O133" s="132" t="s">
        <v>10884</v>
      </c>
      <c r="P133" s="132" t="s">
        <v>10885</v>
      </c>
      <c r="R133" s="132"/>
      <c r="S133" s="132"/>
      <c r="U133" s="132"/>
      <c r="V133" s="132"/>
    </row>
    <row r="134" spans="11:22">
      <c r="K134" s="132"/>
      <c r="L134" s="132"/>
      <c r="M134" s="132"/>
      <c r="O134" s="132" t="s">
        <v>10886</v>
      </c>
      <c r="P134" s="132" t="s">
        <v>10887</v>
      </c>
      <c r="R134" s="132"/>
      <c r="S134" s="132"/>
      <c r="U134" s="132"/>
      <c r="V134" s="132"/>
    </row>
    <row r="135" spans="11:22">
      <c r="K135" s="132"/>
      <c r="L135" s="132"/>
      <c r="M135" s="132"/>
      <c r="O135" s="132" t="s">
        <v>10888</v>
      </c>
      <c r="P135" s="132" t="s">
        <v>10889</v>
      </c>
      <c r="R135" s="132"/>
      <c r="S135" s="132"/>
      <c r="U135" s="132"/>
      <c r="V135" s="132"/>
    </row>
    <row r="136" spans="11:22">
      <c r="K136" s="132"/>
      <c r="L136" s="132"/>
      <c r="M136" s="132"/>
      <c r="O136" s="132" t="s">
        <v>10890</v>
      </c>
      <c r="P136" s="132" t="s">
        <v>10891</v>
      </c>
      <c r="R136" s="132"/>
      <c r="S136" s="132"/>
      <c r="U136" s="132"/>
      <c r="V136" s="132"/>
    </row>
    <row r="137" spans="11:22">
      <c r="K137" s="132"/>
      <c r="L137" s="132"/>
      <c r="M137" s="132"/>
      <c r="O137" s="132" t="s">
        <v>10892</v>
      </c>
      <c r="P137" s="132" t="s">
        <v>10893</v>
      </c>
      <c r="R137" s="132"/>
      <c r="S137" s="132"/>
      <c r="U137" s="132"/>
      <c r="V137" s="132"/>
    </row>
    <row r="138" spans="11:22">
      <c r="K138" s="132"/>
      <c r="L138" s="132"/>
      <c r="M138" s="132"/>
      <c r="O138" s="132" t="s">
        <v>10894</v>
      </c>
      <c r="P138" s="132" t="s">
        <v>10895</v>
      </c>
      <c r="R138" s="132"/>
      <c r="S138" s="132"/>
      <c r="U138" s="132"/>
      <c r="V138" s="132"/>
    </row>
    <row r="139" spans="11:22">
      <c r="K139" s="132"/>
      <c r="L139" s="132"/>
      <c r="M139" s="132"/>
      <c r="O139" s="132" t="s">
        <v>10896</v>
      </c>
      <c r="P139" s="132" t="s">
        <v>10897</v>
      </c>
      <c r="R139" s="132"/>
      <c r="S139" s="132"/>
      <c r="U139" s="132"/>
      <c r="V139" s="132"/>
    </row>
    <row r="140" spans="11:22">
      <c r="K140" s="132"/>
      <c r="L140" s="132"/>
      <c r="M140" s="132"/>
      <c r="O140" s="132" t="s">
        <v>10898</v>
      </c>
      <c r="P140" s="132" t="s">
        <v>10899</v>
      </c>
      <c r="R140" s="132"/>
      <c r="S140" s="132"/>
      <c r="U140" s="132"/>
      <c r="V140" s="132"/>
    </row>
    <row r="141" spans="11:22">
      <c r="K141" s="132"/>
      <c r="L141" s="132"/>
      <c r="M141" s="132"/>
      <c r="O141" s="132" t="s">
        <v>10900</v>
      </c>
      <c r="P141" s="132" t="s">
        <v>10901</v>
      </c>
      <c r="R141" s="132"/>
      <c r="S141" s="132"/>
      <c r="U141" s="132"/>
      <c r="V141" s="132"/>
    </row>
    <row r="142" spans="11:22">
      <c r="K142" s="132"/>
      <c r="L142" s="132"/>
      <c r="M142" s="132"/>
      <c r="O142" s="132" t="s">
        <v>10902</v>
      </c>
      <c r="P142" s="132" t="s">
        <v>10903</v>
      </c>
      <c r="R142" s="132"/>
      <c r="S142" s="132"/>
      <c r="U142" s="132"/>
      <c r="V142" s="132"/>
    </row>
    <row r="143" spans="11:22">
      <c r="K143" s="132"/>
      <c r="L143" s="132"/>
      <c r="M143" s="132"/>
      <c r="O143" s="132" t="s">
        <v>10904</v>
      </c>
      <c r="P143" s="132" t="s">
        <v>10905</v>
      </c>
      <c r="R143" s="132"/>
      <c r="S143" s="132"/>
      <c r="U143" s="132"/>
      <c r="V143" s="132"/>
    </row>
    <row r="144" spans="11:22">
      <c r="K144" s="132"/>
      <c r="L144" s="132"/>
      <c r="M144" s="132"/>
      <c r="O144" s="132" t="s">
        <v>10906</v>
      </c>
      <c r="P144" s="132" t="s">
        <v>10907</v>
      </c>
      <c r="R144" s="132"/>
      <c r="S144" s="132"/>
      <c r="U144" s="132"/>
      <c r="V144" s="132"/>
    </row>
    <row r="145" spans="11:22">
      <c r="K145" s="132"/>
      <c r="L145" s="132"/>
      <c r="M145" s="132"/>
      <c r="O145" s="132" t="s">
        <v>10908</v>
      </c>
      <c r="P145" s="132" t="s">
        <v>10909</v>
      </c>
      <c r="R145" s="132"/>
      <c r="S145" s="132"/>
      <c r="U145" s="132"/>
      <c r="V145" s="132"/>
    </row>
    <row r="146" spans="11:22">
      <c r="K146" s="132"/>
      <c r="L146" s="132"/>
      <c r="M146" s="132"/>
      <c r="O146" s="132" t="s">
        <v>10910</v>
      </c>
      <c r="P146" s="132" t="s">
        <v>10911</v>
      </c>
      <c r="R146" s="132"/>
      <c r="S146" s="132"/>
      <c r="U146" s="132"/>
      <c r="V146" s="132"/>
    </row>
    <row r="147" spans="11:22">
      <c r="K147" s="132"/>
      <c r="L147" s="132"/>
      <c r="M147" s="132"/>
      <c r="O147" s="132" t="s">
        <v>10912</v>
      </c>
      <c r="P147" s="132" t="s">
        <v>10913</v>
      </c>
      <c r="R147" s="132"/>
      <c r="S147" s="132"/>
      <c r="U147" s="132"/>
      <c r="V147" s="132"/>
    </row>
    <row r="148" spans="11:22">
      <c r="K148" s="132"/>
      <c r="L148" s="132"/>
      <c r="M148" s="132"/>
      <c r="O148" s="132" t="s">
        <v>10914</v>
      </c>
      <c r="P148" s="132" t="s">
        <v>10915</v>
      </c>
      <c r="R148" s="132"/>
      <c r="S148" s="132"/>
      <c r="U148" s="132"/>
      <c r="V148" s="132"/>
    </row>
    <row r="149" spans="11:22">
      <c r="K149" s="132"/>
      <c r="L149" s="132"/>
      <c r="M149" s="132"/>
      <c r="O149" s="132" t="s">
        <v>10916</v>
      </c>
      <c r="P149" s="132" t="s">
        <v>10917</v>
      </c>
      <c r="R149" s="132"/>
      <c r="S149" s="132"/>
      <c r="U149" s="132"/>
      <c r="V149" s="132"/>
    </row>
    <row r="150" spans="11:22">
      <c r="K150" s="132"/>
      <c r="L150" s="132"/>
      <c r="M150" s="132"/>
      <c r="O150" s="132" t="s">
        <v>10918</v>
      </c>
      <c r="P150" s="132" t="s">
        <v>10919</v>
      </c>
      <c r="R150" s="132"/>
      <c r="S150" s="132"/>
      <c r="U150" s="132"/>
      <c r="V150" s="132"/>
    </row>
    <row r="151" spans="11:22">
      <c r="K151" s="132"/>
      <c r="L151" s="132"/>
      <c r="M151" s="132"/>
      <c r="O151" s="132" t="s">
        <v>10920</v>
      </c>
      <c r="P151" s="132" t="s">
        <v>10921</v>
      </c>
      <c r="R151" s="132"/>
      <c r="S151" s="132"/>
      <c r="U151" s="132"/>
      <c r="V151" s="132"/>
    </row>
    <row r="152" spans="11:22">
      <c r="K152" s="132"/>
      <c r="L152" s="132"/>
      <c r="M152" s="132"/>
      <c r="O152" s="132" t="s">
        <v>10922</v>
      </c>
      <c r="P152" s="132" t="s">
        <v>10923</v>
      </c>
      <c r="R152" s="132"/>
      <c r="S152" s="132"/>
      <c r="U152" s="132"/>
      <c r="V152" s="132"/>
    </row>
    <row r="153" spans="11:22">
      <c r="K153" s="132"/>
      <c r="L153" s="132"/>
      <c r="M153" s="132"/>
      <c r="O153" s="132" t="s">
        <v>10924</v>
      </c>
      <c r="P153" s="132" t="s">
        <v>10925</v>
      </c>
      <c r="R153" s="132"/>
      <c r="S153" s="132"/>
      <c r="U153" s="132"/>
      <c r="V153" s="132"/>
    </row>
    <row r="154" spans="11:22">
      <c r="K154" s="132"/>
      <c r="L154" s="132"/>
      <c r="M154" s="132"/>
      <c r="O154" s="132" t="s">
        <v>10926</v>
      </c>
      <c r="P154" s="132" t="s">
        <v>10927</v>
      </c>
      <c r="R154" s="132"/>
      <c r="S154" s="132"/>
      <c r="U154" s="132"/>
      <c r="V154" s="132"/>
    </row>
    <row r="155" spans="11:22">
      <c r="K155" s="132"/>
      <c r="L155" s="132"/>
      <c r="M155" s="132"/>
      <c r="O155" s="132" t="s">
        <v>10928</v>
      </c>
      <c r="P155" s="132" t="s">
        <v>10929</v>
      </c>
      <c r="R155" s="132"/>
      <c r="S155" s="132"/>
      <c r="U155" s="132"/>
      <c r="V155" s="132"/>
    </row>
    <row r="156" spans="11:22">
      <c r="K156" s="132"/>
      <c r="L156" s="132"/>
      <c r="M156" s="132"/>
      <c r="O156" s="132" t="s">
        <v>10930</v>
      </c>
      <c r="P156" s="132" t="s">
        <v>10931</v>
      </c>
      <c r="R156" s="132"/>
      <c r="S156" s="132"/>
      <c r="U156" s="132"/>
      <c r="V156" s="132"/>
    </row>
    <row r="157" spans="11:22">
      <c r="K157" s="132"/>
      <c r="L157" s="132"/>
      <c r="M157" s="132"/>
      <c r="O157" s="132" t="s">
        <v>10932</v>
      </c>
      <c r="P157" s="132" t="s">
        <v>10933</v>
      </c>
      <c r="R157" s="132"/>
      <c r="S157" s="132"/>
      <c r="U157" s="132"/>
      <c r="V157" s="132"/>
    </row>
    <row r="158" spans="11:22">
      <c r="K158" s="132"/>
      <c r="L158" s="132"/>
      <c r="M158" s="132"/>
      <c r="O158" s="132" t="s">
        <v>10934</v>
      </c>
      <c r="P158" s="132" t="s">
        <v>10935</v>
      </c>
      <c r="R158" s="132"/>
      <c r="S158" s="132"/>
      <c r="U158" s="132"/>
      <c r="V158" s="132"/>
    </row>
    <row r="159" spans="11:22">
      <c r="K159" s="132"/>
      <c r="L159" s="132"/>
      <c r="M159" s="132"/>
      <c r="O159" s="132" t="s">
        <v>10936</v>
      </c>
      <c r="P159" s="132" t="s">
        <v>10937</v>
      </c>
      <c r="R159" s="132"/>
      <c r="S159" s="132"/>
      <c r="U159" s="132"/>
      <c r="V159" s="132"/>
    </row>
    <row r="160" spans="11:22">
      <c r="K160" s="132"/>
      <c r="L160" s="132"/>
      <c r="M160" s="132"/>
      <c r="O160" s="132" t="s">
        <v>10938</v>
      </c>
      <c r="P160" s="132" t="s">
        <v>10939</v>
      </c>
      <c r="R160" s="132"/>
      <c r="S160" s="132"/>
      <c r="U160" s="132"/>
      <c r="V160" s="132"/>
    </row>
    <row r="161" spans="11:22">
      <c r="K161" s="132"/>
      <c r="L161" s="132"/>
      <c r="M161" s="132"/>
      <c r="O161" s="132" t="s">
        <v>10940</v>
      </c>
      <c r="P161" s="132" t="s">
        <v>10941</v>
      </c>
      <c r="R161" s="132"/>
      <c r="S161" s="132"/>
      <c r="U161" s="132"/>
      <c r="V161" s="132"/>
    </row>
    <row r="162" spans="11:22">
      <c r="K162" s="132"/>
      <c r="L162" s="132"/>
      <c r="M162" s="132"/>
      <c r="O162" s="132" t="s">
        <v>10942</v>
      </c>
      <c r="P162" s="132" t="s">
        <v>10943</v>
      </c>
      <c r="R162" s="132"/>
      <c r="S162" s="132"/>
      <c r="U162" s="132"/>
      <c r="V162" s="132"/>
    </row>
    <row r="163" spans="11:22">
      <c r="K163" s="132"/>
      <c r="L163" s="132"/>
      <c r="M163" s="132"/>
      <c r="O163" s="132" t="s">
        <v>10944</v>
      </c>
      <c r="P163" s="132" t="s">
        <v>10945</v>
      </c>
      <c r="R163" s="132"/>
      <c r="S163" s="132"/>
      <c r="U163" s="132"/>
      <c r="V163" s="132"/>
    </row>
    <row r="164" spans="11:22">
      <c r="K164" s="132"/>
      <c r="L164" s="132"/>
      <c r="M164" s="132"/>
      <c r="O164" s="132" t="s">
        <v>10946</v>
      </c>
      <c r="P164" s="132" t="s">
        <v>10947</v>
      </c>
      <c r="R164" s="132"/>
      <c r="S164" s="132"/>
      <c r="U164" s="132"/>
      <c r="V164" s="132"/>
    </row>
    <row r="165" spans="11:22">
      <c r="K165" s="132"/>
      <c r="L165" s="132"/>
      <c r="M165" s="132"/>
      <c r="O165" s="132" t="s">
        <v>10948</v>
      </c>
      <c r="P165" s="132" t="s">
        <v>10949</v>
      </c>
      <c r="R165" s="132"/>
      <c r="S165" s="132"/>
      <c r="U165" s="132"/>
      <c r="V165" s="132"/>
    </row>
    <row r="166" spans="11:22">
      <c r="K166" s="132"/>
      <c r="L166" s="132"/>
      <c r="M166" s="132"/>
      <c r="O166" s="132" t="s">
        <v>10950</v>
      </c>
      <c r="P166" s="132" t="s">
        <v>10951</v>
      </c>
      <c r="R166" s="132"/>
      <c r="S166" s="132"/>
      <c r="U166" s="132"/>
      <c r="V166" s="132"/>
    </row>
    <row r="167" spans="11:22">
      <c r="K167" s="132"/>
      <c r="L167" s="132"/>
      <c r="M167" s="132"/>
      <c r="O167" s="132" t="s">
        <v>10952</v>
      </c>
      <c r="P167" s="132" t="s">
        <v>10953</v>
      </c>
      <c r="R167" s="132"/>
      <c r="S167" s="132"/>
      <c r="U167" s="132"/>
      <c r="V167" s="132"/>
    </row>
    <row r="168" spans="11:22">
      <c r="K168" s="132"/>
      <c r="L168" s="132"/>
      <c r="M168" s="132"/>
      <c r="O168" s="132" t="s">
        <v>10954</v>
      </c>
      <c r="P168" s="132" t="s">
        <v>10955</v>
      </c>
      <c r="R168" s="132"/>
      <c r="S168" s="132"/>
      <c r="U168" s="132"/>
      <c r="V168" s="132"/>
    </row>
    <row r="169" spans="11:22">
      <c r="K169" s="132"/>
      <c r="L169" s="132"/>
      <c r="M169" s="132"/>
      <c r="O169" s="132" t="s">
        <v>10956</v>
      </c>
      <c r="P169" s="132" t="s">
        <v>10957</v>
      </c>
      <c r="R169" s="132"/>
      <c r="S169" s="132"/>
      <c r="U169" s="132"/>
      <c r="V169" s="132"/>
    </row>
    <row r="170" spans="11:22">
      <c r="K170" s="132"/>
      <c r="L170" s="132"/>
      <c r="M170" s="132"/>
      <c r="O170" s="132" t="s">
        <v>10958</v>
      </c>
      <c r="P170" s="132" t="s">
        <v>10959</v>
      </c>
      <c r="R170" s="132"/>
      <c r="S170" s="132"/>
      <c r="U170" s="132"/>
      <c r="V170" s="132"/>
    </row>
    <row r="171" spans="11:22">
      <c r="K171" s="132"/>
      <c r="L171" s="132"/>
      <c r="M171" s="132"/>
      <c r="O171" s="132" t="s">
        <v>10960</v>
      </c>
      <c r="P171" s="132" t="s">
        <v>10961</v>
      </c>
      <c r="R171" s="132"/>
      <c r="S171" s="132"/>
      <c r="U171" s="132"/>
      <c r="V171" s="132"/>
    </row>
    <row r="172" spans="11:22">
      <c r="K172" s="132"/>
      <c r="L172" s="132"/>
      <c r="M172" s="132"/>
      <c r="O172" s="132" t="s">
        <v>10962</v>
      </c>
      <c r="P172" s="132" t="s">
        <v>10963</v>
      </c>
      <c r="R172" s="132"/>
      <c r="S172" s="132"/>
      <c r="U172" s="132"/>
      <c r="V172" s="132"/>
    </row>
    <row r="173" spans="11:22">
      <c r="K173" s="132"/>
      <c r="L173" s="132"/>
      <c r="M173" s="132"/>
      <c r="O173" s="132" t="s">
        <v>10964</v>
      </c>
      <c r="P173" s="132" t="s">
        <v>10965</v>
      </c>
      <c r="R173" s="132"/>
      <c r="S173" s="132"/>
      <c r="U173" s="132"/>
      <c r="V173" s="132"/>
    </row>
    <row r="174" spans="11:22">
      <c r="K174" s="132"/>
      <c r="L174" s="132"/>
      <c r="M174" s="132"/>
      <c r="O174" s="132" t="s">
        <v>10966</v>
      </c>
      <c r="P174" s="132" t="s">
        <v>10967</v>
      </c>
      <c r="R174" s="132"/>
      <c r="S174" s="132"/>
      <c r="U174" s="132"/>
      <c r="V174" s="132"/>
    </row>
    <row r="175" spans="11:22">
      <c r="K175" s="132"/>
      <c r="L175" s="132"/>
      <c r="M175" s="132"/>
      <c r="O175" s="132" t="s">
        <v>10968</v>
      </c>
      <c r="P175" s="132" t="s">
        <v>10969</v>
      </c>
      <c r="R175" s="132"/>
      <c r="S175" s="132"/>
      <c r="U175" s="132"/>
      <c r="V175" s="132"/>
    </row>
    <row r="176" spans="11:22">
      <c r="K176" s="132"/>
      <c r="L176" s="132"/>
      <c r="M176" s="132"/>
      <c r="O176" s="132" t="s">
        <v>10970</v>
      </c>
      <c r="P176" s="132" t="s">
        <v>10971</v>
      </c>
      <c r="R176" s="132"/>
      <c r="S176" s="132"/>
      <c r="U176" s="132"/>
      <c r="V176" s="132"/>
    </row>
    <row r="177" spans="11:22">
      <c r="K177" s="132"/>
      <c r="L177" s="132"/>
      <c r="M177" s="132"/>
      <c r="O177" s="132" t="s">
        <v>10972</v>
      </c>
      <c r="P177" s="132" t="s">
        <v>10973</v>
      </c>
      <c r="R177" s="132"/>
      <c r="S177" s="132"/>
      <c r="U177" s="132"/>
      <c r="V177" s="132"/>
    </row>
    <row r="178" spans="11:22">
      <c r="K178" s="132"/>
      <c r="L178" s="132"/>
      <c r="M178" s="132"/>
      <c r="O178" s="132" t="s">
        <v>10974</v>
      </c>
      <c r="P178" s="132" t="s">
        <v>10975</v>
      </c>
      <c r="R178" s="132"/>
      <c r="S178" s="132"/>
      <c r="U178" s="132"/>
      <c r="V178" s="132"/>
    </row>
    <row r="179" spans="11:22">
      <c r="K179" s="132"/>
      <c r="L179" s="132"/>
      <c r="M179" s="132"/>
      <c r="O179" s="132" t="s">
        <v>10976</v>
      </c>
      <c r="P179" s="132" t="s">
        <v>10977</v>
      </c>
      <c r="R179" s="132"/>
      <c r="S179" s="132"/>
      <c r="U179" s="132"/>
      <c r="V179" s="132"/>
    </row>
    <row r="180" spans="11:22">
      <c r="K180" s="132"/>
      <c r="L180" s="132"/>
      <c r="M180" s="132"/>
      <c r="O180" s="132" t="s">
        <v>10978</v>
      </c>
      <c r="P180" s="132" t="s">
        <v>10979</v>
      </c>
      <c r="R180" s="132"/>
      <c r="S180" s="132"/>
      <c r="U180" s="132"/>
      <c r="V180" s="132"/>
    </row>
    <row r="181" spans="11:22">
      <c r="K181" s="132"/>
      <c r="L181" s="132"/>
      <c r="M181" s="132"/>
      <c r="O181" s="132" t="s">
        <v>10980</v>
      </c>
      <c r="P181" s="132" t="s">
        <v>10981</v>
      </c>
      <c r="R181" s="132"/>
      <c r="S181" s="132"/>
      <c r="U181" s="132"/>
      <c r="V181" s="132"/>
    </row>
    <row r="182" spans="11:22">
      <c r="K182" s="132"/>
      <c r="L182" s="132"/>
      <c r="M182" s="132"/>
      <c r="O182" s="132" t="s">
        <v>10982</v>
      </c>
      <c r="P182" s="132" t="s">
        <v>10983</v>
      </c>
      <c r="R182" s="132"/>
      <c r="S182" s="132"/>
      <c r="U182" s="132"/>
      <c r="V182" s="132"/>
    </row>
    <row r="183" spans="11:22">
      <c r="K183" s="132"/>
      <c r="L183" s="132"/>
      <c r="M183" s="132"/>
      <c r="O183" s="132" t="s">
        <v>10984</v>
      </c>
      <c r="P183" s="132" t="s">
        <v>10985</v>
      </c>
      <c r="R183" s="132"/>
      <c r="S183" s="132"/>
      <c r="U183" s="132"/>
      <c r="V183" s="132"/>
    </row>
    <row r="184" spans="11:22">
      <c r="K184" s="132"/>
      <c r="L184" s="132"/>
      <c r="M184" s="132"/>
      <c r="O184" s="132" t="s">
        <v>10986</v>
      </c>
      <c r="P184" s="132" t="s">
        <v>10987</v>
      </c>
      <c r="R184" s="132"/>
      <c r="S184" s="132"/>
      <c r="U184" s="132"/>
      <c r="V184" s="132"/>
    </row>
    <row r="185" spans="11:22">
      <c r="K185" s="132"/>
      <c r="L185" s="132"/>
      <c r="M185" s="132"/>
      <c r="O185" s="132" t="s">
        <v>10988</v>
      </c>
      <c r="P185" s="132" t="s">
        <v>10989</v>
      </c>
      <c r="R185" s="132"/>
      <c r="S185" s="132"/>
      <c r="U185" s="132"/>
      <c r="V185" s="132"/>
    </row>
    <row r="186" spans="11:22">
      <c r="K186" s="132"/>
      <c r="L186" s="132"/>
      <c r="M186" s="132"/>
      <c r="O186" s="132" t="s">
        <v>10990</v>
      </c>
      <c r="P186" s="132" t="s">
        <v>10991</v>
      </c>
      <c r="R186" s="132"/>
      <c r="S186" s="132"/>
      <c r="U186" s="132"/>
      <c r="V186" s="132"/>
    </row>
    <row r="187" spans="11:22">
      <c r="K187" s="132"/>
      <c r="L187" s="132"/>
      <c r="M187" s="132"/>
      <c r="O187" s="132" t="s">
        <v>10992</v>
      </c>
      <c r="P187" s="132" t="s">
        <v>10993</v>
      </c>
      <c r="R187" s="132"/>
      <c r="S187" s="132"/>
      <c r="U187" s="132"/>
      <c r="V187" s="132"/>
    </row>
    <row r="188" spans="11:22">
      <c r="K188" s="132"/>
      <c r="L188" s="132"/>
      <c r="M188" s="132"/>
      <c r="O188" s="132" t="s">
        <v>10994</v>
      </c>
      <c r="P188" s="132" t="s">
        <v>10995</v>
      </c>
      <c r="R188" s="132"/>
      <c r="S188" s="132"/>
      <c r="U188" s="132"/>
      <c r="V188" s="132"/>
    </row>
    <row r="189" spans="11:22">
      <c r="K189" s="132"/>
      <c r="L189" s="132"/>
      <c r="M189" s="132"/>
      <c r="O189" s="132" t="s">
        <v>10996</v>
      </c>
      <c r="P189" s="132" t="s">
        <v>10997</v>
      </c>
      <c r="R189" s="132"/>
      <c r="S189" s="132"/>
      <c r="U189" s="132"/>
      <c r="V189" s="132"/>
    </row>
    <row r="190" spans="11:22">
      <c r="K190" s="132"/>
      <c r="L190" s="132"/>
      <c r="M190" s="132"/>
      <c r="O190" s="132" t="s">
        <v>10998</v>
      </c>
      <c r="P190" s="132" t="s">
        <v>10999</v>
      </c>
      <c r="R190" s="132"/>
      <c r="S190" s="132"/>
      <c r="U190" s="132"/>
      <c r="V190" s="132"/>
    </row>
    <row r="191" spans="11:22">
      <c r="K191" s="132"/>
      <c r="L191" s="132"/>
      <c r="M191" s="132"/>
      <c r="O191" s="132" t="s">
        <v>11000</v>
      </c>
      <c r="P191" s="132" t="s">
        <v>11001</v>
      </c>
      <c r="R191" s="132"/>
      <c r="S191" s="132"/>
      <c r="U191" s="132"/>
      <c r="V191" s="132"/>
    </row>
    <row r="192" spans="11:22">
      <c r="K192" s="132"/>
      <c r="L192" s="132"/>
      <c r="M192" s="132"/>
      <c r="O192" s="132" t="s">
        <v>11002</v>
      </c>
      <c r="P192" s="132" t="s">
        <v>11003</v>
      </c>
      <c r="R192" s="132"/>
      <c r="S192" s="132"/>
      <c r="U192" s="132"/>
      <c r="V192" s="132"/>
    </row>
    <row r="193" spans="11:22">
      <c r="K193" s="132"/>
      <c r="L193" s="132"/>
      <c r="M193" s="132"/>
      <c r="O193" s="132" t="s">
        <v>11004</v>
      </c>
      <c r="P193" s="132" t="s">
        <v>11005</v>
      </c>
      <c r="R193" s="132"/>
      <c r="S193" s="132"/>
      <c r="U193" s="132"/>
      <c r="V193" s="132"/>
    </row>
    <row r="194" spans="11:22">
      <c r="K194" s="132"/>
      <c r="L194" s="132"/>
      <c r="M194" s="132"/>
      <c r="O194" s="132" t="s">
        <v>11006</v>
      </c>
      <c r="P194" s="132" t="s">
        <v>11007</v>
      </c>
      <c r="R194" s="132"/>
      <c r="S194" s="132"/>
      <c r="U194" s="132"/>
      <c r="V194" s="132"/>
    </row>
    <row r="195" spans="11:22">
      <c r="K195" s="132"/>
      <c r="L195" s="132"/>
      <c r="M195" s="132"/>
      <c r="O195" s="132" t="s">
        <v>11008</v>
      </c>
      <c r="P195" s="132" t="s">
        <v>11009</v>
      </c>
      <c r="R195" s="132"/>
      <c r="S195" s="132"/>
      <c r="U195" s="132"/>
      <c r="V195" s="132"/>
    </row>
    <row r="196" spans="11:22">
      <c r="K196" s="132"/>
      <c r="L196" s="132"/>
      <c r="M196" s="132"/>
      <c r="O196" s="132" t="s">
        <v>11010</v>
      </c>
      <c r="P196" s="132" t="s">
        <v>11011</v>
      </c>
      <c r="R196" s="132"/>
      <c r="S196" s="132"/>
      <c r="U196" s="132"/>
      <c r="V196" s="132"/>
    </row>
    <row r="197" spans="11:22">
      <c r="K197" s="132"/>
      <c r="L197" s="132"/>
      <c r="M197" s="132"/>
      <c r="O197" s="132" t="s">
        <v>11012</v>
      </c>
      <c r="P197" s="132" t="s">
        <v>11013</v>
      </c>
      <c r="R197" s="132"/>
      <c r="S197" s="132"/>
      <c r="U197" s="132"/>
      <c r="V197" s="132"/>
    </row>
    <row r="198" spans="11:22">
      <c r="K198" s="132"/>
      <c r="L198" s="132"/>
      <c r="M198" s="132"/>
      <c r="O198" s="132" t="s">
        <v>11014</v>
      </c>
      <c r="P198" s="132" t="s">
        <v>11015</v>
      </c>
      <c r="R198" s="132"/>
      <c r="S198" s="132"/>
      <c r="U198" s="132"/>
      <c r="V198" s="132"/>
    </row>
    <row r="199" spans="11:22">
      <c r="K199" s="132"/>
      <c r="L199" s="132"/>
      <c r="M199" s="132"/>
      <c r="O199" s="132" t="s">
        <v>11016</v>
      </c>
      <c r="P199" s="132" t="s">
        <v>11017</v>
      </c>
      <c r="R199" s="132"/>
      <c r="S199" s="132"/>
      <c r="U199" s="132"/>
      <c r="V199" s="132"/>
    </row>
    <row r="200" spans="11:22">
      <c r="K200" s="132"/>
      <c r="L200" s="132"/>
      <c r="M200" s="132"/>
      <c r="O200" s="132" t="s">
        <v>11018</v>
      </c>
      <c r="P200" s="132" t="s">
        <v>11019</v>
      </c>
      <c r="R200" s="132"/>
      <c r="S200" s="132"/>
      <c r="U200" s="132"/>
      <c r="V200" s="132"/>
    </row>
    <row r="201" spans="11:22">
      <c r="K201" s="132"/>
      <c r="L201" s="132"/>
      <c r="M201" s="132"/>
      <c r="O201" s="132" t="s">
        <v>11020</v>
      </c>
      <c r="P201" s="132" t="s">
        <v>11021</v>
      </c>
      <c r="R201" s="132"/>
      <c r="S201" s="132"/>
      <c r="U201" s="132"/>
      <c r="V201" s="132"/>
    </row>
    <row r="202" spans="11:22">
      <c r="K202" s="132"/>
      <c r="L202" s="132"/>
      <c r="M202" s="132"/>
      <c r="O202" s="132" t="s">
        <v>11022</v>
      </c>
      <c r="P202" s="132" t="s">
        <v>11023</v>
      </c>
      <c r="R202" s="132"/>
      <c r="S202" s="132"/>
      <c r="U202" s="132"/>
      <c r="V202" s="132"/>
    </row>
    <row r="203" spans="11:22">
      <c r="K203" s="132"/>
      <c r="L203" s="132"/>
      <c r="M203" s="132"/>
      <c r="O203" s="132" t="s">
        <v>11024</v>
      </c>
      <c r="P203" s="132" t="s">
        <v>11025</v>
      </c>
      <c r="R203" s="132"/>
      <c r="S203" s="132"/>
      <c r="U203" s="132"/>
      <c r="V203" s="132"/>
    </row>
    <row r="204" spans="11:22">
      <c r="K204" s="132"/>
      <c r="L204" s="132"/>
      <c r="M204" s="132"/>
      <c r="O204" s="132" t="s">
        <v>11026</v>
      </c>
      <c r="P204" s="132" t="s">
        <v>11027</v>
      </c>
      <c r="R204" s="132"/>
      <c r="S204" s="132"/>
      <c r="U204" s="132"/>
      <c r="V204" s="132"/>
    </row>
    <row r="205" spans="11:22">
      <c r="K205" s="132"/>
      <c r="L205" s="132"/>
      <c r="M205" s="132"/>
      <c r="O205" s="132" t="s">
        <v>11028</v>
      </c>
      <c r="P205" s="132" t="s">
        <v>11029</v>
      </c>
      <c r="R205" s="132"/>
      <c r="S205" s="132"/>
      <c r="U205" s="132"/>
      <c r="V205" s="132"/>
    </row>
    <row r="206" spans="11:22">
      <c r="K206" s="132"/>
      <c r="L206" s="132"/>
      <c r="M206" s="132"/>
      <c r="O206" s="132" t="s">
        <v>11030</v>
      </c>
      <c r="P206" s="132" t="s">
        <v>11031</v>
      </c>
      <c r="R206" s="132"/>
      <c r="S206" s="132"/>
      <c r="U206" s="132"/>
      <c r="V206" s="132"/>
    </row>
    <row r="207" spans="11:22">
      <c r="K207" s="132"/>
      <c r="L207" s="132"/>
      <c r="M207" s="132"/>
      <c r="O207" s="132" t="s">
        <v>11032</v>
      </c>
      <c r="P207" s="132" t="s">
        <v>11033</v>
      </c>
      <c r="R207" s="132"/>
      <c r="S207" s="132"/>
      <c r="U207" s="132"/>
      <c r="V207" s="132"/>
    </row>
    <row r="208" spans="11:22">
      <c r="K208" s="132"/>
      <c r="L208" s="132"/>
      <c r="M208" s="132"/>
      <c r="O208" s="132" t="s">
        <v>11034</v>
      </c>
      <c r="P208" s="132" t="s">
        <v>11035</v>
      </c>
      <c r="R208" s="132"/>
      <c r="S208" s="132"/>
      <c r="U208" s="132"/>
      <c r="V208" s="132"/>
    </row>
    <row r="209" spans="11:22">
      <c r="K209" s="132"/>
      <c r="L209" s="132"/>
      <c r="M209" s="132"/>
      <c r="O209" s="132" t="s">
        <v>11036</v>
      </c>
      <c r="P209" s="132" t="s">
        <v>11037</v>
      </c>
      <c r="R209" s="132"/>
      <c r="S209" s="132"/>
      <c r="U209" s="132"/>
      <c r="V209" s="132"/>
    </row>
    <row r="210" spans="11:22">
      <c r="K210" s="132"/>
      <c r="L210" s="132"/>
      <c r="M210" s="132"/>
      <c r="O210" s="132" t="s">
        <v>11038</v>
      </c>
      <c r="P210" s="132" t="s">
        <v>11039</v>
      </c>
      <c r="R210" s="132"/>
      <c r="S210" s="132"/>
      <c r="U210" s="132"/>
      <c r="V210" s="132"/>
    </row>
    <row r="211" spans="11:22">
      <c r="K211" s="132"/>
      <c r="L211" s="132"/>
      <c r="M211" s="132"/>
      <c r="O211" s="132" t="s">
        <v>4234</v>
      </c>
      <c r="P211" s="132" t="s">
        <v>11040</v>
      </c>
      <c r="R211" s="132"/>
      <c r="S211" s="132"/>
      <c r="U211" s="132"/>
      <c r="V211" s="132"/>
    </row>
    <row r="212" spans="11:22">
      <c r="K212" s="132"/>
      <c r="L212" s="132"/>
      <c r="M212" s="132"/>
      <c r="O212" s="132" t="s">
        <v>5110</v>
      </c>
      <c r="P212" s="132" t="s">
        <v>11041</v>
      </c>
      <c r="R212" s="132"/>
      <c r="S212" s="132"/>
      <c r="U212" s="132"/>
      <c r="V212" s="132"/>
    </row>
    <row r="213" spans="11:22">
      <c r="K213" s="132"/>
      <c r="L213" s="132"/>
      <c r="M213" s="132"/>
      <c r="O213" s="132" t="s">
        <v>6096</v>
      </c>
      <c r="P213" s="132" t="s">
        <v>11042</v>
      </c>
      <c r="R213" s="132"/>
      <c r="S213" s="132"/>
      <c r="U213" s="132"/>
      <c r="V213" s="132"/>
    </row>
    <row r="214" spans="11:22">
      <c r="K214" s="132"/>
      <c r="L214" s="132"/>
      <c r="M214" s="132"/>
      <c r="O214" s="132" t="s">
        <v>11043</v>
      </c>
      <c r="P214" s="132" t="s">
        <v>11044</v>
      </c>
      <c r="R214" s="132"/>
      <c r="S214" s="132"/>
      <c r="U214" s="132"/>
      <c r="V214" s="132"/>
    </row>
    <row r="215" spans="11:22">
      <c r="K215" s="132"/>
      <c r="L215" s="132"/>
      <c r="M215" s="132"/>
      <c r="O215" s="132" t="s">
        <v>3917</v>
      </c>
      <c r="P215" s="132" t="s">
        <v>11045</v>
      </c>
      <c r="R215" s="132"/>
      <c r="S215" s="132"/>
      <c r="U215" s="132"/>
      <c r="V215" s="132"/>
    </row>
    <row r="216" spans="11:22">
      <c r="K216" s="132"/>
      <c r="L216" s="132"/>
      <c r="M216" s="132"/>
      <c r="O216" s="132" t="s">
        <v>11046</v>
      </c>
      <c r="P216" s="132" t="s">
        <v>11047</v>
      </c>
      <c r="R216" s="132"/>
      <c r="S216" s="132"/>
      <c r="U216" s="132"/>
      <c r="V216" s="132"/>
    </row>
    <row r="217" spans="11:22">
      <c r="K217" s="132"/>
      <c r="L217" s="132"/>
      <c r="M217" s="132"/>
      <c r="O217" s="132" t="s">
        <v>2676</v>
      </c>
      <c r="P217" s="132" t="s">
        <v>11048</v>
      </c>
      <c r="R217" s="132"/>
      <c r="S217" s="132"/>
      <c r="U217" s="132"/>
      <c r="V217" s="132"/>
    </row>
    <row r="218" spans="11:22">
      <c r="K218" s="132"/>
      <c r="L218" s="132"/>
      <c r="M218" s="132"/>
      <c r="O218" s="132" t="s">
        <v>4091</v>
      </c>
      <c r="P218" s="132" t="s">
        <v>11049</v>
      </c>
      <c r="R218" s="132"/>
      <c r="S218" s="132"/>
      <c r="U218" s="132"/>
      <c r="V218" s="132"/>
    </row>
    <row r="219" spans="11:22">
      <c r="K219" s="132"/>
      <c r="L219" s="132"/>
      <c r="M219" s="132"/>
      <c r="O219" s="132" t="s">
        <v>3815</v>
      </c>
      <c r="P219" s="132" t="s">
        <v>11050</v>
      </c>
      <c r="R219" s="132"/>
      <c r="S219" s="132"/>
      <c r="U219" s="132"/>
      <c r="V219" s="132"/>
    </row>
    <row r="220" spans="11:22">
      <c r="K220" s="132"/>
      <c r="L220" s="132"/>
      <c r="M220" s="132"/>
      <c r="O220" s="132" t="s">
        <v>11051</v>
      </c>
      <c r="P220" s="132" t="s">
        <v>11052</v>
      </c>
      <c r="R220" s="132"/>
      <c r="S220" s="132"/>
      <c r="U220" s="132"/>
      <c r="V220" s="132"/>
    </row>
    <row r="221" spans="11:22">
      <c r="K221" s="132"/>
      <c r="L221" s="132"/>
      <c r="M221" s="132"/>
      <c r="O221" s="132" t="s">
        <v>3160</v>
      </c>
      <c r="P221" s="132" t="s">
        <v>11053</v>
      </c>
      <c r="R221" s="132"/>
      <c r="S221" s="132"/>
      <c r="U221" s="132"/>
      <c r="V221" s="132"/>
    </row>
    <row r="222" spans="11:22">
      <c r="K222" s="132"/>
      <c r="L222" s="132"/>
      <c r="M222" s="132"/>
      <c r="O222" s="132" t="s">
        <v>3026</v>
      </c>
      <c r="P222" s="132" t="s">
        <v>11054</v>
      </c>
      <c r="R222" s="132"/>
      <c r="S222" s="132"/>
      <c r="U222" s="132"/>
      <c r="V222" s="132"/>
    </row>
    <row r="223" spans="11:22">
      <c r="K223" s="132"/>
      <c r="L223" s="132"/>
      <c r="M223" s="132"/>
      <c r="O223" s="132" t="s">
        <v>11055</v>
      </c>
      <c r="P223" s="132" t="s">
        <v>11056</v>
      </c>
      <c r="R223" s="132"/>
      <c r="S223" s="132"/>
      <c r="U223" s="132"/>
      <c r="V223" s="132"/>
    </row>
    <row r="224" spans="11:22">
      <c r="K224" s="132"/>
      <c r="L224" s="132"/>
      <c r="M224" s="132"/>
      <c r="O224" s="132" t="s">
        <v>11057</v>
      </c>
      <c r="P224" s="132" t="s">
        <v>11058</v>
      </c>
      <c r="R224" s="132"/>
      <c r="S224" s="132"/>
      <c r="U224" s="132"/>
      <c r="V224" s="132"/>
    </row>
    <row r="225" spans="11:22">
      <c r="K225" s="132"/>
      <c r="L225" s="132"/>
      <c r="M225" s="132"/>
      <c r="O225" s="132" t="s">
        <v>11059</v>
      </c>
      <c r="P225" s="132" t="s">
        <v>11060</v>
      </c>
      <c r="R225" s="132"/>
      <c r="S225" s="132"/>
      <c r="U225" s="132"/>
      <c r="V225" s="132"/>
    </row>
    <row r="226" spans="11:22">
      <c r="K226" s="132"/>
      <c r="L226" s="132"/>
      <c r="M226" s="132"/>
      <c r="O226" s="132" t="s">
        <v>11061</v>
      </c>
      <c r="P226" s="132" t="s">
        <v>11062</v>
      </c>
      <c r="R226" s="132"/>
      <c r="S226" s="132"/>
      <c r="U226" s="132"/>
      <c r="V226" s="132"/>
    </row>
    <row r="227" spans="11:22">
      <c r="K227" s="132"/>
      <c r="L227" s="132"/>
      <c r="M227" s="132"/>
      <c r="O227" s="132" t="s">
        <v>11063</v>
      </c>
      <c r="P227" s="132" t="s">
        <v>11064</v>
      </c>
      <c r="R227" s="132"/>
      <c r="S227" s="132"/>
      <c r="U227" s="132"/>
      <c r="V227" s="132"/>
    </row>
    <row r="228" spans="11:22">
      <c r="K228" s="132"/>
      <c r="L228" s="132"/>
      <c r="M228" s="132"/>
      <c r="O228" s="132" t="s">
        <v>11065</v>
      </c>
      <c r="P228" s="132" t="s">
        <v>11066</v>
      </c>
      <c r="R228" s="132"/>
      <c r="S228" s="132"/>
      <c r="U228" s="132"/>
      <c r="V228" s="132"/>
    </row>
    <row r="229" spans="11:22">
      <c r="K229" s="132"/>
      <c r="L229" s="132"/>
      <c r="M229" s="132"/>
      <c r="O229" s="132" t="s">
        <v>11067</v>
      </c>
      <c r="P229" s="132" t="s">
        <v>11068</v>
      </c>
      <c r="R229" s="132"/>
      <c r="S229" s="132"/>
      <c r="U229" s="132"/>
      <c r="V229" s="132"/>
    </row>
    <row r="230" spans="11:22">
      <c r="K230" s="132"/>
      <c r="L230" s="132"/>
      <c r="M230" s="132"/>
      <c r="O230" s="132" t="s">
        <v>11069</v>
      </c>
      <c r="P230" s="132" t="s">
        <v>11070</v>
      </c>
      <c r="R230" s="132"/>
      <c r="S230" s="132"/>
      <c r="U230" s="132"/>
      <c r="V230" s="132"/>
    </row>
    <row r="231" spans="11:22">
      <c r="K231" s="132"/>
      <c r="L231" s="132"/>
      <c r="M231" s="132"/>
      <c r="O231" s="132" t="s">
        <v>11071</v>
      </c>
      <c r="P231" s="132" t="s">
        <v>11072</v>
      </c>
      <c r="R231" s="132"/>
      <c r="S231" s="132"/>
      <c r="U231" s="132"/>
      <c r="V231" s="132"/>
    </row>
    <row r="232" spans="11:22">
      <c r="K232" s="132"/>
      <c r="L232" s="132"/>
      <c r="M232" s="132"/>
      <c r="O232" s="132" t="s">
        <v>11073</v>
      </c>
      <c r="P232" s="132" t="s">
        <v>11074</v>
      </c>
      <c r="R232" s="132"/>
      <c r="S232" s="132"/>
      <c r="U232" s="132"/>
      <c r="V232" s="132"/>
    </row>
    <row r="233" spans="11:22">
      <c r="K233" s="132"/>
      <c r="L233" s="132"/>
      <c r="M233" s="132"/>
      <c r="O233" s="132" t="s">
        <v>11075</v>
      </c>
      <c r="P233" s="132" t="s">
        <v>11076</v>
      </c>
      <c r="R233" s="132"/>
      <c r="S233" s="132"/>
      <c r="U233" s="132"/>
      <c r="V233" s="132"/>
    </row>
    <row r="234" spans="11:22">
      <c r="K234" s="132"/>
      <c r="L234" s="132"/>
      <c r="M234" s="132"/>
      <c r="O234" s="132" t="s">
        <v>11077</v>
      </c>
      <c r="P234" s="132" t="s">
        <v>11078</v>
      </c>
      <c r="R234" s="132"/>
      <c r="S234" s="132"/>
      <c r="U234" s="132"/>
      <c r="V234" s="132"/>
    </row>
    <row r="235" spans="11:22">
      <c r="K235" s="132"/>
      <c r="L235" s="132"/>
      <c r="M235" s="132"/>
      <c r="O235" s="132" t="s">
        <v>11079</v>
      </c>
      <c r="P235" s="132" t="s">
        <v>11080</v>
      </c>
      <c r="R235" s="132"/>
      <c r="S235" s="132"/>
      <c r="U235" s="132"/>
      <c r="V235" s="132"/>
    </row>
    <row r="236" spans="11:22">
      <c r="K236" s="132"/>
      <c r="L236" s="132"/>
      <c r="M236" s="132"/>
      <c r="O236" s="132" t="s">
        <v>11081</v>
      </c>
      <c r="P236" s="132" t="s">
        <v>11082</v>
      </c>
      <c r="R236" s="132"/>
      <c r="S236" s="132"/>
      <c r="U236" s="132"/>
      <c r="V236" s="132"/>
    </row>
    <row r="237" spans="11:22">
      <c r="K237" s="132"/>
      <c r="L237" s="132"/>
      <c r="M237" s="132"/>
      <c r="O237" s="132" t="s">
        <v>11083</v>
      </c>
      <c r="P237" s="132" t="s">
        <v>11084</v>
      </c>
      <c r="R237" s="132"/>
      <c r="S237" s="132"/>
      <c r="U237" s="132"/>
      <c r="V237" s="132"/>
    </row>
    <row r="238" spans="11:22">
      <c r="K238" s="132"/>
      <c r="L238" s="132"/>
      <c r="M238" s="132"/>
      <c r="O238" s="132" t="s">
        <v>11085</v>
      </c>
      <c r="P238" s="132" t="s">
        <v>11086</v>
      </c>
      <c r="R238" s="132"/>
      <c r="S238" s="132"/>
      <c r="U238" s="132"/>
      <c r="V238" s="132"/>
    </row>
    <row r="239" spans="11:22">
      <c r="K239" s="132"/>
      <c r="L239" s="132"/>
      <c r="M239" s="132"/>
      <c r="O239" s="132" t="s">
        <v>11087</v>
      </c>
      <c r="P239" s="132" t="s">
        <v>11088</v>
      </c>
      <c r="R239" s="132"/>
      <c r="S239" s="132"/>
      <c r="U239" s="132"/>
      <c r="V239" s="132"/>
    </row>
    <row r="240" spans="11:22">
      <c r="K240" s="132"/>
      <c r="L240" s="132"/>
      <c r="M240" s="132"/>
      <c r="O240" s="132" t="s">
        <v>11089</v>
      </c>
      <c r="P240" s="132" t="s">
        <v>11090</v>
      </c>
      <c r="R240" s="132"/>
      <c r="S240" s="132"/>
      <c r="U240" s="132"/>
      <c r="V240" s="132"/>
    </row>
    <row r="241" spans="11:22">
      <c r="K241" s="132"/>
      <c r="L241" s="132"/>
      <c r="M241" s="132"/>
      <c r="O241" s="132" t="s">
        <v>11091</v>
      </c>
      <c r="P241" s="132" t="s">
        <v>11092</v>
      </c>
      <c r="R241" s="132"/>
      <c r="S241" s="132"/>
      <c r="U241" s="132"/>
      <c r="V241" s="132"/>
    </row>
    <row r="242" spans="11:22">
      <c r="K242" s="132"/>
      <c r="L242" s="132"/>
      <c r="M242" s="132"/>
      <c r="O242" s="132" t="s">
        <v>11093</v>
      </c>
      <c r="P242" s="132" t="s">
        <v>11094</v>
      </c>
      <c r="R242" s="132"/>
      <c r="S242" s="132"/>
      <c r="U242" s="132"/>
      <c r="V242" s="132"/>
    </row>
    <row r="243" spans="11:22">
      <c r="K243" s="132"/>
      <c r="L243" s="132"/>
      <c r="M243" s="132"/>
      <c r="O243" s="132" t="s">
        <v>11095</v>
      </c>
      <c r="P243" s="132" t="s">
        <v>11096</v>
      </c>
      <c r="R243" s="132"/>
      <c r="S243" s="132"/>
      <c r="U243" s="132"/>
      <c r="V243" s="132"/>
    </row>
    <row r="244" spans="11:22">
      <c r="K244" s="132"/>
      <c r="L244" s="132"/>
      <c r="M244" s="132"/>
      <c r="O244" s="132" t="s">
        <v>11097</v>
      </c>
      <c r="P244" s="132" t="s">
        <v>11098</v>
      </c>
      <c r="R244" s="132"/>
      <c r="S244" s="132"/>
      <c r="U244" s="132"/>
      <c r="V244" s="132"/>
    </row>
    <row r="245" spans="11:22">
      <c r="K245" s="132"/>
      <c r="L245" s="132"/>
      <c r="M245" s="132"/>
      <c r="O245" s="132" t="s">
        <v>11099</v>
      </c>
      <c r="P245" s="132" t="s">
        <v>11100</v>
      </c>
      <c r="R245" s="132"/>
      <c r="S245" s="132"/>
      <c r="U245" s="132"/>
      <c r="V245" s="132"/>
    </row>
    <row r="246" spans="11:22">
      <c r="K246" s="132"/>
      <c r="L246" s="132"/>
      <c r="M246" s="132"/>
      <c r="O246" s="132" t="s">
        <v>11101</v>
      </c>
      <c r="P246" s="132" t="s">
        <v>11102</v>
      </c>
      <c r="R246" s="132"/>
      <c r="S246" s="132"/>
      <c r="U246" s="132"/>
      <c r="V246" s="132"/>
    </row>
    <row r="247" spans="11:22">
      <c r="K247" s="132"/>
      <c r="L247" s="132"/>
      <c r="M247" s="132"/>
      <c r="O247" s="132" t="s">
        <v>2836</v>
      </c>
      <c r="P247" s="132" t="s">
        <v>11103</v>
      </c>
      <c r="R247" s="132"/>
      <c r="S247" s="132"/>
      <c r="U247" s="132"/>
      <c r="V247" s="132"/>
    </row>
    <row r="248" spans="11:22">
      <c r="K248" s="132"/>
      <c r="L248" s="132"/>
      <c r="M248" s="132"/>
      <c r="O248" s="132" t="s">
        <v>2708</v>
      </c>
      <c r="P248" s="132" t="s">
        <v>11104</v>
      </c>
      <c r="R248" s="132"/>
      <c r="S248" s="132"/>
      <c r="U248" s="132"/>
      <c r="V248" s="132"/>
    </row>
    <row r="249" spans="11:22">
      <c r="K249" s="132"/>
      <c r="L249" s="132"/>
      <c r="M249" s="132"/>
      <c r="O249" s="132" t="s">
        <v>3591</v>
      </c>
      <c r="P249" s="132" t="s">
        <v>11105</v>
      </c>
      <c r="R249" s="132"/>
      <c r="S249" s="132"/>
      <c r="U249" s="132"/>
      <c r="V249" s="132"/>
    </row>
    <row r="250" spans="11:22">
      <c r="K250" s="132"/>
      <c r="L250" s="132"/>
      <c r="M250" s="132"/>
      <c r="O250" s="132" t="s">
        <v>11106</v>
      </c>
      <c r="P250" s="132" t="s">
        <v>11107</v>
      </c>
      <c r="R250" s="132"/>
      <c r="S250" s="132"/>
      <c r="U250" s="132"/>
      <c r="V250" s="132"/>
    </row>
    <row r="251" spans="11:22">
      <c r="K251" s="132"/>
      <c r="L251" s="132"/>
      <c r="M251" s="132"/>
      <c r="O251" s="132" t="s">
        <v>3168</v>
      </c>
      <c r="P251" s="132" t="s">
        <v>11108</v>
      </c>
      <c r="R251" s="132"/>
      <c r="S251" s="132"/>
      <c r="U251" s="132"/>
      <c r="V251" s="132"/>
    </row>
    <row r="252" spans="11:22">
      <c r="K252" s="132"/>
      <c r="L252" s="132"/>
      <c r="M252" s="132"/>
      <c r="O252" s="132" t="s">
        <v>2733</v>
      </c>
      <c r="P252" s="132" t="s">
        <v>11109</v>
      </c>
      <c r="R252" s="132"/>
      <c r="S252" s="132"/>
      <c r="U252" s="132"/>
      <c r="V252" s="132"/>
    </row>
    <row r="253" spans="11:22">
      <c r="K253" s="132"/>
      <c r="L253" s="132"/>
      <c r="M253" s="132"/>
      <c r="O253" s="132" t="s">
        <v>3099</v>
      </c>
      <c r="P253" s="132" t="s">
        <v>11110</v>
      </c>
      <c r="R253" s="132"/>
      <c r="S253" s="132"/>
      <c r="U253" s="132"/>
      <c r="V253" s="132"/>
    </row>
    <row r="254" spans="11:22">
      <c r="K254" s="132"/>
      <c r="L254" s="132"/>
      <c r="M254" s="132"/>
      <c r="O254" s="132" t="s">
        <v>11111</v>
      </c>
      <c r="P254" s="132" t="s">
        <v>11112</v>
      </c>
      <c r="R254" s="132"/>
      <c r="S254" s="132"/>
      <c r="U254" s="132"/>
      <c r="V254" s="132"/>
    </row>
    <row r="255" spans="11:22">
      <c r="K255" s="132"/>
      <c r="L255" s="132"/>
      <c r="M255" s="132"/>
      <c r="O255" s="132" t="s">
        <v>11113</v>
      </c>
      <c r="P255" s="132" t="s">
        <v>11114</v>
      </c>
      <c r="R255" s="132"/>
      <c r="S255" s="132"/>
      <c r="U255" s="132"/>
      <c r="V255" s="132"/>
    </row>
    <row r="256" spans="11:22">
      <c r="K256" s="132"/>
      <c r="L256" s="132"/>
      <c r="M256" s="132"/>
      <c r="O256" s="132" t="s">
        <v>11115</v>
      </c>
      <c r="P256" s="132" t="s">
        <v>11116</v>
      </c>
      <c r="R256" s="132"/>
      <c r="S256" s="132"/>
      <c r="U256" s="132"/>
      <c r="V256" s="132"/>
    </row>
    <row r="257" spans="11:22">
      <c r="K257" s="132"/>
      <c r="L257" s="132"/>
      <c r="M257" s="132"/>
      <c r="O257" s="132" t="s">
        <v>11117</v>
      </c>
      <c r="P257" s="132" t="s">
        <v>11118</v>
      </c>
      <c r="R257" s="132"/>
      <c r="S257" s="132"/>
      <c r="U257" s="132"/>
      <c r="V257" s="132"/>
    </row>
    <row r="258" spans="11:22">
      <c r="K258" s="132"/>
      <c r="L258" s="132"/>
      <c r="M258" s="132"/>
      <c r="O258" s="132" t="s">
        <v>11119</v>
      </c>
      <c r="P258" s="132" t="s">
        <v>11120</v>
      </c>
      <c r="R258" s="132"/>
      <c r="S258" s="132"/>
      <c r="U258" s="132"/>
      <c r="V258" s="132"/>
    </row>
    <row r="259" spans="11:22">
      <c r="K259" s="132"/>
      <c r="L259" s="132"/>
      <c r="M259" s="132"/>
      <c r="O259" s="132" t="s">
        <v>11121</v>
      </c>
      <c r="P259" s="132" t="s">
        <v>11122</v>
      </c>
      <c r="R259" s="132"/>
      <c r="S259" s="132"/>
      <c r="U259" s="132"/>
      <c r="V259" s="132"/>
    </row>
    <row r="260" spans="11:22">
      <c r="K260" s="132"/>
      <c r="L260" s="132"/>
      <c r="M260" s="132"/>
      <c r="O260" s="132" t="s">
        <v>11123</v>
      </c>
      <c r="P260" s="132" t="s">
        <v>11124</v>
      </c>
      <c r="R260" s="132"/>
      <c r="S260" s="132"/>
      <c r="U260" s="132"/>
      <c r="V260" s="132"/>
    </row>
    <row r="261" spans="11:22">
      <c r="K261" s="132"/>
      <c r="L261" s="132"/>
      <c r="M261" s="132"/>
      <c r="O261" s="132" t="s">
        <v>11125</v>
      </c>
      <c r="P261" s="132" t="s">
        <v>11126</v>
      </c>
      <c r="R261" s="132"/>
      <c r="S261" s="132"/>
      <c r="U261" s="132"/>
      <c r="V261" s="132"/>
    </row>
    <row r="262" spans="11:22">
      <c r="K262" s="132"/>
      <c r="L262" s="132"/>
      <c r="M262" s="132"/>
      <c r="O262" s="132" t="s">
        <v>11127</v>
      </c>
      <c r="P262" s="132" t="s">
        <v>11128</v>
      </c>
      <c r="R262" s="132"/>
      <c r="S262" s="132"/>
      <c r="U262" s="132"/>
      <c r="V262" s="132"/>
    </row>
    <row r="263" spans="11:22">
      <c r="K263" s="132"/>
      <c r="L263" s="132"/>
      <c r="M263" s="132"/>
      <c r="O263" s="132" t="s">
        <v>11129</v>
      </c>
      <c r="P263" s="132" t="s">
        <v>11130</v>
      </c>
      <c r="R263" s="132"/>
      <c r="S263" s="132"/>
      <c r="U263" s="132"/>
      <c r="V263" s="132"/>
    </row>
    <row r="264" spans="11:22">
      <c r="K264" s="132"/>
      <c r="L264" s="132"/>
      <c r="M264" s="132"/>
      <c r="O264" s="132" t="s">
        <v>11131</v>
      </c>
      <c r="P264" s="132" t="s">
        <v>11132</v>
      </c>
      <c r="R264" s="132"/>
      <c r="S264" s="132"/>
      <c r="U264" s="132"/>
      <c r="V264" s="132"/>
    </row>
    <row r="265" spans="11:22">
      <c r="K265" s="132"/>
      <c r="L265" s="132"/>
      <c r="M265" s="132"/>
      <c r="O265" s="132" t="s">
        <v>11133</v>
      </c>
      <c r="P265" s="132" t="s">
        <v>11134</v>
      </c>
      <c r="R265" s="132"/>
      <c r="S265" s="132"/>
      <c r="U265" s="132"/>
      <c r="V265" s="132"/>
    </row>
    <row r="266" spans="11:22">
      <c r="K266" s="132"/>
      <c r="L266" s="132"/>
      <c r="M266" s="132"/>
      <c r="O266" s="132" t="s">
        <v>11135</v>
      </c>
      <c r="P266" s="132" t="s">
        <v>11136</v>
      </c>
      <c r="R266" s="132"/>
      <c r="S266" s="132"/>
      <c r="U266" s="132"/>
      <c r="V266" s="132"/>
    </row>
    <row r="267" spans="11:22">
      <c r="K267" s="132"/>
      <c r="L267" s="132"/>
      <c r="M267" s="132"/>
      <c r="O267" s="132" t="s">
        <v>11137</v>
      </c>
      <c r="P267" s="132" t="s">
        <v>11138</v>
      </c>
      <c r="R267" s="132"/>
      <c r="S267" s="132"/>
      <c r="U267" s="132"/>
      <c r="V267" s="132"/>
    </row>
    <row r="268" spans="11:22">
      <c r="K268" s="132"/>
      <c r="L268" s="132"/>
      <c r="M268" s="132"/>
      <c r="O268" s="132" t="s">
        <v>11139</v>
      </c>
      <c r="P268" s="132" t="s">
        <v>11140</v>
      </c>
      <c r="R268" s="132"/>
      <c r="S268" s="132"/>
      <c r="U268" s="132"/>
      <c r="V268" s="132"/>
    </row>
    <row r="269" spans="11:22">
      <c r="K269" s="132"/>
      <c r="L269" s="132"/>
      <c r="M269" s="132"/>
      <c r="O269" s="132" t="s">
        <v>11141</v>
      </c>
      <c r="P269" s="132" t="s">
        <v>11142</v>
      </c>
      <c r="R269" s="132"/>
      <c r="S269" s="132"/>
      <c r="U269" s="132"/>
      <c r="V269" s="132"/>
    </row>
    <row r="270" spans="11:22">
      <c r="K270" s="132"/>
      <c r="L270" s="132"/>
      <c r="M270" s="132"/>
      <c r="O270" s="132" t="s">
        <v>11143</v>
      </c>
      <c r="P270" s="132" t="s">
        <v>11144</v>
      </c>
      <c r="R270" s="132"/>
      <c r="S270" s="132"/>
      <c r="U270" s="132"/>
      <c r="V270" s="132"/>
    </row>
    <row r="271" spans="11:22">
      <c r="K271" s="132"/>
      <c r="L271" s="132"/>
      <c r="M271" s="132"/>
      <c r="O271" s="132" t="s">
        <v>11145</v>
      </c>
      <c r="P271" s="132" t="s">
        <v>11146</v>
      </c>
      <c r="R271" s="132"/>
      <c r="S271" s="132"/>
      <c r="U271" s="132"/>
      <c r="V271" s="132"/>
    </row>
    <row r="272" spans="11:22">
      <c r="K272" s="132"/>
      <c r="L272" s="132"/>
      <c r="M272" s="132"/>
      <c r="O272" s="132" t="s">
        <v>11147</v>
      </c>
      <c r="P272" s="132" t="s">
        <v>11148</v>
      </c>
      <c r="R272" s="132"/>
      <c r="S272" s="132"/>
      <c r="U272" s="132"/>
      <c r="V272" s="132"/>
    </row>
    <row r="273" spans="11:22">
      <c r="K273" s="132"/>
      <c r="L273" s="132"/>
      <c r="M273" s="132"/>
      <c r="O273" s="132" t="s">
        <v>11149</v>
      </c>
      <c r="P273" s="132" t="s">
        <v>11150</v>
      </c>
      <c r="R273" s="132"/>
      <c r="S273" s="132"/>
      <c r="U273" s="132"/>
      <c r="V273" s="132"/>
    </row>
    <row r="274" spans="11:22">
      <c r="K274" s="132"/>
      <c r="L274" s="132"/>
      <c r="M274" s="132"/>
      <c r="O274" s="132" t="s">
        <v>11151</v>
      </c>
      <c r="P274" s="132" t="s">
        <v>11152</v>
      </c>
      <c r="R274" s="132"/>
      <c r="S274" s="132"/>
      <c r="U274" s="132"/>
      <c r="V274" s="132"/>
    </row>
    <row r="275" spans="11:22">
      <c r="K275" s="132"/>
      <c r="L275" s="132"/>
      <c r="M275" s="132"/>
      <c r="O275" s="132" t="s">
        <v>11153</v>
      </c>
      <c r="P275" s="132" t="s">
        <v>11154</v>
      </c>
      <c r="R275" s="132"/>
      <c r="S275" s="132"/>
      <c r="U275" s="132"/>
      <c r="V275" s="132"/>
    </row>
    <row r="276" spans="11:22">
      <c r="K276" s="132"/>
      <c r="L276" s="132"/>
      <c r="M276" s="132"/>
      <c r="O276" s="132" t="s">
        <v>11155</v>
      </c>
      <c r="P276" s="132" t="s">
        <v>11156</v>
      </c>
      <c r="R276" s="132"/>
      <c r="S276" s="132"/>
      <c r="U276" s="132"/>
      <c r="V276" s="132"/>
    </row>
    <row r="277" spans="11:22">
      <c r="K277" s="132"/>
      <c r="L277" s="132"/>
      <c r="M277" s="132"/>
      <c r="O277" s="132" t="s">
        <v>11157</v>
      </c>
      <c r="P277" s="132" t="s">
        <v>11158</v>
      </c>
      <c r="R277" s="132"/>
      <c r="S277" s="132"/>
      <c r="U277" s="132"/>
      <c r="V277" s="132"/>
    </row>
    <row r="278" spans="11:22">
      <c r="K278" s="132"/>
      <c r="L278" s="132"/>
      <c r="M278" s="132"/>
      <c r="O278" s="132" t="s">
        <v>11159</v>
      </c>
      <c r="P278" s="132" t="s">
        <v>11160</v>
      </c>
      <c r="R278" s="132"/>
      <c r="S278" s="132"/>
      <c r="U278" s="132"/>
      <c r="V278" s="132"/>
    </row>
    <row r="279" spans="11:22">
      <c r="K279" s="132"/>
      <c r="L279" s="132"/>
      <c r="M279" s="132"/>
      <c r="O279" s="132" t="s">
        <v>11161</v>
      </c>
      <c r="P279" s="132" t="s">
        <v>11162</v>
      </c>
      <c r="R279" s="132"/>
      <c r="S279" s="132"/>
      <c r="U279" s="132"/>
      <c r="V279" s="132"/>
    </row>
    <row r="280" spans="11:22">
      <c r="K280" s="132"/>
      <c r="L280" s="132"/>
      <c r="M280" s="132"/>
      <c r="O280" s="132" t="s">
        <v>11163</v>
      </c>
      <c r="P280" s="132" t="s">
        <v>11164</v>
      </c>
      <c r="R280" s="132"/>
      <c r="S280" s="132"/>
      <c r="U280" s="132"/>
      <c r="V280" s="132"/>
    </row>
    <row r="281" spans="11:22">
      <c r="K281" s="132"/>
      <c r="L281" s="132"/>
      <c r="M281" s="132"/>
      <c r="O281" s="132" t="s">
        <v>11165</v>
      </c>
      <c r="P281" s="132" t="s">
        <v>11166</v>
      </c>
      <c r="R281" s="132"/>
      <c r="S281" s="132"/>
      <c r="U281" s="132"/>
      <c r="V281" s="132"/>
    </row>
    <row r="282" spans="11:22">
      <c r="K282" s="132"/>
      <c r="L282" s="132"/>
      <c r="M282" s="132"/>
      <c r="O282" s="132" t="s">
        <v>11167</v>
      </c>
      <c r="P282" s="132" t="s">
        <v>11168</v>
      </c>
      <c r="R282" s="132"/>
      <c r="S282" s="132"/>
      <c r="U282" s="132"/>
      <c r="V282" s="132"/>
    </row>
    <row r="283" spans="11:22">
      <c r="K283" s="132"/>
      <c r="L283" s="132"/>
      <c r="M283" s="132"/>
      <c r="O283" s="132" t="s">
        <v>11169</v>
      </c>
      <c r="P283" s="132" t="s">
        <v>11170</v>
      </c>
      <c r="R283" s="132"/>
      <c r="S283" s="132"/>
      <c r="U283" s="132"/>
      <c r="V283" s="132"/>
    </row>
    <row r="284" spans="11:22">
      <c r="K284" s="132"/>
      <c r="L284" s="132"/>
      <c r="M284" s="132"/>
      <c r="O284" s="132" t="s">
        <v>11171</v>
      </c>
      <c r="P284" s="132" t="s">
        <v>11172</v>
      </c>
      <c r="R284" s="132"/>
      <c r="S284" s="132"/>
      <c r="U284" s="132"/>
      <c r="V284" s="132"/>
    </row>
    <row r="285" spans="11:22">
      <c r="K285" s="132"/>
      <c r="L285" s="132"/>
      <c r="M285" s="132"/>
      <c r="O285" s="132" t="s">
        <v>11173</v>
      </c>
      <c r="P285" s="132" t="s">
        <v>11174</v>
      </c>
      <c r="R285" s="132"/>
      <c r="S285" s="132"/>
      <c r="U285" s="132"/>
      <c r="V285" s="132"/>
    </row>
    <row r="286" spans="11:22">
      <c r="K286" s="132"/>
      <c r="L286" s="132"/>
      <c r="M286" s="132"/>
      <c r="O286" s="132" t="s">
        <v>11175</v>
      </c>
      <c r="P286" s="132" t="s">
        <v>11176</v>
      </c>
      <c r="R286" s="132"/>
      <c r="S286" s="132"/>
      <c r="U286" s="132"/>
      <c r="V286" s="132"/>
    </row>
    <row r="287" spans="11:22">
      <c r="K287" s="132"/>
      <c r="L287" s="132"/>
      <c r="M287" s="132"/>
      <c r="O287" s="132" t="s">
        <v>11177</v>
      </c>
      <c r="P287" s="132" t="s">
        <v>11178</v>
      </c>
      <c r="R287" s="132"/>
      <c r="S287" s="132"/>
      <c r="U287" s="132"/>
      <c r="V287" s="132"/>
    </row>
    <row r="288" spans="11:22">
      <c r="K288" s="132"/>
      <c r="L288" s="132"/>
      <c r="M288" s="132"/>
      <c r="O288" s="132" t="s">
        <v>11179</v>
      </c>
      <c r="P288" s="132" t="s">
        <v>11180</v>
      </c>
      <c r="R288" s="132"/>
      <c r="S288" s="132"/>
      <c r="U288" s="132"/>
      <c r="V288" s="132"/>
    </row>
    <row r="289" spans="11:22">
      <c r="K289" s="132"/>
      <c r="L289" s="132"/>
      <c r="M289" s="132"/>
      <c r="O289" s="132" t="s">
        <v>11181</v>
      </c>
      <c r="P289" s="132" t="s">
        <v>11182</v>
      </c>
      <c r="R289" s="132"/>
      <c r="S289" s="132"/>
      <c r="U289" s="132"/>
      <c r="V289" s="132"/>
    </row>
    <row r="290" spans="11:22">
      <c r="K290" s="132"/>
      <c r="L290" s="132"/>
      <c r="M290" s="132"/>
      <c r="O290" s="132" t="s">
        <v>11183</v>
      </c>
      <c r="P290" s="132" t="s">
        <v>11184</v>
      </c>
      <c r="R290" s="132"/>
      <c r="S290" s="132"/>
      <c r="U290" s="132"/>
      <c r="V290" s="132"/>
    </row>
    <row r="291" spans="11:22">
      <c r="K291" s="132"/>
      <c r="L291" s="132"/>
      <c r="M291" s="132"/>
      <c r="O291" s="132" t="s">
        <v>11185</v>
      </c>
      <c r="P291" s="132" t="s">
        <v>11186</v>
      </c>
      <c r="R291" s="132"/>
      <c r="S291" s="132"/>
      <c r="U291" s="132"/>
      <c r="V291" s="132"/>
    </row>
    <row r="292" spans="11:22">
      <c r="K292" s="132"/>
      <c r="L292" s="132"/>
      <c r="M292" s="132"/>
      <c r="O292" s="132" t="s">
        <v>11187</v>
      </c>
      <c r="P292" s="132" t="s">
        <v>11188</v>
      </c>
      <c r="R292" s="132"/>
      <c r="S292" s="132"/>
      <c r="U292" s="132"/>
      <c r="V292" s="132"/>
    </row>
    <row r="293" spans="11:22">
      <c r="K293" s="132"/>
      <c r="L293" s="132"/>
      <c r="M293" s="132"/>
      <c r="O293" s="132" t="s">
        <v>11189</v>
      </c>
      <c r="P293" s="132" t="s">
        <v>11190</v>
      </c>
      <c r="R293" s="132"/>
      <c r="S293" s="132"/>
      <c r="U293" s="132"/>
      <c r="V293" s="132"/>
    </row>
    <row r="294" spans="11:22">
      <c r="K294" s="132"/>
      <c r="L294" s="132"/>
      <c r="M294" s="132"/>
      <c r="O294" s="132" t="s">
        <v>11191</v>
      </c>
      <c r="P294" s="132" t="s">
        <v>11192</v>
      </c>
      <c r="R294" s="132"/>
      <c r="S294" s="132"/>
      <c r="U294" s="132"/>
      <c r="V294" s="132"/>
    </row>
    <row r="295" spans="11:22">
      <c r="K295" s="132"/>
      <c r="L295" s="132"/>
      <c r="M295" s="132"/>
      <c r="O295" s="132" t="s">
        <v>11193</v>
      </c>
      <c r="P295" s="132" t="s">
        <v>11194</v>
      </c>
      <c r="R295" s="132"/>
      <c r="S295" s="132"/>
      <c r="U295" s="132"/>
      <c r="V295" s="132"/>
    </row>
    <row r="296" spans="11:22">
      <c r="K296" s="132"/>
      <c r="L296" s="132"/>
      <c r="M296" s="132"/>
      <c r="O296" s="132" t="s">
        <v>11195</v>
      </c>
      <c r="P296" s="132" t="s">
        <v>11196</v>
      </c>
      <c r="R296" s="132"/>
      <c r="S296" s="132"/>
      <c r="U296" s="132"/>
      <c r="V296" s="132"/>
    </row>
    <row r="297" spans="11:22">
      <c r="K297" s="132"/>
      <c r="L297" s="132"/>
      <c r="M297" s="132"/>
      <c r="O297" s="132" t="s">
        <v>11197</v>
      </c>
      <c r="P297" s="132" t="s">
        <v>11198</v>
      </c>
      <c r="R297" s="132"/>
      <c r="S297" s="132"/>
      <c r="U297" s="132"/>
      <c r="V297" s="132"/>
    </row>
    <row r="298" spans="11:22">
      <c r="K298" s="132"/>
      <c r="L298" s="132"/>
      <c r="M298" s="132"/>
      <c r="O298" s="132" t="s">
        <v>11199</v>
      </c>
      <c r="P298" s="132" t="s">
        <v>11200</v>
      </c>
      <c r="R298" s="132"/>
      <c r="S298" s="132"/>
      <c r="U298" s="132"/>
      <c r="V298" s="132"/>
    </row>
    <row r="299" spans="11:22">
      <c r="K299" s="132"/>
      <c r="L299" s="132"/>
      <c r="M299" s="132"/>
      <c r="O299" s="132" t="s">
        <v>11201</v>
      </c>
      <c r="P299" s="132" t="s">
        <v>11202</v>
      </c>
      <c r="R299" s="132"/>
      <c r="S299" s="132"/>
      <c r="U299" s="132"/>
      <c r="V299" s="132"/>
    </row>
    <row r="300" spans="11:22">
      <c r="K300" s="132"/>
      <c r="L300" s="132"/>
      <c r="M300" s="132"/>
      <c r="O300" s="132" t="s">
        <v>11203</v>
      </c>
      <c r="P300" s="132" t="s">
        <v>11204</v>
      </c>
      <c r="R300" s="132"/>
      <c r="S300" s="132"/>
      <c r="U300" s="132"/>
      <c r="V300" s="132"/>
    </row>
    <row r="301" spans="11:22">
      <c r="K301" s="132"/>
      <c r="L301" s="132"/>
      <c r="M301" s="132"/>
      <c r="O301" s="132" t="s">
        <v>11205</v>
      </c>
      <c r="P301" s="132" t="s">
        <v>11206</v>
      </c>
      <c r="R301" s="132"/>
      <c r="S301" s="132"/>
      <c r="U301" s="132"/>
      <c r="V301" s="132"/>
    </row>
    <row r="302" spans="11:22">
      <c r="K302" s="132"/>
      <c r="L302" s="132"/>
      <c r="M302" s="132"/>
      <c r="O302" s="132" t="s">
        <v>11207</v>
      </c>
      <c r="P302" s="132" t="s">
        <v>11208</v>
      </c>
      <c r="R302" s="132"/>
      <c r="S302" s="132"/>
      <c r="U302" s="132"/>
      <c r="V302" s="132"/>
    </row>
    <row r="303" spans="11:22">
      <c r="K303" s="132"/>
      <c r="L303" s="132"/>
      <c r="M303" s="132"/>
      <c r="O303" s="132" t="s">
        <v>11209</v>
      </c>
      <c r="P303" s="132" t="s">
        <v>11210</v>
      </c>
      <c r="R303" s="132"/>
      <c r="S303" s="132"/>
      <c r="U303" s="132"/>
      <c r="V303" s="132"/>
    </row>
    <row r="304" spans="11:22">
      <c r="K304" s="132"/>
      <c r="L304" s="132"/>
      <c r="M304" s="132"/>
      <c r="O304" s="132" t="s">
        <v>11211</v>
      </c>
      <c r="P304" s="132" t="s">
        <v>11212</v>
      </c>
      <c r="R304" s="132"/>
      <c r="S304" s="132"/>
      <c r="U304" s="132"/>
      <c r="V304" s="132"/>
    </row>
    <row r="305" spans="11:22">
      <c r="K305" s="132"/>
      <c r="L305" s="132"/>
      <c r="M305" s="132"/>
      <c r="O305" s="132" t="s">
        <v>11213</v>
      </c>
      <c r="P305" s="132" t="s">
        <v>11214</v>
      </c>
      <c r="R305" s="132"/>
      <c r="S305" s="132"/>
      <c r="U305" s="132"/>
      <c r="V305" s="132"/>
    </row>
    <row r="306" spans="11:22">
      <c r="K306" s="132"/>
      <c r="L306" s="132"/>
      <c r="M306" s="132"/>
      <c r="O306" s="132" t="s">
        <v>11215</v>
      </c>
      <c r="P306" s="132" t="s">
        <v>11216</v>
      </c>
      <c r="R306" s="132"/>
      <c r="S306" s="132"/>
      <c r="U306" s="132"/>
      <c r="V306" s="132"/>
    </row>
    <row r="307" spans="11:22">
      <c r="K307" s="132"/>
      <c r="L307" s="132"/>
      <c r="M307" s="132"/>
      <c r="O307" s="132" t="s">
        <v>11217</v>
      </c>
      <c r="P307" s="132" t="s">
        <v>11218</v>
      </c>
      <c r="R307" s="132"/>
      <c r="S307" s="132"/>
      <c r="U307" s="132"/>
      <c r="V307" s="132"/>
    </row>
    <row r="308" spans="11:22">
      <c r="K308" s="132"/>
      <c r="L308" s="132"/>
      <c r="M308" s="132"/>
      <c r="O308" s="132" t="s">
        <v>11219</v>
      </c>
      <c r="P308" s="132" t="s">
        <v>11220</v>
      </c>
      <c r="R308" s="132"/>
      <c r="S308" s="132"/>
      <c r="U308" s="132"/>
      <c r="V308" s="132"/>
    </row>
    <row r="309" spans="11:22">
      <c r="K309" s="132"/>
      <c r="L309" s="132"/>
      <c r="M309" s="132"/>
      <c r="O309" s="132" t="s">
        <v>11221</v>
      </c>
      <c r="P309" s="132" t="s">
        <v>11222</v>
      </c>
      <c r="R309" s="132"/>
      <c r="S309" s="132"/>
      <c r="U309" s="132"/>
      <c r="V309" s="132"/>
    </row>
    <row r="310" spans="11:22">
      <c r="K310" s="132"/>
      <c r="L310" s="132"/>
      <c r="M310" s="132"/>
      <c r="O310" s="132" t="s">
        <v>11223</v>
      </c>
      <c r="P310" s="132" t="s">
        <v>11224</v>
      </c>
      <c r="R310" s="132"/>
      <c r="S310" s="132"/>
      <c r="U310" s="132"/>
      <c r="V310" s="132"/>
    </row>
    <row r="311" spans="11:22">
      <c r="K311" s="132"/>
      <c r="L311" s="132"/>
      <c r="M311" s="132"/>
      <c r="O311" s="132" t="s">
        <v>11225</v>
      </c>
      <c r="P311" s="132" t="s">
        <v>11226</v>
      </c>
      <c r="R311" s="132"/>
      <c r="S311" s="132"/>
      <c r="U311" s="132"/>
      <c r="V311" s="132"/>
    </row>
    <row r="312" spans="11:22">
      <c r="K312" s="132"/>
      <c r="L312" s="132"/>
      <c r="M312" s="132"/>
      <c r="O312" s="132" t="s">
        <v>11227</v>
      </c>
      <c r="P312" s="132" t="s">
        <v>11228</v>
      </c>
      <c r="R312" s="132"/>
      <c r="S312" s="132"/>
      <c r="U312" s="132"/>
      <c r="V312" s="132"/>
    </row>
    <row r="313" spans="11:22">
      <c r="K313" s="132"/>
      <c r="L313" s="132"/>
      <c r="M313" s="132"/>
      <c r="O313" s="132" t="s">
        <v>11229</v>
      </c>
      <c r="P313" s="132" t="s">
        <v>11230</v>
      </c>
      <c r="R313" s="132"/>
      <c r="S313" s="132"/>
      <c r="U313" s="132"/>
      <c r="V313" s="132"/>
    </row>
    <row r="314" spans="11:22">
      <c r="K314" s="132"/>
      <c r="L314" s="132"/>
      <c r="M314" s="132"/>
      <c r="O314" s="132" t="s">
        <v>11231</v>
      </c>
      <c r="P314" s="132" t="s">
        <v>11232</v>
      </c>
      <c r="R314" s="132"/>
      <c r="S314" s="132"/>
      <c r="U314" s="132"/>
      <c r="V314" s="132"/>
    </row>
    <row r="315" spans="11:22">
      <c r="K315" s="132"/>
      <c r="L315" s="132"/>
      <c r="M315" s="132"/>
      <c r="O315" s="132" t="s">
        <v>11233</v>
      </c>
      <c r="P315" s="132" t="s">
        <v>11234</v>
      </c>
      <c r="R315" s="132"/>
      <c r="S315" s="132"/>
      <c r="U315" s="132"/>
      <c r="V315" s="132"/>
    </row>
    <row r="316" spans="11:22">
      <c r="K316" s="132"/>
      <c r="L316" s="132"/>
      <c r="M316" s="132"/>
      <c r="O316" s="132" t="s">
        <v>11235</v>
      </c>
      <c r="P316" s="132" t="s">
        <v>11236</v>
      </c>
      <c r="R316" s="132"/>
      <c r="S316" s="132"/>
      <c r="U316" s="132"/>
      <c r="V316" s="132"/>
    </row>
    <row r="317" spans="11:22">
      <c r="K317" s="132"/>
      <c r="L317" s="132"/>
      <c r="M317" s="132"/>
      <c r="O317" s="132" t="s">
        <v>11237</v>
      </c>
      <c r="P317" s="132" t="s">
        <v>11238</v>
      </c>
      <c r="R317" s="132"/>
      <c r="S317" s="132"/>
      <c r="U317" s="132"/>
      <c r="V317" s="132"/>
    </row>
    <row r="318" spans="11:22">
      <c r="K318" s="132"/>
      <c r="L318" s="132"/>
      <c r="M318" s="132"/>
      <c r="O318" s="132" t="s">
        <v>11239</v>
      </c>
      <c r="P318" s="132" t="s">
        <v>11240</v>
      </c>
      <c r="R318" s="132"/>
      <c r="S318" s="132"/>
      <c r="U318" s="132"/>
      <c r="V318" s="132"/>
    </row>
    <row r="319" spans="11:22">
      <c r="K319" s="132"/>
      <c r="L319" s="132"/>
      <c r="M319" s="132"/>
      <c r="O319" s="132" t="s">
        <v>11241</v>
      </c>
      <c r="P319" s="132" t="s">
        <v>11242</v>
      </c>
      <c r="R319" s="132"/>
      <c r="S319" s="132"/>
      <c r="U319" s="132"/>
      <c r="V319" s="132"/>
    </row>
    <row r="320" spans="11:22">
      <c r="K320" s="132"/>
      <c r="L320" s="132"/>
      <c r="M320" s="132"/>
      <c r="O320" s="132" t="s">
        <v>11243</v>
      </c>
      <c r="P320" s="132" t="s">
        <v>11244</v>
      </c>
      <c r="R320" s="132"/>
      <c r="S320" s="132"/>
      <c r="U320" s="132"/>
      <c r="V320" s="132"/>
    </row>
    <row r="321" spans="11:22">
      <c r="K321" s="132"/>
      <c r="L321" s="132"/>
      <c r="M321" s="132"/>
      <c r="O321" s="132" t="s">
        <v>11245</v>
      </c>
      <c r="P321" s="132" t="s">
        <v>11246</v>
      </c>
      <c r="R321" s="132"/>
      <c r="S321" s="132"/>
      <c r="U321" s="132"/>
      <c r="V321" s="132"/>
    </row>
    <row r="322" spans="11:22">
      <c r="K322" s="132"/>
      <c r="L322" s="132"/>
      <c r="M322" s="132"/>
      <c r="O322" s="132" t="s">
        <v>11247</v>
      </c>
      <c r="P322" s="132" t="s">
        <v>11248</v>
      </c>
      <c r="R322" s="132"/>
      <c r="S322" s="132"/>
      <c r="U322" s="132"/>
      <c r="V322" s="132"/>
    </row>
    <row r="323" spans="11:22">
      <c r="K323" s="132"/>
      <c r="L323" s="132"/>
      <c r="M323" s="132"/>
      <c r="O323" s="132" t="s">
        <v>3480</v>
      </c>
      <c r="P323" s="132" t="s">
        <v>11249</v>
      </c>
      <c r="R323" s="132"/>
      <c r="S323" s="132"/>
      <c r="U323" s="132"/>
      <c r="V323" s="132"/>
    </row>
    <row r="324" spans="11:22">
      <c r="K324" s="132"/>
      <c r="L324" s="132"/>
      <c r="M324" s="132"/>
      <c r="O324" s="132" t="s">
        <v>3445</v>
      </c>
      <c r="P324" s="132" t="s">
        <v>11250</v>
      </c>
      <c r="R324" s="132"/>
      <c r="S324" s="132"/>
      <c r="U324" s="132"/>
      <c r="V324" s="132"/>
    </row>
    <row r="325" spans="11:22">
      <c r="K325" s="132"/>
      <c r="L325" s="132"/>
      <c r="M325" s="132"/>
      <c r="O325" s="132" t="s">
        <v>4315</v>
      </c>
      <c r="P325" s="132" t="s">
        <v>11251</v>
      </c>
      <c r="R325" s="132"/>
      <c r="S325" s="132"/>
      <c r="U325" s="132"/>
      <c r="V325" s="132"/>
    </row>
    <row r="326" spans="11:22">
      <c r="K326" s="132"/>
      <c r="L326" s="132"/>
      <c r="M326" s="132"/>
      <c r="O326" s="132" t="s">
        <v>11252</v>
      </c>
      <c r="P326" s="132" t="s">
        <v>11253</v>
      </c>
      <c r="R326" s="132"/>
      <c r="S326" s="132"/>
      <c r="U326" s="132"/>
      <c r="V326" s="132"/>
    </row>
    <row r="327" spans="11:22">
      <c r="K327" s="132"/>
      <c r="L327" s="132"/>
      <c r="M327" s="132"/>
      <c r="O327" s="132" t="s">
        <v>5163</v>
      </c>
      <c r="P327" s="132" t="s">
        <v>11254</v>
      </c>
      <c r="R327" s="132"/>
      <c r="S327" s="132"/>
      <c r="U327" s="132"/>
      <c r="V327" s="132"/>
    </row>
    <row r="328" spans="11:22">
      <c r="K328" s="132"/>
      <c r="L328" s="132"/>
      <c r="M328" s="132"/>
      <c r="O328" s="132" t="s">
        <v>11255</v>
      </c>
      <c r="P328" s="132" t="s">
        <v>11256</v>
      </c>
      <c r="R328" s="132"/>
      <c r="S328" s="132"/>
      <c r="U328" s="132"/>
      <c r="V328" s="132"/>
    </row>
    <row r="329" spans="11:22">
      <c r="K329" s="132"/>
      <c r="L329" s="132"/>
      <c r="M329" s="132"/>
      <c r="O329" s="132" t="s">
        <v>8558</v>
      </c>
      <c r="P329" s="132" t="s">
        <v>11257</v>
      </c>
      <c r="R329" s="132"/>
      <c r="S329" s="132"/>
      <c r="U329" s="132"/>
      <c r="V329" s="132"/>
    </row>
    <row r="330" spans="11:22">
      <c r="K330" s="132"/>
      <c r="L330" s="132"/>
      <c r="M330" s="132"/>
      <c r="O330" s="132" t="s">
        <v>11258</v>
      </c>
      <c r="P330" s="132" t="s">
        <v>11259</v>
      </c>
      <c r="R330" s="132"/>
      <c r="S330" s="132"/>
      <c r="U330" s="132"/>
      <c r="V330" s="132"/>
    </row>
    <row r="331" spans="11:22">
      <c r="K331" s="132"/>
      <c r="L331" s="132"/>
      <c r="M331" s="132"/>
      <c r="O331" s="132" t="s">
        <v>2685</v>
      </c>
      <c r="P331" s="132" t="s">
        <v>11260</v>
      </c>
      <c r="R331" s="132"/>
      <c r="S331" s="132"/>
      <c r="U331" s="132"/>
      <c r="V331" s="132"/>
    </row>
    <row r="332" spans="11:22">
      <c r="K332" s="132"/>
      <c r="L332" s="132"/>
      <c r="M332" s="132"/>
      <c r="O332" s="132" t="s">
        <v>3220</v>
      </c>
      <c r="P332" s="132" t="s">
        <v>11261</v>
      </c>
      <c r="R332" s="132"/>
      <c r="S332" s="132"/>
      <c r="U332" s="132"/>
      <c r="V332" s="132"/>
    </row>
    <row r="333" spans="11:22">
      <c r="K333" s="132"/>
      <c r="L333" s="132"/>
      <c r="M333" s="132"/>
      <c r="O333" s="132" t="s">
        <v>3636</v>
      </c>
      <c r="P333" s="132" t="s">
        <v>11262</v>
      </c>
      <c r="R333" s="132"/>
      <c r="S333" s="132"/>
      <c r="U333" s="132"/>
      <c r="V333" s="132"/>
    </row>
    <row r="334" spans="11:22">
      <c r="K334" s="132"/>
      <c r="L334" s="132"/>
      <c r="M334" s="132"/>
      <c r="O334" s="132" t="s">
        <v>11263</v>
      </c>
      <c r="P334" s="132" t="s">
        <v>11264</v>
      </c>
      <c r="R334" s="132"/>
      <c r="S334" s="132"/>
      <c r="U334" s="132"/>
      <c r="V334" s="132"/>
    </row>
    <row r="335" spans="11:22">
      <c r="K335" s="132"/>
      <c r="L335" s="132"/>
      <c r="M335" s="132"/>
      <c r="O335" s="132" t="s">
        <v>3643</v>
      </c>
      <c r="P335" s="132" t="s">
        <v>11265</v>
      </c>
      <c r="R335" s="132"/>
      <c r="S335" s="132"/>
      <c r="U335" s="132"/>
      <c r="V335" s="132"/>
    </row>
    <row r="336" spans="11:22">
      <c r="K336" s="132"/>
      <c r="L336" s="132"/>
      <c r="M336" s="132"/>
      <c r="O336" s="132" t="s">
        <v>3146</v>
      </c>
      <c r="P336" s="132" t="s">
        <v>11266</v>
      </c>
      <c r="R336" s="132"/>
      <c r="S336" s="132"/>
      <c r="U336" s="132"/>
      <c r="V336" s="132"/>
    </row>
    <row r="337" spans="11:22">
      <c r="K337" s="132"/>
      <c r="L337" s="132"/>
      <c r="M337" s="132"/>
      <c r="O337" s="132" t="s">
        <v>3280</v>
      </c>
      <c r="P337" s="132" t="s">
        <v>11267</v>
      </c>
      <c r="R337" s="132"/>
      <c r="S337" s="132"/>
      <c r="U337" s="132"/>
      <c r="V337" s="132"/>
    </row>
    <row r="338" spans="11:22">
      <c r="K338" s="132"/>
      <c r="L338" s="132"/>
      <c r="M338" s="132"/>
      <c r="O338" s="132" t="s">
        <v>11268</v>
      </c>
      <c r="P338" s="132" t="s">
        <v>11269</v>
      </c>
      <c r="R338" s="132"/>
      <c r="S338" s="132"/>
      <c r="U338" s="132"/>
      <c r="V338" s="132"/>
    </row>
    <row r="339" spans="11:22">
      <c r="K339" s="132"/>
      <c r="L339" s="132"/>
      <c r="M339" s="132"/>
      <c r="O339" s="132" t="s">
        <v>11270</v>
      </c>
      <c r="P339" s="132" t="s">
        <v>11271</v>
      </c>
      <c r="R339" s="132"/>
      <c r="S339" s="132"/>
      <c r="U339" s="132"/>
      <c r="V339" s="132"/>
    </row>
    <row r="340" spans="11:22">
      <c r="K340" s="132"/>
      <c r="L340" s="132"/>
      <c r="M340" s="132"/>
      <c r="O340" s="132" t="s">
        <v>11272</v>
      </c>
      <c r="P340" s="132" t="s">
        <v>11273</v>
      </c>
      <c r="R340" s="132"/>
      <c r="S340" s="132"/>
      <c r="U340" s="132"/>
      <c r="V340" s="132"/>
    </row>
    <row r="341" spans="11:22">
      <c r="K341" s="132"/>
      <c r="L341" s="132"/>
      <c r="M341" s="132"/>
      <c r="O341" s="132" t="s">
        <v>11274</v>
      </c>
      <c r="P341" s="132" t="s">
        <v>11275</v>
      </c>
      <c r="R341" s="132"/>
      <c r="S341" s="132"/>
      <c r="U341" s="132"/>
      <c r="V341" s="132"/>
    </row>
    <row r="342" spans="11:22">
      <c r="K342" s="132"/>
      <c r="L342" s="132"/>
      <c r="M342" s="132"/>
      <c r="O342" s="132" t="s">
        <v>11276</v>
      </c>
      <c r="P342" s="132" t="s">
        <v>11277</v>
      </c>
      <c r="R342" s="132"/>
      <c r="S342" s="132"/>
      <c r="U342" s="132"/>
      <c r="V342" s="132"/>
    </row>
    <row r="343" spans="11:22">
      <c r="K343" s="132"/>
      <c r="L343" s="132"/>
      <c r="M343" s="132"/>
      <c r="O343" s="132" t="s">
        <v>11278</v>
      </c>
      <c r="P343" s="132" t="s">
        <v>11279</v>
      </c>
      <c r="R343" s="132"/>
      <c r="S343" s="132"/>
      <c r="U343" s="132"/>
      <c r="V343" s="132"/>
    </row>
    <row r="344" spans="11:22">
      <c r="K344" s="132"/>
      <c r="L344" s="132"/>
      <c r="M344" s="132"/>
      <c r="O344" s="132" t="s">
        <v>11280</v>
      </c>
      <c r="P344" s="132" t="s">
        <v>11281</v>
      </c>
      <c r="R344" s="132"/>
      <c r="S344" s="132"/>
      <c r="U344" s="132"/>
      <c r="V344" s="132"/>
    </row>
    <row r="345" spans="11:22">
      <c r="K345" s="132"/>
      <c r="L345" s="132"/>
      <c r="M345" s="132"/>
      <c r="O345" s="132" t="s">
        <v>11282</v>
      </c>
      <c r="P345" s="132" t="s">
        <v>11283</v>
      </c>
      <c r="R345" s="132"/>
      <c r="S345" s="132"/>
      <c r="U345" s="132"/>
      <c r="V345" s="132"/>
    </row>
    <row r="346" spans="11:22">
      <c r="K346" s="132"/>
      <c r="L346" s="132"/>
      <c r="M346" s="132"/>
      <c r="O346" s="132" t="s">
        <v>11284</v>
      </c>
      <c r="P346" s="132" t="s">
        <v>11285</v>
      </c>
      <c r="R346" s="132"/>
      <c r="S346" s="132"/>
      <c r="U346" s="132"/>
      <c r="V346" s="132"/>
    </row>
    <row r="347" spans="11:22">
      <c r="K347" s="132"/>
      <c r="L347" s="132"/>
      <c r="M347" s="132"/>
      <c r="O347" s="132" t="s">
        <v>11286</v>
      </c>
      <c r="P347" s="132" t="s">
        <v>11287</v>
      </c>
      <c r="R347" s="132"/>
      <c r="S347" s="132"/>
      <c r="U347" s="132"/>
      <c r="V347" s="132"/>
    </row>
    <row r="348" spans="11:22">
      <c r="K348" s="132"/>
      <c r="L348" s="132"/>
      <c r="M348" s="132"/>
      <c r="O348" s="132" t="s">
        <v>11288</v>
      </c>
      <c r="P348" s="132" t="s">
        <v>11289</v>
      </c>
      <c r="R348" s="132"/>
      <c r="S348" s="132"/>
      <c r="U348" s="132"/>
      <c r="V348" s="132"/>
    </row>
    <row r="349" spans="11:22">
      <c r="K349" s="132"/>
      <c r="L349" s="132"/>
      <c r="M349" s="132"/>
      <c r="O349" s="132" t="s">
        <v>11290</v>
      </c>
      <c r="P349" s="132" t="s">
        <v>11291</v>
      </c>
      <c r="R349" s="132"/>
      <c r="S349" s="132"/>
      <c r="U349" s="132"/>
      <c r="V349" s="132"/>
    </row>
    <row r="350" spans="11:22">
      <c r="K350" s="132"/>
      <c r="L350" s="132"/>
      <c r="M350" s="132"/>
      <c r="O350" s="132" t="s">
        <v>11292</v>
      </c>
      <c r="P350" s="132" t="s">
        <v>11293</v>
      </c>
      <c r="R350" s="132"/>
      <c r="S350" s="132"/>
      <c r="U350" s="132"/>
      <c r="V350" s="132"/>
    </row>
    <row r="351" spans="11:22">
      <c r="K351" s="132"/>
      <c r="L351" s="132"/>
      <c r="M351" s="132"/>
      <c r="O351" s="132" t="s">
        <v>11294</v>
      </c>
      <c r="P351" s="132" t="s">
        <v>11295</v>
      </c>
      <c r="R351" s="132"/>
      <c r="S351" s="132"/>
      <c r="U351" s="132"/>
      <c r="V351" s="132"/>
    </row>
    <row r="352" spans="11:22">
      <c r="K352" s="132"/>
      <c r="L352" s="132"/>
      <c r="M352" s="132"/>
      <c r="O352" s="132" t="s">
        <v>11296</v>
      </c>
      <c r="P352" s="132" t="s">
        <v>11297</v>
      </c>
      <c r="R352" s="132"/>
      <c r="S352" s="132"/>
      <c r="U352" s="132"/>
      <c r="V352" s="132"/>
    </row>
    <row r="353" spans="11:22">
      <c r="K353" s="132"/>
      <c r="L353" s="132"/>
      <c r="M353" s="132"/>
      <c r="O353" s="132" t="s">
        <v>11298</v>
      </c>
      <c r="P353" s="132" t="s">
        <v>11299</v>
      </c>
      <c r="R353" s="132"/>
      <c r="S353" s="132"/>
      <c r="U353" s="132"/>
      <c r="V353" s="132"/>
    </row>
    <row r="354" spans="11:22">
      <c r="K354" s="132"/>
      <c r="L354" s="132"/>
      <c r="M354" s="132"/>
      <c r="O354" s="132" t="s">
        <v>11300</v>
      </c>
      <c r="P354" s="132" t="s">
        <v>11301</v>
      </c>
      <c r="R354" s="132"/>
      <c r="S354" s="132"/>
      <c r="U354" s="132"/>
      <c r="V354" s="132"/>
    </row>
    <row r="355" spans="11:22">
      <c r="K355" s="132"/>
      <c r="L355" s="132"/>
      <c r="M355" s="132"/>
      <c r="O355" s="132" t="s">
        <v>11302</v>
      </c>
      <c r="P355" s="132" t="s">
        <v>11303</v>
      </c>
      <c r="R355" s="132"/>
      <c r="S355" s="132"/>
      <c r="U355" s="132"/>
      <c r="V355" s="132"/>
    </row>
    <row r="356" spans="11:22">
      <c r="K356" s="132"/>
      <c r="L356" s="132"/>
      <c r="M356" s="132"/>
      <c r="O356" s="132" t="s">
        <v>11304</v>
      </c>
      <c r="P356" s="132" t="s">
        <v>11305</v>
      </c>
      <c r="R356" s="132"/>
      <c r="S356" s="132"/>
      <c r="U356" s="132"/>
      <c r="V356" s="132"/>
    </row>
    <row r="357" spans="11:22">
      <c r="K357" s="132"/>
      <c r="L357" s="132"/>
      <c r="M357" s="132"/>
      <c r="O357" s="132" t="s">
        <v>11306</v>
      </c>
      <c r="P357" s="132" t="s">
        <v>11307</v>
      </c>
      <c r="R357" s="132"/>
      <c r="S357" s="132"/>
      <c r="U357" s="132"/>
      <c r="V357" s="132"/>
    </row>
    <row r="358" spans="11:22">
      <c r="K358" s="132"/>
      <c r="L358" s="132"/>
      <c r="M358" s="132"/>
      <c r="O358" s="132" t="s">
        <v>11308</v>
      </c>
      <c r="P358" s="132" t="s">
        <v>11309</v>
      </c>
      <c r="R358" s="132"/>
      <c r="S358" s="132"/>
      <c r="U358" s="132"/>
      <c r="V358" s="132"/>
    </row>
    <row r="359" spans="11:22">
      <c r="K359" s="132"/>
      <c r="L359" s="132"/>
      <c r="M359" s="132"/>
      <c r="O359" s="132" t="s">
        <v>11310</v>
      </c>
      <c r="P359" s="132" t="s">
        <v>11311</v>
      </c>
      <c r="R359" s="132"/>
      <c r="S359" s="132"/>
      <c r="U359" s="132"/>
      <c r="V359" s="132"/>
    </row>
    <row r="360" spans="11:22">
      <c r="K360" s="132"/>
      <c r="L360" s="132"/>
      <c r="M360" s="132"/>
      <c r="O360" s="132" t="s">
        <v>11312</v>
      </c>
      <c r="P360" s="132" t="s">
        <v>11313</v>
      </c>
      <c r="R360" s="132"/>
      <c r="S360" s="132"/>
      <c r="U360" s="132"/>
      <c r="V360" s="132"/>
    </row>
    <row r="361" spans="11:22">
      <c r="K361" s="132"/>
      <c r="L361" s="132"/>
      <c r="M361" s="132"/>
      <c r="O361" s="132" t="s">
        <v>11314</v>
      </c>
      <c r="P361" s="132" t="s">
        <v>11315</v>
      </c>
      <c r="R361" s="132"/>
      <c r="S361" s="132"/>
      <c r="U361" s="132"/>
      <c r="V361" s="132"/>
    </row>
    <row r="362" spans="11:22">
      <c r="K362" s="132"/>
      <c r="L362" s="132"/>
      <c r="M362" s="132"/>
      <c r="O362" s="132" t="s">
        <v>11316</v>
      </c>
      <c r="P362" s="132" t="s">
        <v>11317</v>
      </c>
      <c r="R362" s="132"/>
      <c r="S362" s="132"/>
      <c r="U362" s="132"/>
      <c r="V362" s="132"/>
    </row>
    <row r="363" spans="11:22">
      <c r="K363" s="132"/>
      <c r="L363" s="132"/>
      <c r="M363" s="132"/>
      <c r="O363" s="132" t="s">
        <v>11318</v>
      </c>
      <c r="P363" s="132" t="s">
        <v>11319</v>
      </c>
      <c r="R363" s="132"/>
      <c r="S363" s="132"/>
      <c r="U363" s="132"/>
      <c r="V363" s="132"/>
    </row>
    <row r="364" spans="11:22">
      <c r="K364" s="132"/>
      <c r="L364" s="132"/>
      <c r="M364" s="132"/>
      <c r="O364" s="132" t="s">
        <v>11320</v>
      </c>
      <c r="P364" s="132" t="s">
        <v>11321</v>
      </c>
      <c r="R364" s="132"/>
      <c r="S364" s="132"/>
      <c r="U364" s="132"/>
      <c r="V364" s="132"/>
    </row>
    <row r="365" spans="11:22">
      <c r="K365" s="132"/>
      <c r="L365" s="132"/>
      <c r="M365" s="132"/>
      <c r="O365" s="132" t="s">
        <v>11322</v>
      </c>
      <c r="P365" s="132" t="s">
        <v>11323</v>
      </c>
      <c r="R365" s="132"/>
      <c r="S365" s="132"/>
      <c r="U365" s="132"/>
      <c r="V365" s="132"/>
    </row>
    <row r="366" spans="11:22">
      <c r="K366" s="132"/>
      <c r="L366" s="132"/>
      <c r="M366" s="132"/>
      <c r="O366" s="132" t="s">
        <v>11324</v>
      </c>
      <c r="P366" s="132" t="s">
        <v>11325</v>
      </c>
      <c r="R366" s="132"/>
      <c r="S366" s="132"/>
      <c r="U366" s="132"/>
      <c r="V366" s="132"/>
    </row>
    <row r="367" spans="11:22">
      <c r="K367" s="132"/>
      <c r="L367" s="132"/>
      <c r="M367" s="132"/>
      <c r="O367" s="132" t="s">
        <v>11326</v>
      </c>
      <c r="P367" s="132" t="s">
        <v>11327</v>
      </c>
      <c r="R367" s="132"/>
      <c r="S367" s="132"/>
      <c r="U367" s="132"/>
      <c r="V367" s="132"/>
    </row>
    <row r="368" spans="11:22">
      <c r="K368" s="132"/>
      <c r="L368" s="132"/>
      <c r="M368" s="132"/>
      <c r="O368" s="132" t="s">
        <v>11328</v>
      </c>
      <c r="P368" s="132" t="s">
        <v>11329</v>
      </c>
      <c r="R368" s="132"/>
      <c r="S368" s="132"/>
      <c r="U368" s="132"/>
      <c r="V368" s="132"/>
    </row>
    <row r="369" spans="11:22">
      <c r="K369" s="132"/>
      <c r="L369" s="132"/>
      <c r="M369" s="132"/>
      <c r="O369" s="132" t="s">
        <v>11330</v>
      </c>
      <c r="P369" s="132" t="s">
        <v>11331</v>
      </c>
      <c r="R369" s="132"/>
      <c r="S369" s="132"/>
      <c r="U369" s="132"/>
      <c r="V369" s="132"/>
    </row>
    <row r="370" spans="11:22">
      <c r="K370" s="132"/>
      <c r="L370" s="132"/>
      <c r="M370" s="132"/>
      <c r="O370" s="132" t="s">
        <v>11332</v>
      </c>
      <c r="P370" s="132" t="s">
        <v>11333</v>
      </c>
      <c r="R370" s="132"/>
      <c r="S370" s="132"/>
      <c r="U370" s="132"/>
      <c r="V370" s="132"/>
    </row>
    <row r="371" spans="11:22">
      <c r="K371" s="132"/>
      <c r="L371" s="132"/>
      <c r="M371" s="132"/>
      <c r="O371" s="132" t="s">
        <v>11334</v>
      </c>
      <c r="P371" s="132" t="s">
        <v>11335</v>
      </c>
      <c r="R371" s="132"/>
      <c r="S371" s="132"/>
      <c r="U371" s="132"/>
      <c r="V371" s="132"/>
    </row>
    <row r="372" spans="11:22">
      <c r="K372" s="132"/>
      <c r="L372" s="132"/>
      <c r="M372" s="132"/>
      <c r="O372" s="132" t="s">
        <v>11336</v>
      </c>
      <c r="P372" s="132" t="s">
        <v>11337</v>
      </c>
      <c r="R372" s="132"/>
      <c r="S372" s="132"/>
      <c r="U372" s="132"/>
      <c r="V372" s="132"/>
    </row>
    <row r="373" spans="11:22">
      <c r="K373" s="132"/>
      <c r="L373" s="132"/>
      <c r="M373" s="132"/>
      <c r="O373" s="132" t="s">
        <v>11338</v>
      </c>
      <c r="P373" s="132" t="s">
        <v>11339</v>
      </c>
      <c r="R373" s="132"/>
      <c r="S373" s="132"/>
      <c r="U373" s="132"/>
      <c r="V373" s="132"/>
    </row>
    <row r="374" spans="11:22">
      <c r="K374" s="132"/>
      <c r="L374" s="132"/>
      <c r="M374" s="132"/>
      <c r="O374" s="132" t="s">
        <v>11340</v>
      </c>
      <c r="P374" s="132" t="s">
        <v>11341</v>
      </c>
      <c r="R374" s="132"/>
      <c r="S374" s="132"/>
      <c r="U374" s="132"/>
      <c r="V374" s="132"/>
    </row>
    <row r="375" spans="11:22">
      <c r="K375" s="132"/>
      <c r="L375" s="132"/>
      <c r="M375" s="132"/>
      <c r="O375" s="132" t="s">
        <v>11342</v>
      </c>
      <c r="P375" s="132" t="s">
        <v>11343</v>
      </c>
      <c r="R375" s="132"/>
      <c r="S375" s="132"/>
      <c r="U375" s="132"/>
      <c r="V375" s="132"/>
    </row>
    <row r="376" spans="11:22">
      <c r="K376" s="132"/>
      <c r="L376" s="132"/>
      <c r="M376" s="132"/>
      <c r="O376" s="132" t="s">
        <v>11344</v>
      </c>
      <c r="P376" s="132" t="s">
        <v>11345</v>
      </c>
      <c r="R376" s="132"/>
      <c r="S376" s="132"/>
      <c r="U376" s="132"/>
      <c r="V376" s="132"/>
    </row>
    <row r="377" spans="11:22">
      <c r="K377" s="132"/>
      <c r="L377" s="132"/>
      <c r="M377" s="132"/>
      <c r="O377" s="132" t="s">
        <v>11346</v>
      </c>
      <c r="P377" s="132" t="s">
        <v>11347</v>
      </c>
      <c r="R377" s="132"/>
      <c r="S377" s="132"/>
      <c r="U377" s="132"/>
      <c r="V377" s="132"/>
    </row>
    <row r="378" spans="11:22">
      <c r="K378" s="132"/>
      <c r="L378" s="132"/>
      <c r="M378" s="132"/>
      <c r="O378" s="132" t="s">
        <v>11348</v>
      </c>
      <c r="P378" s="132" t="s">
        <v>11349</v>
      </c>
      <c r="R378" s="132"/>
      <c r="S378" s="132"/>
      <c r="U378" s="132"/>
      <c r="V378" s="132"/>
    </row>
    <row r="379" spans="11:22">
      <c r="K379" s="132"/>
      <c r="L379" s="132"/>
      <c r="M379" s="132"/>
      <c r="O379" s="132" t="s">
        <v>11350</v>
      </c>
      <c r="P379" s="132" t="s">
        <v>11351</v>
      </c>
      <c r="R379" s="132"/>
      <c r="S379" s="132"/>
      <c r="U379" s="132"/>
      <c r="V379" s="132"/>
    </row>
    <row r="380" spans="11:22">
      <c r="K380" s="132"/>
      <c r="L380" s="132"/>
      <c r="M380" s="132"/>
      <c r="O380" s="132" t="s">
        <v>11352</v>
      </c>
      <c r="P380" s="132" t="s">
        <v>11353</v>
      </c>
      <c r="R380" s="132"/>
      <c r="S380" s="132"/>
      <c r="U380" s="132"/>
      <c r="V380" s="132"/>
    </row>
    <row r="381" spans="11:22">
      <c r="K381" s="132"/>
      <c r="L381" s="132"/>
      <c r="M381" s="132"/>
      <c r="O381" s="132" t="s">
        <v>11354</v>
      </c>
      <c r="P381" s="132" t="s">
        <v>11355</v>
      </c>
      <c r="R381" s="132"/>
      <c r="S381" s="132"/>
      <c r="U381" s="132"/>
      <c r="V381" s="132"/>
    </row>
    <row r="382" spans="11:22">
      <c r="K382" s="132"/>
      <c r="L382" s="132"/>
      <c r="M382" s="132"/>
      <c r="O382" s="132" t="s">
        <v>11356</v>
      </c>
      <c r="P382" s="132" t="s">
        <v>11357</v>
      </c>
      <c r="R382" s="132"/>
      <c r="S382" s="132"/>
      <c r="U382" s="132"/>
      <c r="V382" s="132"/>
    </row>
    <row r="383" spans="11:22">
      <c r="K383" s="132"/>
      <c r="L383" s="132"/>
      <c r="M383" s="132"/>
      <c r="O383" s="132" t="s">
        <v>11358</v>
      </c>
      <c r="P383" s="132" t="s">
        <v>11359</v>
      </c>
      <c r="R383" s="132"/>
      <c r="S383" s="132"/>
      <c r="U383" s="132"/>
      <c r="V383" s="132"/>
    </row>
    <row r="384" spans="11:22">
      <c r="K384" s="132"/>
      <c r="L384" s="132"/>
      <c r="M384" s="132"/>
      <c r="O384" s="132" t="s">
        <v>4973</v>
      </c>
      <c r="P384" s="132" t="s">
        <v>11360</v>
      </c>
      <c r="R384" s="132"/>
      <c r="S384" s="132"/>
      <c r="U384" s="132"/>
      <c r="V384" s="132"/>
    </row>
    <row r="385" spans="11:22">
      <c r="K385" s="132"/>
      <c r="L385" s="132"/>
      <c r="M385" s="132"/>
      <c r="O385" s="132" t="s">
        <v>11361</v>
      </c>
      <c r="P385" s="132" t="s">
        <v>11362</v>
      </c>
      <c r="R385" s="132"/>
      <c r="S385" s="132"/>
      <c r="U385" s="132"/>
      <c r="V385" s="132"/>
    </row>
    <row r="386" spans="11:22">
      <c r="K386" s="132"/>
      <c r="L386" s="132"/>
      <c r="M386" s="132"/>
      <c r="O386" s="132" t="s">
        <v>11363</v>
      </c>
      <c r="P386" s="132" t="s">
        <v>11364</v>
      </c>
      <c r="R386" s="132"/>
      <c r="S386" s="132"/>
      <c r="U386" s="132"/>
      <c r="V386" s="132"/>
    </row>
    <row r="387" spans="11:22">
      <c r="K387" s="132"/>
      <c r="L387" s="132"/>
      <c r="M387" s="132"/>
      <c r="O387" s="132" t="s">
        <v>3487</v>
      </c>
      <c r="P387" s="132" t="s">
        <v>11365</v>
      </c>
      <c r="R387" s="132"/>
      <c r="S387" s="132"/>
      <c r="U387" s="132"/>
      <c r="V387" s="132"/>
    </row>
    <row r="388" spans="11:22">
      <c r="K388" s="132"/>
      <c r="L388" s="132"/>
      <c r="M388" s="132"/>
      <c r="O388" s="132" t="s">
        <v>4581</v>
      </c>
      <c r="P388" s="132" t="s">
        <v>11366</v>
      </c>
      <c r="R388" s="132"/>
      <c r="S388" s="132"/>
      <c r="U388" s="132"/>
      <c r="V388" s="132"/>
    </row>
    <row r="389" spans="11:22">
      <c r="K389" s="132"/>
      <c r="L389" s="132"/>
      <c r="M389" s="132"/>
      <c r="O389" s="132" t="s">
        <v>11367</v>
      </c>
      <c r="P389" s="132" t="s">
        <v>11368</v>
      </c>
      <c r="R389" s="132"/>
      <c r="S389" s="132"/>
      <c r="U389" s="132"/>
      <c r="V389" s="132"/>
    </row>
    <row r="390" spans="11:22">
      <c r="K390" s="132"/>
      <c r="L390" s="132"/>
      <c r="M390" s="132"/>
      <c r="O390" s="132" t="s">
        <v>3171</v>
      </c>
      <c r="P390" s="132" t="s">
        <v>11369</v>
      </c>
      <c r="R390" s="132"/>
      <c r="S390" s="132"/>
      <c r="U390" s="132"/>
      <c r="V390" s="132"/>
    </row>
    <row r="391" spans="11:22">
      <c r="K391" s="132"/>
      <c r="L391" s="132"/>
      <c r="M391" s="132"/>
      <c r="O391" s="132" t="s">
        <v>3062</v>
      </c>
      <c r="P391" s="132" t="s">
        <v>11370</v>
      </c>
      <c r="R391" s="132"/>
      <c r="S391" s="132"/>
      <c r="U391" s="132"/>
      <c r="V391" s="132"/>
    </row>
    <row r="392" spans="11:22">
      <c r="K392" s="132"/>
      <c r="L392" s="132"/>
      <c r="M392" s="132"/>
      <c r="O392" s="132" t="s">
        <v>4578</v>
      </c>
      <c r="P392" s="132" t="s">
        <v>11371</v>
      </c>
      <c r="R392" s="132"/>
      <c r="S392" s="132"/>
      <c r="U392" s="132"/>
      <c r="V392" s="132"/>
    </row>
    <row r="393" spans="11:22">
      <c r="K393" s="132"/>
      <c r="L393" s="132"/>
      <c r="M393" s="132"/>
      <c r="O393" s="132" t="s">
        <v>11372</v>
      </c>
      <c r="P393" s="132" t="s">
        <v>11373</v>
      </c>
      <c r="R393" s="132"/>
      <c r="S393" s="132"/>
      <c r="U393" s="132"/>
      <c r="V393" s="132"/>
    </row>
    <row r="394" spans="11:22">
      <c r="K394" s="132"/>
      <c r="L394" s="132"/>
      <c r="M394" s="132"/>
      <c r="O394" s="132" t="s">
        <v>3633</v>
      </c>
      <c r="P394" s="132" t="s">
        <v>11374</v>
      </c>
      <c r="R394" s="132"/>
      <c r="S394" s="132"/>
      <c r="U394" s="132"/>
      <c r="V394" s="132"/>
    </row>
    <row r="395" spans="11:22">
      <c r="K395" s="132"/>
      <c r="L395" s="132"/>
      <c r="M395" s="132"/>
      <c r="O395" s="132" t="s">
        <v>2749</v>
      </c>
      <c r="P395" s="132" t="s">
        <v>11375</v>
      </c>
      <c r="R395" s="132"/>
      <c r="S395" s="132"/>
      <c r="U395" s="132"/>
      <c r="V395" s="132"/>
    </row>
    <row r="396" spans="11:22">
      <c r="K396" s="132"/>
      <c r="L396" s="132"/>
      <c r="M396" s="132"/>
      <c r="O396" s="132" t="s">
        <v>11376</v>
      </c>
      <c r="P396" s="132" t="s">
        <v>11377</v>
      </c>
      <c r="R396" s="132"/>
      <c r="S396" s="132"/>
      <c r="U396" s="132"/>
      <c r="V396" s="132"/>
    </row>
    <row r="397" spans="11:22">
      <c r="K397" s="132"/>
      <c r="L397" s="132"/>
      <c r="M397" s="132"/>
      <c r="O397" s="132" t="s">
        <v>11378</v>
      </c>
      <c r="P397" s="132" t="s">
        <v>11379</v>
      </c>
      <c r="R397" s="132"/>
      <c r="S397" s="132"/>
      <c r="U397" s="132"/>
      <c r="V397" s="132"/>
    </row>
    <row r="398" spans="11:22">
      <c r="K398" s="132"/>
      <c r="L398" s="132"/>
      <c r="M398" s="132"/>
      <c r="O398" s="132" t="s">
        <v>11380</v>
      </c>
      <c r="P398" s="132" t="s">
        <v>11381</v>
      </c>
      <c r="R398" s="132"/>
      <c r="S398" s="132"/>
      <c r="U398" s="132"/>
      <c r="V398" s="132"/>
    </row>
    <row r="399" spans="11:22">
      <c r="K399" s="132"/>
      <c r="L399" s="132"/>
      <c r="M399" s="132"/>
      <c r="O399" s="132" t="s">
        <v>11382</v>
      </c>
      <c r="P399" s="132" t="s">
        <v>11383</v>
      </c>
      <c r="R399" s="132"/>
      <c r="S399" s="132"/>
      <c r="U399" s="132"/>
      <c r="V399" s="132"/>
    </row>
    <row r="400" spans="11:22">
      <c r="K400" s="132"/>
      <c r="L400" s="132"/>
      <c r="M400" s="132"/>
      <c r="O400" s="132" t="s">
        <v>11384</v>
      </c>
      <c r="P400" s="132" t="s">
        <v>11385</v>
      </c>
      <c r="R400" s="132"/>
      <c r="S400" s="132"/>
      <c r="U400" s="132"/>
      <c r="V400" s="132"/>
    </row>
    <row r="401" spans="11:22">
      <c r="K401" s="132"/>
      <c r="L401" s="132"/>
      <c r="M401" s="132"/>
      <c r="O401" s="132" t="s">
        <v>11386</v>
      </c>
      <c r="P401" s="132" t="s">
        <v>11387</v>
      </c>
      <c r="R401" s="132"/>
      <c r="S401" s="132"/>
      <c r="U401" s="132"/>
      <c r="V401" s="132"/>
    </row>
    <row r="402" spans="11:22">
      <c r="K402" s="132"/>
      <c r="L402" s="132"/>
      <c r="M402" s="132"/>
      <c r="O402" s="132" t="s">
        <v>11388</v>
      </c>
      <c r="P402" s="132" t="s">
        <v>11389</v>
      </c>
      <c r="R402" s="132"/>
      <c r="S402" s="132"/>
      <c r="U402" s="132"/>
      <c r="V402" s="132"/>
    </row>
    <row r="403" spans="11:22">
      <c r="K403" s="132"/>
      <c r="L403" s="132"/>
      <c r="M403" s="132"/>
      <c r="O403" s="132" t="s">
        <v>11390</v>
      </c>
      <c r="P403" s="132" t="s">
        <v>11391</v>
      </c>
      <c r="R403" s="132"/>
      <c r="S403" s="132"/>
      <c r="U403" s="132"/>
      <c r="V403" s="132"/>
    </row>
    <row r="404" spans="11:22">
      <c r="K404" s="132"/>
      <c r="L404" s="132"/>
      <c r="M404" s="132"/>
      <c r="O404" s="132" t="s">
        <v>11392</v>
      </c>
      <c r="P404" s="132" t="s">
        <v>11393</v>
      </c>
      <c r="R404" s="132"/>
      <c r="S404" s="132"/>
      <c r="U404" s="132"/>
      <c r="V404" s="132"/>
    </row>
    <row r="405" spans="11:22">
      <c r="K405" s="132"/>
      <c r="L405" s="132"/>
      <c r="M405" s="132"/>
      <c r="O405" s="132" t="s">
        <v>11394</v>
      </c>
      <c r="P405" s="132" t="s">
        <v>11395</v>
      </c>
      <c r="R405" s="132"/>
      <c r="S405" s="132"/>
      <c r="U405" s="132"/>
      <c r="V405" s="132"/>
    </row>
    <row r="406" spans="11:22">
      <c r="K406" s="132"/>
      <c r="L406" s="132"/>
      <c r="M406" s="132"/>
      <c r="O406" s="132" t="s">
        <v>11396</v>
      </c>
      <c r="P406" s="132" t="s">
        <v>11397</v>
      </c>
      <c r="R406" s="132"/>
      <c r="S406" s="132"/>
      <c r="U406" s="132"/>
      <c r="V406" s="132"/>
    </row>
    <row r="407" spans="11:22">
      <c r="K407" s="132"/>
      <c r="L407" s="132"/>
      <c r="M407" s="132"/>
      <c r="O407" s="132" t="s">
        <v>11398</v>
      </c>
      <c r="P407" s="132" t="s">
        <v>11399</v>
      </c>
      <c r="R407" s="132"/>
      <c r="S407" s="132"/>
      <c r="U407" s="132"/>
      <c r="V407" s="132"/>
    </row>
    <row r="408" spans="11:22">
      <c r="K408" s="132"/>
      <c r="L408" s="132"/>
      <c r="M408" s="132"/>
      <c r="O408" s="132" t="s">
        <v>11400</v>
      </c>
      <c r="P408" s="132" t="s">
        <v>11401</v>
      </c>
      <c r="R408" s="132"/>
      <c r="S408" s="132"/>
      <c r="U408" s="132"/>
      <c r="V408" s="132"/>
    </row>
    <row r="409" spans="11:22">
      <c r="K409" s="132"/>
      <c r="L409" s="132"/>
      <c r="M409" s="132"/>
      <c r="O409" s="132" t="s">
        <v>11402</v>
      </c>
      <c r="P409" s="132" t="s">
        <v>11403</v>
      </c>
      <c r="R409" s="132"/>
      <c r="S409" s="132"/>
      <c r="U409" s="132"/>
      <c r="V409" s="132"/>
    </row>
    <row r="410" spans="11:22">
      <c r="K410" s="132"/>
      <c r="L410" s="132"/>
      <c r="M410" s="132"/>
      <c r="O410" s="132" t="s">
        <v>11404</v>
      </c>
      <c r="P410" s="132" t="s">
        <v>11405</v>
      </c>
      <c r="R410" s="132"/>
      <c r="S410" s="132"/>
      <c r="U410" s="132"/>
      <c r="V410" s="132"/>
    </row>
    <row r="411" spans="11:22">
      <c r="K411" s="132"/>
      <c r="L411" s="132"/>
      <c r="M411" s="132"/>
      <c r="O411" s="132" t="s">
        <v>11406</v>
      </c>
      <c r="P411" s="132" t="s">
        <v>11407</v>
      </c>
      <c r="R411" s="132"/>
      <c r="S411" s="132"/>
      <c r="U411" s="132"/>
      <c r="V411" s="132"/>
    </row>
    <row r="412" spans="11:22">
      <c r="K412" s="132"/>
      <c r="L412" s="132"/>
      <c r="M412" s="132"/>
      <c r="O412" s="132" t="s">
        <v>11408</v>
      </c>
      <c r="P412" s="132" t="s">
        <v>11409</v>
      </c>
      <c r="R412" s="132"/>
      <c r="S412" s="132"/>
      <c r="U412" s="132"/>
      <c r="V412" s="132"/>
    </row>
    <row r="413" spans="11:22">
      <c r="K413" s="132"/>
      <c r="L413" s="132"/>
      <c r="M413" s="132"/>
      <c r="O413" s="132" t="s">
        <v>11410</v>
      </c>
      <c r="P413" s="132" t="s">
        <v>11411</v>
      </c>
      <c r="R413" s="132"/>
      <c r="S413" s="132"/>
      <c r="U413" s="132"/>
      <c r="V413" s="132"/>
    </row>
    <row r="414" spans="11:22">
      <c r="K414" s="132"/>
      <c r="L414" s="132"/>
      <c r="M414" s="132"/>
      <c r="O414" s="132" t="s">
        <v>11412</v>
      </c>
      <c r="P414" s="132" t="s">
        <v>11413</v>
      </c>
      <c r="R414" s="132"/>
      <c r="S414" s="132"/>
      <c r="U414" s="132"/>
      <c r="V414" s="132"/>
    </row>
    <row r="415" spans="11:22">
      <c r="K415" s="132"/>
      <c r="L415" s="132"/>
      <c r="M415" s="132"/>
      <c r="O415" s="132" t="s">
        <v>11414</v>
      </c>
      <c r="P415" s="132" t="s">
        <v>11415</v>
      </c>
      <c r="R415" s="132"/>
      <c r="S415" s="132"/>
      <c r="U415" s="132"/>
      <c r="V415" s="132"/>
    </row>
    <row r="416" spans="11:22">
      <c r="K416" s="132"/>
      <c r="L416" s="132"/>
      <c r="M416" s="132"/>
      <c r="O416" s="132" t="s">
        <v>11416</v>
      </c>
      <c r="P416" s="132" t="s">
        <v>11417</v>
      </c>
      <c r="R416" s="132"/>
      <c r="S416" s="132"/>
      <c r="U416" s="132"/>
      <c r="V416" s="132"/>
    </row>
    <row r="417" spans="11:22">
      <c r="K417" s="132"/>
      <c r="L417" s="132"/>
      <c r="M417" s="132"/>
      <c r="O417" s="132" t="s">
        <v>11418</v>
      </c>
      <c r="P417" s="132" t="s">
        <v>11419</v>
      </c>
      <c r="R417" s="132"/>
      <c r="S417" s="132"/>
      <c r="U417" s="132"/>
      <c r="V417" s="132"/>
    </row>
    <row r="418" spans="11:22">
      <c r="K418" s="132"/>
      <c r="L418" s="132"/>
      <c r="M418" s="132"/>
      <c r="O418" s="132" t="s">
        <v>11420</v>
      </c>
      <c r="P418" s="132" t="s">
        <v>11421</v>
      </c>
      <c r="R418" s="132"/>
      <c r="S418" s="132"/>
      <c r="U418" s="132"/>
      <c r="V418" s="132"/>
    </row>
    <row r="419" spans="11:22">
      <c r="K419" s="132"/>
      <c r="L419" s="132"/>
      <c r="M419" s="132"/>
      <c r="O419" s="132" t="s">
        <v>4033</v>
      </c>
      <c r="P419" s="132" t="s">
        <v>11422</v>
      </c>
      <c r="R419" s="132"/>
      <c r="S419" s="132"/>
      <c r="U419" s="132"/>
      <c r="V419" s="132"/>
    </row>
    <row r="420" spans="11:22">
      <c r="K420" s="132"/>
      <c r="L420" s="132"/>
      <c r="M420" s="132"/>
      <c r="O420" s="132" t="s">
        <v>11423</v>
      </c>
      <c r="P420" s="132" t="s">
        <v>11424</v>
      </c>
      <c r="R420" s="132"/>
      <c r="S420" s="132"/>
      <c r="U420" s="132"/>
      <c r="V420" s="132"/>
    </row>
    <row r="421" spans="11:22">
      <c r="K421" s="132"/>
      <c r="L421" s="132"/>
      <c r="M421" s="132"/>
      <c r="O421" s="132" t="s">
        <v>11425</v>
      </c>
      <c r="P421" s="132" t="s">
        <v>11426</v>
      </c>
      <c r="R421" s="132"/>
      <c r="S421" s="132"/>
      <c r="U421" s="132"/>
      <c r="V421" s="132"/>
    </row>
    <row r="422" spans="11:22">
      <c r="K422" s="132"/>
      <c r="L422" s="132"/>
      <c r="M422" s="132"/>
      <c r="O422" s="132" t="s">
        <v>3143</v>
      </c>
      <c r="P422" s="132" t="s">
        <v>11427</v>
      </c>
      <c r="R422" s="132"/>
      <c r="S422" s="132"/>
      <c r="U422" s="132"/>
      <c r="V422" s="132"/>
    </row>
    <row r="423" spans="11:22">
      <c r="K423" s="132"/>
      <c r="L423" s="132"/>
      <c r="M423" s="132"/>
      <c r="O423" s="132" t="s">
        <v>3016</v>
      </c>
      <c r="P423" s="132" t="s">
        <v>11428</v>
      </c>
      <c r="R423" s="132"/>
      <c r="S423" s="132"/>
      <c r="U423" s="132"/>
      <c r="V423" s="132"/>
    </row>
    <row r="424" spans="11:22">
      <c r="K424" s="132"/>
      <c r="L424" s="132"/>
      <c r="M424" s="132"/>
      <c r="O424" s="132" t="s">
        <v>3757</v>
      </c>
      <c r="P424" s="132" t="s">
        <v>11429</v>
      </c>
      <c r="R424" s="132"/>
      <c r="S424" s="132"/>
      <c r="U424" s="132"/>
      <c r="V424" s="132"/>
    </row>
    <row r="425" spans="11:22">
      <c r="K425" s="132"/>
      <c r="L425" s="132"/>
      <c r="M425" s="132"/>
      <c r="O425" s="132" t="s">
        <v>11430</v>
      </c>
      <c r="P425" s="132" t="s">
        <v>11431</v>
      </c>
      <c r="R425" s="132"/>
      <c r="S425" s="132"/>
      <c r="U425" s="132"/>
      <c r="V425" s="132"/>
    </row>
    <row r="426" spans="11:22">
      <c r="K426" s="132"/>
      <c r="L426" s="132"/>
      <c r="M426" s="132"/>
      <c r="O426" s="132" t="s">
        <v>11432</v>
      </c>
      <c r="P426" s="132" t="s">
        <v>11433</v>
      </c>
      <c r="R426" s="132"/>
      <c r="S426" s="132"/>
      <c r="U426" s="132"/>
      <c r="V426" s="132"/>
    </row>
    <row r="427" spans="11:22">
      <c r="K427" s="132"/>
      <c r="L427" s="132"/>
      <c r="M427" s="132"/>
      <c r="O427" s="132" t="s">
        <v>3326</v>
      </c>
      <c r="P427" s="132" t="s">
        <v>11434</v>
      </c>
      <c r="R427" s="132"/>
      <c r="S427" s="132"/>
      <c r="U427" s="132"/>
      <c r="V427" s="132"/>
    </row>
    <row r="428" spans="11:22">
      <c r="K428" s="132"/>
      <c r="L428" s="132"/>
      <c r="M428" s="132"/>
      <c r="O428" s="132" t="s">
        <v>11435</v>
      </c>
      <c r="P428" s="132" t="s">
        <v>11436</v>
      </c>
      <c r="R428" s="132"/>
      <c r="S428" s="132"/>
      <c r="U428" s="132"/>
      <c r="V428" s="132"/>
    </row>
    <row r="429" spans="11:22">
      <c r="K429" s="132"/>
      <c r="L429" s="132"/>
      <c r="M429" s="132"/>
      <c r="O429" s="132" t="s">
        <v>11437</v>
      </c>
      <c r="P429" s="132" t="s">
        <v>11438</v>
      </c>
      <c r="R429" s="132"/>
      <c r="S429" s="132"/>
      <c r="U429" s="132"/>
      <c r="V429" s="132"/>
    </row>
    <row r="430" spans="11:22">
      <c r="K430" s="132"/>
      <c r="L430" s="132"/>
      <c r="M430" s="132"/>
      <c r="O430" s="132" t="s">
        <v>11439</v>
      </c>
      <c r="P430" s="132" t="s">
        <v>11440</v>
      </c>
      <c r="R430" s="132"/>
      <c r="S430" s="132"/>
      <c r="U430" s="132"/>
      <c r="V430" s="132"/>
    </row>
    <row r="431" spans="11:22">
      <c r="K431" s="132"/>
      <c r="L431" s="132"/>
      <c r="M431" s="132"/>
      <c r="O431" s="132" t="s">
        <v>11441</v>
      </c>
      <c r="P431" s="132" t="s">
        <v>11442</v>
      </c>
      <c r="R431" s="132"/>
      <c r="S431" s="132"/>
      <c r="U431" s="132"/>
      <c r="V431" s="132"/>
    </row>
    <row r="432" spans="11:22">
      <c r="K432" s="132"/>
      <c r="L432" s="132"/>
      <c r="M432" s="132"/>
      <c r="O432" s="132" t="s">
        <v>11443</v>
      </c>
      <c r="P432" s="132" t="s">
        <v>11444</v>
      </c>
      <c r="R432" s="132"/>
      <c r="S432" s="132"/>
      <c r="U432" s="132"/>
      <c r="V432" s="132"/>
    </row>
    <row r="433" spans="11:22">
      <c r="K433" s="132"/>
      <c r="L433" s="132"/>
      <c r="M433" s="132"/>
      <c r="O433" s="132" t="s">
        <v>11445</v>
      </c>
      <c r="P433" s="132" t="s">
        <v>11446</v>
      </c>
      <c r="R433" s="132"/>
      <c r="S433" s="132"/>
      <c r="U433" s="132"/>
      <c r="V433" s="132"/>
    </row>
    <row r="434" spans="11:22">
      <c r="K434" s="132"/>
      <c r="L434" s="132"/>
      <c r="M434" s="132"/>
      <c r="O434" s="132" t="s">
        <v>11447</v>
      </c>
      <c r="P434" s="132" t="s">
        <v>11448</v>
      </c>
      <c r="R434" s="132"/>
      <c r="S434" s="132"/>
      <c r="U434" s="132"/>
      <c r="V434" s="132"/>
    </row>
    <row r="435" spans="11:22">
      <c r="K435" s="132"/>
      <c r="L435" s="132"/>
      <c r="M435" s="132"/>
      <c r="O435" s="132" t="s">
        <v>11449</v>
      </c>
      <c r="P435" s="132" t="s">
        <v>11450</v>
      </c>
      <c r="R435" s="132"/>
      <c r="S435" s="132"/>
      <c r="U435" s="132"/>
      <c r="V435" s="132"/>
    </row>
    <row r="436" spans="11:22">
      <c r="K436" s="132"/>
      <c r="L436" s="132"/>
      <c r="M436" s="132"/>
      <c r="O436" s="132" t="s">
        <v>11451</v>
      </c>
      <c r="P436" s="132" t="s">
        <v>11452</v>
      </c>
      <c r="R436" s="132"/>
      <c r="S436" s="132"/>
      <c r="U436" s="132"/>
      <c r="V436" s="132"/>
    </row>
    <row r="437" spans="11:22">
      <c r="K437" s="132"/>
      <c r="L437" s="132"/>
      <c r="M437" s="132"/>
      <c r="O437" s="132" t="s">
        <v>11453</v>
      </c>
      <c r="P437" s="132" t="s">
        <v>11454</v>
      </c>
      <c r="R437" s="132"/>
      <c r="S437" s="132"/>
      <c r="U437" s="132"/>
      <c r="V437" s="132"/>
    </row>
    <row r="438" spans="11:22">
      <c r="K438" s="132"/>
      <c r="L438" s="132"/>
      <c r="M438" s="132"/>
      <c r="O438" s="132" t="s">
        <v>11455</v>
      </c>
      <c r="P438" s="132" t="s">
        <v>11456</v>
      </c>
      <c r="R438" s="132"/>
      <c r="S438" s="132"/>
      <c r="U438" s="132"/>
      <c r="V438" s="132"/>
    </row>
    <row r="439" spans="11:22">
      <c r="K439" s="132"/>
      <c r="L439" s="132"/>
      <c r="M439" s="132"/>
      <c r="O439" s="132" t="s">
        <v>11457</v>
      </c>
      <c r="P439" s="132" t="s">
        <v>11458</v>
      </c>
      <c r="R439" s="132"/>
      <c r="S439" s="132"/>
      <c r="U439" s="132"/>
      <c r="V439" s="132"/>
    </row>
    <row r="440" spans="11:22">
      <c r="K440" s="132"/>
      <c r="L440" s="132"/>
      <c r="M440" s="132"/>
      <c r="O440" s="132" t="s">
        <v>11459</v>
      </c>
      <c r="P440" s="132" t="s">
        <v>11460</v>
      </c>
      <c r="R440" s="132"/>
      <c r="S440" s="132"/>
      <c r="U440" s="132"/>
      <c r="V440" s="132"/>
    </row>
    <row r="441" spans="11:22">
      <c r="K441" s="132"/>
      <c r="L441" s="132"/>
      <c r="M441" s="132"/>
      <c r="O441" s="132" t="s">
        <v>11461</v>
      </c>
      <c r="P441" s="132" t="s">
        <v>11462</v>
      </c>
      <c r="R441" s="132"/>
      <c r="S441" s="132"/>
      <c r="U441" s="132"/>
      <c r="V441" s="132"/>
    </row>
    <row r="442" spans="11:22">
      <c r="K442" s="132"/>
      <c r="L442" s="132"/>
      <c r="M442" s="132"/>
      <c r="O442" s="132" t="s">
        <v>11463</v>
      </c>
      <c r="P442" s="132" t="s">
        <v>11464</v>
      </c>
      <c r="R442" s="132"/>
      <c r="S442" s="132"/>
      <c r="U442" s="132"/>
      <c r="V442" s="132"/>
    </row>
    <row r="443" spans="11:22">
      <c r="K443" s="132"/>
      <c r="L443" s="132"/>
      <c r="M443" s="132"/>
      <c r="O443" s="132" t="s">
        <v>11465</v>
      </c>
      <c r="P443" s="132" t="s">
        <v>11466</v>
      </c>
      <c r="R443" s="132"/>
      <c r="S443" s="132"/>
      <c r="U443" s="132"/>
      <c r="V443" s="132"/>
    </row>
    <row r="444" spans="11:22">
      <c r="K444" s="132"/>
      <c r="L444" s="132"/>
      <c r="M444" s="132"/>
      <c r="O444" s="132" t="s">
        <v>11467</v>
      </c>
      <c r="P444" s="132" t="s">
        <v>11468</v>
      </c>
      <c r="R444" s="132"/>
      <c r="S444" s="132"/>
      <c r="U444" s="132"/>
      <c r="V444" s="132"/>
    </row>
    <row r="445" spans="11:22">
      <c r="K445" s="132"/>
      <c r="L445" s="132"/>
      <c r="M445" s="132"/>
      <c r="O445" s="132" t="s">
        <v>11469</v>
      </c>
      <c r="P445" s="132" t="s">
        <v>11470</v>
      </c>
      <c r="R445" s="132"/>
      <c r="S445" s="132"/>
      <c r="U445" s="132"/>
      <c r="V445" s="132"/>
    </row>
    <row r="446" spans="11:22">
      <c r="K446" s="132"/>
      <c r="L446" s="132"/>
      <c r="M446" s="132"/>
      <c r="O446" s="132" t="s">
        <v>11471</v>
      </c>
      <c r="P446" s="132" t="s">
        <v>11472</v>
      </c>
      <c r="R446" s="132"/>
      <c r="S446" s="132"/>
      <c r="U446" s="132"/>
      <c r="V446" s="132"/>
    </row>
    <row r="447" spans="11:22">
      <c r="K447" s="132"/>
      <c r="L447" s="132"/>
      <c r="M447" s="132"/>
      <c r="O447" s="132" t="s">
        <v>11473</v>
      </c>
      <c r="P447" s="132" t="s">
        <v>11474</v>
      </c>
      <c r="R447" s="132"/>
      <c r="S447" s="132"/>
      <c r="U447" s="132"/>
      <c r="V447" s="132"/>
    </row>
    <row r="448" spans="11:22">
      <c r="K448" s="132"/>
      <c r="L448" s="132"/>
      <c r="M448" s="132"/>
      <c r="O448" s="132" t="s">
        <v>11475</v>
      </c>
      <c r="P448" s="132" t="s">
        <v>11476</v>
      </c>
      <c r="R448" s="132"/>
      <c r="S448" s="132"/>
      <c r="U448" s="132"/>
      <c r="V448" s="132"/>
    </row>
    <row r="449" spans="11:22">
      <c r="K449" s="132"/>
      <c r="L449" s="132"/>
      <c r="M449" s="132"/>
      <c r="O449" s="132" t="s">
        <v>11477</v>
      </c>
      <c r="P449" s="132" t="s">
        <v>11478</v>
      </c>
      <c r="R449" s="132"/>
      <c r="S449" s="132"/>
      <c r="U449" s="132"/>
      <c r="V449" s="132"/>
    </row>
    <row r="450" spans="11:22">
      <c r="K450" s="132"/>
      <c r="L450" s="132"/>
      <c r="M450" s="132"/>
      <c r="O450" s="132" t="s">
        <v>11479</v>
      </c>
      <c r="P450" s="132" t="s">
        <v>11480</v>
      </c>
      <c r="R450" s="132"/>
      <c r="S450" s="132"/>
      <c r="U450" s="132"/>
      <c r="V450" s="132"/>
    </row>
    <row r="451" spans="11:22">
      <c r="K451" s="132"/>
      <c r="L451" s="132"/>
      <c r="M451" s="132"/>
      <c r="O451" s="132" t="s">
        <v>11481</v>
      </c>
      <c r="P451" s="132" t="s">
        <v>11482</v>
      </c>
      <c r="R451" s="132"/>
      <c r="S451" s="132"/>
      <c r="U451" s="132"/>
      <c r="V451" s="132"/>
    </row>
    <row r="452" spans="11:22">
      <c r="K452" s="132"/>
      <c r="L452" s="132"/>
      <c r="M452" s="132"/>
      <c r="O452" s="132" t="s">
        <v>11483</v>
      </c>
      <c r="P452" s="132" t="s">
        <v>11484</v>
      </c>
      <c r="R452" s="132"/>
      <c r="S452" s="132"/>
      <c r="U452" s="132"/>
      <c r="V452" s="132"/>
    </row>
    <row r="453" spans="11:22">
      <c r="K453" s="132"/>
      <c r="L453" s="132"/>
      <c r="M453" s="132"/>
      <c r="O453" s="132" t="s">
        <v>11485</v>
      </c>
      <c r="P453" s="132" t="s">
        <v>11486</v>
      </c>
      <c r="R453" s="132"/>
      <c r="S453" s="132"/>
      <c r="U453" s="132"/>
      <c r="V453" s="132"/>
    </row>
    <row r="454" spans="11:22">
      <c r="K454" s="132"/>
      <c r="L454" s="132"/>
      <c r="M454" s="132"/>
      <c r="O454" s="132" t="s">
        <v>11487</v>
      </c>
      <c r="P454" s="132" t="s">
        <v>11488</v>
      </c>
      <c r="R454" s="132"/>
      <c r="S454" s="132"/>
      <c r="U454" s="132"/>
      <c r="V454" s="132"/>
    </row>
    <row r="455" spans="11:22">
      <c r="K455" s="132"/>
      <c r="L455" s="132"/>
      <c r="M455" s="132"/>
      <c r="O455" s="132" t="s">
        <v>11489</v>
      </c>
      <c r="P455" s="132" t="s">
        <v>11490</v>
      </c>
      <c r="R455" s="132"/>
      <c r="S455" s="132"/>
      <c r="U455" s="132"/>
      <c r="V455" s="132"/>
    </row>
    <row r="456" spans="11:22">
      <c r="K456" s="132"/>
      <c r="L456" s="132"/>
      <c r="M456" s="132"/>
      <c r="O456" s="132" t="s">
        <v>11491</v>
      </c>
      <c r="P456" s="132" t="s">
        <v>11492</v>
      </c>
      <c r="R456" s="132"/>
      <c r="S456" s="132"/>
      <c r="U456" s="132"/>
      <c r="V456" s="132"/>
    </row>
    <row r="457" spans="11:22">
      <c r="K457" s="132"/>
      <c r="L457" s="132"/>
      <c r="M457" s="132"/>
      <c r="O457" s="132" t="s">
        <v>11493</v>
      </c>
      <c r="P457" s="132" t="s">
        <v>11494</v>
      </c>
      <c r="R457" s="132"/>
      <c r="S457" s="132"/>
      <c r="U457" s="132"/>
      <c r="V457" s="132"/>
    </row>
    <row r="458" spans="11:22">
      <c r="K458" s="132"/>
      <c r="L458" s="132"/>
      <c r="M458" s="132"/>
      <c r="O458" s="132" t="s">
        <v>11495</v>
      </c>
      <c r="P458" s="132" t="s">
        <v>11496</v>
      </c>
      <c r="R458" s="132"/>
      <c r="S458" s="132"/>
      <c r="U458" s="132"/>
      <c r="V458" s="132"/>
    </row>
    <row r="459" spans="11:22">
      <c r="K459" s="132"/>
      <c r="L459" s="132"/>
      <c r="M459" s="132"/>
      <c r="O459" s="132" t="s">
        <v>11497</v>
      </c>
      <c r="P459" s="132" t="s">
        <v>11498</v>
      </c>
      <c r="R459" s="132"/>
      <c r="S459" s="132"/>
      <c r="U459" s="132"/>
      <c r="V459" s="132"/>
    </row>
    <row r="460" spans="11:22">
      <c r="K460" s="132"/>
      <c r="L460" s="132"/>
      <c r="M460" s="132"/>
      <c r="O460" s="132" t="s">
        <v>11499</v>
      </c>
      <c r="P460" s="132" t="s">
        <v>11500</v>
      </c>
      <c r="R460" s="132"/>
      <c r="S460" s="132"/>
      <c r="U460" s="132"/>
      <c r="V460" s="132"/>
    </row>
    <row r="461" spans="11:22">
      <c r="K461" s="132"/>
      <c r="L461" s="132"/>
      <c r="M461" s="132"/>
      <c r="O461" s="132" t="s">
        <v>11501</v>
      </c>
      <c r="P461" s="132" t="s">
        <v>11502</v>
      </c>
      <c r="R461" s="132"/>
      <c r="S461" s="132"/>
      <c r="U461" s="132"/>
      <c r="V461" s="132"/>
    </row>
    <row r="462" spans="11:22">
      <c r="K462" s="132"/>
      <c r="L462" s="132"/>
      <c r="M462" s="132"/>
      <c r="O462" s="132" t="s">
        <v>11503</v>
      </c>
      <c r="P462" s="132" t="s">
        <v>11504</v>
      </c>
      <c r="R462" s="132"/>
      <c r="S462" s="132"/>
      <c r="U462" s="132"/>
      <c r="V462" s="132"/>
    </row>
    <row r="463" spans="11:22">
      <c r="K463" s="132"/>
      <c r="L463" s="132"/>
      <c r="M463" s="132"/>
      <c r="O463" s="132" t="s">
        <v>11505</v>
      </c>
      <c r="P463" s="132" t="s">
        <v>11506</v>
      </c>
      <c r="R463" s="132"/>
      <c r="S463" s="132"/>
      <c r="U463" s="132"/>
      <c r="V463" s="132"/>
    </row>
    <row r="464" spans="11:22">
      <c r="K464" s="132"/>
      <c r="L464" s="132"/>
      <c r="M464" s="132"/>
      <c r="O464" s="132" t="s">
        <v>11507</v>
      </c>
      <c r="P464" s="132" t="s">
        <v>11508</v>
      </c>
      <c r="R464" s="132"/>
      <c r="S464" s="132"/>
      <c r="U464" s="132"/>
      <c r="V464" s="132"/>
    </row>
    <row r="465" spans="11:22">
      <c r="K465" s="132"/>
      <c r="L465" s="132"/>
      <c r="M465" s="132"/>
      <c r="O465" s="132" t="s">
        <v>11509</v>
      </c>
      <c r="P465" s="132" t="s">
        <v>11510</v>
      </c>
      <c r="R465" s="132"/>
      <c r="S465" s="132"/>
      <c r="U465" s="132"/>
      <c r="V465" s="132"/>
    </row>
    <row r="466" spans="11:22">
      <c r="K466" s="132"/>
      <c r="L466" s="132"/>
      <c r="M466" s="132"/>
      <c r="O466" s="132" t="s">
        <v>11511</v>
      </c>
      <c r="P466" s="132" t="s">
        <v>11512</v>
      </c>
      <c r="R466" s="132"/>
      <c r="S466" s="132"/>
      <c r="U466" s="132"/>
      <c r="V466" s="132"/>
    </row>
    <row r="467" spans="11:22">
      <c r="K467" s="132"/>
      <c r="L467" s="132"/>
      <c r="M467" s="132"/>
      <c r="O467" s="132" t="s">
        <v>11513</v>
      </c>
      <c r="P467" s="132" t="s">
        <v>11514</v>
      </c>
      <c r="R467" s="132"/>
      <c r="S467" s="132"/>
      <c r="U467" s="132"/>
      <c r="V467" s="132"/>
    </row>
    <row r="468" spans="11:22">
      <c r="K468" s="132"/>
      <c r="L468" s="132"/>
      <c r="M468" s="132"/>
      <c r="O468" s="132" t="s">
        <v>11515</v>
      </c>
      <c r="P468" s="132" t="s">
        <v>11516</v>
      </c>
      <c r="R468" s="132"/>
      <c r="S468" s="132"/>
      <c r="U468" s="132"/>
      <c r="V468" s="132"/>
    </row>
    <row r="469" spans="11:22">
      <c r="K469" s="132"/>
      <c r="L469" s="132"/>
      <c r="M469" s="132"/>
      <c r="O469" s="132" t="s">
        <v>11517</v>
      </c>
      <c r="P469" s="132" t="s">
        <v>11518</v>
      </c>
      <c r="R469" s="132"/>
      <c r="S469" s="132"/>
      <c r="U469" s="132"/>
      <c r="V469" s="132"/>
    </row>
    <row r="470" spans="11:22">
      <c r="K470" s="132"/>
      <c r="L470" s="132"/>
      <c r="M470" s="132"/>
      <c r="O470" s="132" t="s">
        <v>11519</v>
      </c>
      <c r="P470" s="132" t="s">
        <v>11520</v>
      </c>
      <c r="R470" s="132"/>
      <c r="S470" s="132"/>
      <c r="U470" s="132"/>
      <c r="V470" s="132"/>
    </row>
    <row r="471" spans="11:22">
      <c r="K471" s="132"/>
      <c r="L471" s="132"/>
      <c r="M471" s="132"/>
      <c r="O471" s="132" t="s">
        <v>11521</v>
      </c>
      <c r="P471" s="132" t="s">
        <v>11522</v>
      </c>
      <c r="R471" s="132"/>
      <c r="S471" s="132"/>
      <c r="U471" s="132"/>
      <c r="V471" s="132"/>
    </row>
    <row r="472" spans="11:22">
      <c r="K472" s="132"/>
      <c r="L472" s="132"/>
      <c r="M472" s="132"/>
      <c r="O472" s="132" t="s">
        <v>11523</v>
      </c>
      <c r="P472" s="132" t="s">
        <v>11524</v>
      </c>
      <c r="R472" s="132"/>
      <c r="S472" s="132"/>
      <c r="U472" s="132"/>
      <c r="V472" s="132"/>
    </row>
    <row r="473" spans="11:22">
      <c r="K473" s="132"/>
      <c r="L473" s="132"/>
      <c r="M473" s="132"/>
      <c r="O473" s="132" t="s">
        <v>11525</v>
      </c>
      <c r="P473" s="132" t="s">
        <v>11526</v>
      </c>
      <c r="R473" s="132"/>
      <c r="S473" s="132"/>
      <c r="U473" s="132"/>
      <c r="V473" s="132"/>
    </row>
    <row r="474" spans="11:22">
      <c r="K474" s="132"/>
      <c r="L474" s="132"/>
      <c r="M474" s="132"/>
      <c r="O474" s="132" t="s">
        <v>11527</v>
      </c>
      <c r="P474" s="132" t="s">
        <v>11528</v>
      </c>
      <c r="R474" s="132"/>
      <c r="S474" s="132"/>
      <c r="U474" s="132"/>
      <c r="V474" s="132"/>
    </row>
    <row r="475" spans="11:22">
      <c r="K475" s="132"/>
      <c r="L475" s="132"/>
      <c r="M475" s="132"/>
      <c r="O475" s="132" t="s">
        <v>3984</v>
      </c>
      <c r="P475" s="132" t="s">
        <v>11529</v>
      </c>
      <c r="R475" s="132"/>
      <c r="S475" s="132"/>
      <c r="U475" s="132"/>
      <c r="V475" s="132"/>
    </row>
    <row r="476" spans="11:22">
      <c r="K476" s="132"/>
      <c r="L476" s="132"/>
      <c r="M476" s="132"/>
      <c r="O476" s="132" t="s">
        <v>8545</v>
      </c>
      <c r="P476" s="132" t="s">
        <v>11530</v>
      </c>
      <c r="R476" s="132"/>
      <c r="S476" s="132"/>
      <c r="U476" s="132"/>
      <c r="V476" s="132"/>
    </row>
    <row r="477" spans="11:22">
      <c r="K477" s="132"/>
      <c r="L477" s="132"/>
      <c r="M477" s="132"/>
      <c r="O477" s="132" t="s">
        <v>2849</v>
      </c>
      <c r="P477" s="132" t="s">
        <v>11531</v>
      </c>
      <c r="R477" s="132"/>
      <c r="S477" s="132"/>
      <c r="U477" s="132"/>
      <c r="V477" s="132"/>
    </row>
    <row r="478" spans="11:22">
      <c r="K478" s="132"/>
      <c r="L478" s="132"/>
      <c r="M478" s="132"/>
      <c r="O478" s="132" t="s">
        <v>3305</v>
      </c>
      <c r="P478" s="132" t="s">
        <v>11532</v>
      </c>
      <c r="R478" s="132"/>
      <c r="S478" s="132"/>
      <c r="U478" s="132"/>
      <c r="V478" s="132"/>
    </row>
    <row r="479" spans="11:22">
      <c r="K479" s="132"/>
      <c r="L479" s="132"/>
      <c r="M479" s="132"/>
      <c r="O479" s="132" t="s">
        <v>3836</v>
      </c>
      <c r="P479" s="132" t="s">
        <v>11533</v>
      </c>
      <c r="R479" s="132"/>
      <c r="S479" s="132"/>
      <c r="U479" s="132"/>
      <c r="V479" s="132"/>
    </row>
    <row r="480" spans="11:22">
      <c r="K480" s="132"/>
      <c r="L480" s="132"/>
      <c r="M480" s="132"/>
      <c r="O480" s="132" t="s">
        <v>11534</v>
      </c>
      <c r="P480" s="132" t="s">
        <v>11535</v>
      </c>
      <c r="R480" s="132"/>
      <c r="S480" s="132"/>
      <c r="U480" s="132"/>
      <c r="V480" s="132"/>
    </row>
    <row r="481" spans="11:22">
      <c r="K481" s="132"/>
      <c r="L481" s="132"/>
      <c r="M481" s="132"/>
      <c r="O481" s="132" t="s">
        <v>11536</v>
      </c>
      <c r="P481" s="132" t="s">
        <v>11537</v>
      </c>
      <c r="R481" s="132"/>
      <c r="S481" s="132"/>
      <c r="U481" s="132"/>
      <c r="V481" s="132"/>
    </row>
    <row r="482" spans="11:22">
      <c r="K482" s="132"/>
      <c r="L482" s="132"/>
      <c r="M482" s="132"/>
      <c r="O482" s="132" t="s">
        <v>3805</v>
      </c>
      <c r="P482" s="132" t="s">
        <v>11538</v>
      </c>
      <c r="R482" s="132"/>
      <c r="S482" s="132"/>
      <c r="U482" s="132"/>
      <c r="V482" s="132"/>
    </row>
    <row r="483" spans="11:22">
      <c r="K483" s="132"/>
      <c r="L483" s="132"/>
      <c r="M483" s="132"/>
      <c r="O483" s="132" t="s">
        <v>3231</v>
      </c>
      <c r="P483" s="132" t="s">
        <v>11539</v>
      </c>
      <c r="R483" s="132"/>
      <c r="S483" s="132"/>
      <c r="U483" s="132"/>
      <c r="V483" s="132"/>
    </row>
    <row r="484" spans="11:22">
      <c r="K484" s="132"/>
      <c r="L484" s="132"/>
      <c r="M484" s="132"/>
      <c r="O484" s="132" t="s">
        <v>11540</v>
      </c>
      <c r="P484" s="132" t="s">
        <v>11541</v>
      </c>
      <c r="R484" s="132"/>
      <c r="S484" s="132"/>
      <c r="U484" s="132"/>
      <c r="V484" s="132"/>
    </row>
    <row r="485" spans="11:22">
      <c r="K485" s="132"/>
      <c r="L485" s="132"/>
      <c r="M485" s="132"/>
      <c r="O485" s="132" t="s">
        <v>11542</v>
      </c>
      <c r="P485" s="132" t="s">
        <v>11543</v>
      </c>
      <c r="R485" s="132"/>
      <c r="S485" s="132"/>
      <c r="U485" s="132"/>
      <c r="V485" s="132"/>
    </row>
    <row r="486" spans="11:22">
      <c r="K486" s="132"/>
      <c r="L486" s="132"/>
      <c r="M486" s="132"/>
      <c r="O486" s="132" t="s">
        <v>11544</v>
      </c>
      <c r="P486" s="132" t="s">
        <v>11545</v>
      </c>
      <c r="R486" s="132"/>
      <c r="S486" s="132"/>
      <c r="U486" s="132"/>
      <c r="V486" s="132"/>
    </row>
    <row r="487" spans="11:22">
      <c r="K487" s="132"/>
      <c r="L487" s="132"/>
      <c r="M487" s="132"/>
      <c r="O487" s="132" t="s">
        <v>11546</v>
      </c>
      <c r="P487" s="132" t="s">
        <v>11547</v>
      </c>
      <c r="R487" s="132"/>
      <c r="S487" s="132"/>
      <c r="U487" s="132"/>
      <c r="V487" s="132"/>
    </row>
    <row r="488" spans="11:22">
      <c r="K488" s="132"/>
      <c r="L488" s="132"/>
      <c r="M488" s="132"/>
      <c r="O488" s="132" t="s">
        <v>11548</v>
      </c>
      <c r="P488" s="132" t="s">
        <v>11549</v>
      </c>
      <c r="R488" s="132"/>
      <c r="S488" s="132"/>
      <c r="U488" s="132"/>
      <c r="V488" s="132"/>
    </row>
    <row r="489" spans="11:22">
      <c r="K489" s="132"/>
      <c r="L489" s="132"/>
      <c r="M489" s="132"/>
      <c r="O489" s="132" t="s">
        <v>11550</v>
      </c>
      <c r="P489" s="132" t="s">
        <v>11551</v>
      </c>
      <c r="R489" s="132"/>
      <c r="S489" s="132"/>
      <c r="U489" s="132"/>
      <c r="V489" s="132"/>
    </row>
    <row r="490" spans="11:22">
      <c r="K490" s="132"/>
      <c r="L490" s="132"/>
      <c r="M490" s="132"/>
      <c r="O490" s="132" t="s">
        <v>11552</v>
      </c>
      <c r="P490" s="132" t="s">
        <v>11553</v>
      </c>
      <c r="R490" s="132"/>
      <c r="S490" s="132"/>
      <c r="U490" s="132"/>
      <c r="V490" s="132"/>
    </row>
    <row r="491" spans="11:22">
      <c r="K491" s="132"/>
      <c r="L491" s="132"/>
      <c r="M491" s="132"/>
      <c r="O491" s="132" t="s">
        <v>11554</v>
      </c>
      <c r="P491" s="132" t="s">
        <v>11555</v>
      </c>
      <c r="R491" s="132"/>
      <c r="S491" s="132"/>
      <c r="U491" s="132"/>
      <c r="V491" s="132"/>
    </row>
    <row r="492" spans="11:22">
      <c r="K492" s="132"/>
      <c r="L492" s="132"/>
      <c r="M492" s="132"/>
      <c r="O492" s="132" t="s">
        <v>11556</v>
      </c>
      <c r="P492" s="132" t="s">
        <v>11557</v>
      </c>
      <c r="R492" s="132"/>
      <c r="S492" s="132"/>
      <c r="U492" s="132"/>
      <c r="V492" s="132"/>
    </row>
    <row r="493" spans="11:22">
      <c r="K493" s="132"/>
      <c r="L493" s="132"/>
      <c r="M493" s="132"/>
      <c r="O493" s="132" t="s">
        <v>11558</v>
      </c>
      <c r="P493" s="132" t="s">
        <v>11559</v>
      </c>
      <c r="R493" s="132"/>
      <c r="S493" s="132"/>
      <c r="U493" s="132"/>
      <c r="V493" s="132"/>
    </row>
    <row r="494" spans="11:22">
      <c r="K494" s="132"/>
      <c r="L494" s="132"/>
      <c r="M494" s="132"/>
      <c r="O494" s="132" t="s">
        <v>11560</v>
      </c>
      <c r="P494" s="132" t="s">
        <v>11561</v>
      </c>
      <c r="R494" s="132"/>
      <c r="S494" s="132"/>
      <c r="U494" s="132"/>
      <c r="V494" s="132"/>
    </row>
    <row r="495" spans="11:22">
      <c r="K495" s="132"/>
      <c r="L495" s="132"/>
      <c r="M495" s="132"/>
      <c r="O495" s="132" t="s">
        <v>11562</v>
      </c>
      <c r="P495" s="132" t="s">
        <v>11563</v>
      </c>
      <c r="R495" s="132"/>
      <c r="S495" s="132"/>
      <c r="U495" s="132"/>
      <c r="V495" s="132"/>
    </row>
    <row r="496" spans="11:22">
      <c r="K496" s="132"/>
      <c r="L496" s="132"/>
      <c r="M496" s="132"/>
      <c r="O496" s="132" t="s">
        <v>11564</v>
      </c>
      <c r="P496" s="132" t="s">
        <v>11565</v>
      </c>
      <c r="R496" s="132"/>
      <c r="S496" s="132"/>
      <c r="U496" s="132"/>
      <c r="V496" s="132"/>
    </row>
    <row r="497" spans="11:22">
      <c r="K497" s="132"/>
      <c r="L497" s="132"/>
      <c r="M497" s="132"/>
      <c r="O497" s="132" t="s">
        <v>11566</v>
      </c>
      <c r="P497" s="132" t="s">
        <v>11567</v>
      </c>
      <c r="R497" s="132"/>
      <c r="S497" s="132"/>
      <c r="U497" s="132"/>
      <c r="V497" s="132"/>
    </row>
    <row r="498" spans="11:22">
      <c r="K498" s="132"/>
      <c r="L498" s="132"/>
      <c r="M498" s="132"/>
      <c r="O498" s="132" t="s">
        <v>11568</v>
      </c>
      <c r="P498" s="132" t="s">
        <v>11569</v>
      </c>
      <c r="R498" s="132"/>
      <c r="S498" s="132"/>
      <c r="U498" s="132"/>
      <c r="V498" s="132"/>
    </row>
    <row r="499" spans="11:22">
      <c r="K499" s="132"/>
      <c r="L499" s="132"/>
      <c r="M499" s="132"/>
      <c r="O499" s="132" t="s">
        <v>11570</v>
      </c>
      <c r="P499" s="132" t="s">
        <v>11571</v>
      </c>
      <c r="R499" s="132"/>
      <c r="S499" s="132"/>
      <c r="U499" s="132"/>
      <c r="V499" s="132"/>
    </row>
    <row r="500" spans="11:22">
      <c r="K500" s="132"/>
      <c r="L500" s="132"/>
      <c r="M500" s="132"/>
      <c r="O500" s="132" t="s">
        <v>11572</v>
      </c>
      <c r="P500" s="132" t="s">
        <v>11573</v>
      </c>
      <c r="R500" s="132"/>
      <c r="S500" s="132"/>
      <c r="U500" s="132"/>
      <c r="V500" s="132"/>
    </row>
    <row r="501" spans="11:22">
      <c r="K501" s="132"/>
      <c r="L501" s="132"/>
      <c r="M501" s="132"/>
      <c r="O501" s="132" t="s">
        <v>11574</v>
      </c>
      <c r="P501" s="132" t="s">
        <v>11575</v>
      </c>
      <c r="R501" s="132"/>
      <c r="S501" s="132"/>
      <c r="U501" s="132"/>
      <c r="V501" s="132"/>
    </row>
    <row r="502" spans="11:22">
      <c r="K502" s="132"/>
      <c r="L502" s="132"/>
      <c r="M502" s="132"/>
      <c r="O502" s="132" t="s">
        <v>11576</v>
      </c>
      <c r="P502" s="132" t="s">
        <v>11577</v>
      </c>
      <c r="R502" s="132"/>
      <c r="S502" s="132"/>
      <c r="U502" s="132"/>
      <c r="V502" s="132"/>
    </row>
    <row r="503" spans="11:22">
      <c r="K503" s="132"/>
      <c r="L503" s="132"/>
      <c r="M503" s="132"/>
      <c r="O503" s="132" t="s">
        <v>11578</v>
      </c>
      <c r="P503" s="132" t="s">
        <v>11579</v>
      </c>
      <c r="R503" s="132"/>
      <c r="S503" s="132"/>
      <c r="U503" s="132"/>
      <c r="V503" s="132"/>
    </row>
    <row r="504" spans="11:22">
      <c r="K504" s="132"/>
      <c r="L504" s="132"/>
      <c r="M504" s="132"/>
      <c r="O504" s="132" t="s">
        <v>11580</v>
      </c>
      <c r="P504" s="132" t="s">
        <v>11581</v>
      </c>
      <c r="R504" s="132"/>
      <c r="S504" s="132"/>
      <c r="U504" s="132"/>
      <c r="V504" s="132"/>
    </row>
    <row r="505" spans="11:22">
      <c r="K505" s="132"/>
      <c r="L505" s="132"/>
      <c r="M505" s="132"/>
      <c r="O505" s="132" t="s">
        <v>11582</v>
      </c>
      <c r="P505" s="132" t="s">
        <v>11583</v>
      </c>
      <c r="R505" s="132"/>
      <c r="S505" s="132"/>
      <c r="U505" s="132"/>
      <c r="V505" s="132"/>
    </row>
    <row r="506" spans="11:22">
      <c r="K506" s="132"/>
      <c r="L506" s="132"/>
      <c r="M506" s="132"/>
      <c r="O506" s="132" t="s">
        <v>11584</v>
      </c>
      <c r="P506" s="132" t="s">
        <v>11585</v>
      </c>
      <c r="R506" s="132"/>
      <c r="S506" s="132"/>
      <c r="U506" s="132"/>
      <c r="V506" s="132"/>
    </row>
    <row r="507" spans="11:22">
      <c r="K507" s="132"/>
      <c r="L507" s="132"/>
      <c r="M507" s="132"/>
      <c r="O507" s="132" t="s">
        <v>11586</v>
      </c>
      <c r="P507" s="132" t="s">
        <v>11587</v>
      </c>
      <c r="R507" s="132"/>
      <c r="S507" s="132"/>
      <c r="U507" s="132"/>
      <c r="V507" s="132"/>
    </row>
    <row r="508" spans="11:22">
      <c r="K508" s="132"/>
      <c r="L508" s="132"/>
      <c r="M508" s="132"/>
      <c r="O508" s="132" t="s">
        <v>11588</v>
      </c>
      <c r="P508" s="132" t="s">
        <v>11589</v>
      </c>
      <c r="R508" s="132"/>
      <c r="S508" s="132"/>
      <c r="U508" s="132"/>
      <c r="V508" s="132"/>
    </row>
    <row r="509" spans="11:22">
      <c r="K509" s="132"/>
      <c r="L509" s="132"/>
      <c r="M509" s="132"/>
      <c r="O509" s="132" t="s">
        <v>11590</v>
      </c>
      <c r="P509" s="132" t="s">
        <v>11591</v>
      </c>
      <c r="R509" s="132"/>
      <c r="S509" s="132"/>
      <c r="U509" s="132"/>
      <c r="V509" s="132"/>
    </row>
    <row r="510" spans="11:22">
      <c r="K510" s="132"/>
      <c r="L510" s="132"/>
      <c r="M510" s="132"/>
      <c r="O510" s="132" t="s">
        <v>11592</v>
      </c>
      <c r="P510" s="132" t="s">
        <v>11593</v>
      </c>
      <c r="R510" s="132"/>
      <c r="S510" s="132"/>
      <c r="U510" s="132"/>
      <c r="V510" s="132"/>
    </row>
    <row r="511" spans="11:22">
      <c r="K511" s="132"/>
      <c r="L511" s="132"/>
      <c r="M511" s="132"/>
      <c r="O511" s="132" t="s">
        <v>11594</v>
      </c>
      <c r="P511" s="132" t="s">
        <v>11595</v>
      </c>
      <c r="R511" s="132"/>
      <c r="S511" s="132"/>
      <c r="U511" s="132"/>
      <c r="V511" s="132"/>
    </row>
    <row r="512" spans="11:22">
      <c r="K512" s="132"/>
      <c r="L512" s="132"/>
      <c r="M512" s="132"/>
      <c r="O512" s="132" t="s">
        <v>11596</v>
      </c>
      <c r="P512" s="132" t="s">
        <v>11597</v>
      </c>
      <c r="R512" s="132"/>
      <c r="S512" s="132"/>
      <c r="U512" s="132"/>
      <c r="V512" s="132"/>
    </row>
    <row r="513" spans="11:22">
      <c r="K513" s="132"/>
      <c r="L513" s="132"/>
      <c r="M513" s="132"/>
      <c r="O513" s="132" t="s">
        <v>11598</v>
      </c>
      <c r="P513" s="132" t="s">
        <v>11599</v>
      </c>
      <c r="R513" s="132"/>
      <c r="S513" s="132"/>
      <c r="U513" s="132"/>
      <c r="V513" s="132"/>
    </row>
    <row r="514" spans="11:22">
      <c r="K514" s="132"/>
      <c r="L514" s="132"/>
      <c r="M514" s="132"/>
      <c r="O514" s="132" t="s">
        <v>11600</v>
      </c>
      <c r="P514" s="132" t="s">
        <v>11601</v>
      </c>
      <c r="R514" s="132"/>
      <c r="S514" s="132"/>
      <c r="U514" s="132"/>
      <c r="V514" s="132"/>
    </row>
    <row r="515" spans="11:22">
      <c r="K515" s="132"/>
      <c r="L515" s="132"/>
      <c r="M515" s="132"/>
      <c r="O515" s="132" t="s">
        <v>11602</v>
      </c>
      <c r="P515" s="132" t="s">
        <v>11603</v>
      </c>
      <c r="R515" s="132"/>
      <c r="S515" s="132"/>
      <c r="U515" s="132"/>
      <c r="V515" s="132"/>
    </row>
    <row r="516" spans="11:22">
      <c r="K516" s="132"/>
      <c r="L516" s="132"/>
      <c r="M516" s="132"/>
      <c r="O516" s="132" t="s">
        <v>11604</v>
      </c>
      <c r="P516" s="132" t="s">
        <v>11605</v>
      </c>
      <c r="R516" s="132"/>
      <c r="S516" s="132"/>
      <c r="U516" s="132"/>
      <c r="V516" s="132"/>
    </row>
    <row r="517" spans="11:22">
      <c r="K517" s="132"/>
      <c r="L517" s="132"/>
      <c r="M517" s="132"/>
      <c r="O517" s="132" t="s">
        <v>11606</v>
      </c>
      <c r="P517" s="132" t="s">
        <v>11607</v>
      </c>
      <c r="R517" s="132"/>
      <c r="S517" s="132"/>
      <c r="U517" s="132"/>
      <c r="V517" s="132"/>
    </row>
    <row r="518" spans="11:22">
      <c r="K518" s="132"/>
      <c r="L518" s="132"/>
      <c r="M518" s="132"/>
      <c r="O518" s="132" t="s">
        <v>11608</v>
      </c>
      <c r="P518" s="132" t="s">
        <v>11609</v>
      </c>
      <c r="R518" s="132"/>
      <c r="S518" s="132"/>
      <c r="U518" s="132"/>
      <c r="V518" s="132"/>
    </row>
    <row r="519" spans="11:22">
      <c r="K519" s="132"/>
      <c r="L519" s="132"/>
      <c r="M519" s="132"/>
      <c r="O519" s="132" t="s">
        <v>11610</v>
      </c>
      <c r="P519" s="132" t="s">
        <v>11611</v>
      </c>
      <c r="R519" s="132"/>
      <c r="S519" s="132"/>
      <c r="U519" s="132"/>
      <c r="V519" s="132"/>
    </row>
    <row r="520" spans="11:22">
      <c r="K520" s="132"/>
      <c r="L520" s="132"/>
      <c r="M520" s="132"/>
      <c r="O520" s="132" t="s">
        <v>11612</v>
      </c>
      <c r="P520" s="132" t="s">
        <v>11613</v>
      </c>
      <c r="R520" s="132"/>
      <c r="S520" s="132"/>
      <c r="U520" s="132"/>
      <c r="V520" s="132"/>
    </row>
    <row r="521" spans="11:22">
      <c r="K521" s="132"/>
      <c r="L521" s="132"/>
      <c r="M521" s="132"/>
      <c r="O521" s="132" t="s">
        <v>11614</v>
      </c>
      <c r="P521" s="132" t="s">
        <v>11615</v>
      </c>
      <c r="R521" s="132"/>
      <c r="S521" s="132"/>
      <c r="U521" s="132"/>
      <c r="V521" s="132"/>
    </row>
    <row r="522" spans="11:22">
      <c r="K522" s="132"/>
      <c r="L522" s="132"/>
      <c r="M522" s="132"/>
      <c r="O522" s="132" t="s">
        <v>11616</v>
      </c>
      <c r="P522" s="132" t="s">
        <v>11617</v>
      </c>
      <c r="R522" s="132"/>
      <c r="S522" s="132"/>
      <c r="U522" s="132"/>
      <c r="V522" s="132"/>
    </row>
    <row r="523" spans="11:22">
      <c r="K523" s="132"/>
      <c r="L523" s="132"/>
      <c r="M523" s="132"/>
      <c r="O523" s="132" t="s">
        <v>11618</v>
      </c>
      <c r="P523" s="132" t="s">
        <v>11619</v>
      </c>
      <c r="R523" s="132"/>
      <c r="S523" s="132"/>
      <c r="U523" s="132"/>
      <c r="V523" s="132"/>
    </row>
    <row r="524" spans="11:22">
      <c r="K524" s="132"/>
      <c r="L524" s="132"/>
      <c r="M524" s="132"/>
      <c r="O524" s="132" t="s">
        <v>11620</v>
      </c>
      <c r="P524" s="132" t="s">
        <v>11621</v>
      </c>
      <c r="R524" s="132"/>
      <c r="S524" s="132"/>
      <c r="U524" s="132"/>
      <c r="V524" s="132"/>
    </row>
    <row r="525" spans="11:22">
      <c r="K525" s="132"/>
      <c r="L525" s="132"/>
      <c r="M525" s="132"/>
      <c r="O525" s="132" t="s">
        <v>11622</v>
      </c>
      <c r="P525" s="132" t="s">
        <v>11623</v>
      </c>
      <c r="R525" s="132"/>
      <c r="S525" s="132"/>
      <c r="U525" s="132"/>
      <c r="V525" s="132"/>
    </row>
    <row r="526" spans="11:22">
      <c r="K526" s="132"/>
      <c r="L526" s="132"/>
      <c r="M526" s="132"/>
      <c r="O526" s="132" t="s">
        <v>11624</v>
      </c>
      <c r="P526" s="132" t="s">
        <v>11625</v>
      </c>
      <c r="R526" s="132"/>
      <c r="S526" s="132"/>
      <c r="U526" s="132"/>
      <c r="V526" s="132"/>
    </row>
    <row r="527" spans="11:22">
      <c r="K527" s="132"/>
      <c r="L527" s="132"/>
      <c r="M527" s="132"/>
      <c r="O527" s="132" t="s">
        <v>11626</v>
      </c>
      <c r="P527" s="132" t="s">
        <v>11627</v>
      </c>
      <c r="R527" s="132"/>
      <c r="S527" s="132"/>
      <c r="U527" s="132"/>
      <c r="V527" s="132"/>
    </row>
    <row r="528" spans="11:22">
      <c r="K528" s="132"/>
      <c r="L528" s="132"/>
      <c r="M528" s="132"/>
      <c r="O528" s="132" t="s">
        <v>11628</v>
      </c>
      <c r="P528" s="132" t="s">
        <v>11629</v>
      </c>
      <c r="R528" s="132"/>
      <c r="S528" s="132"/>
      <c r="U528" s="132"/>
      <c r="V528" s="132"/>
    </row>
    <row r="529" spans="11:22">
      <c r="K529" s="132"/>
      <c r="L529" s="132"/>
      <c r="M529" s="132"/>
      <c r="O529" s="132" t="s">
        <v>11630</v>
      </c>
      <c r="P529" s="132" t="s">
        <v>11631</v>
      </c>
      <c r="R529" s="132"/>
      <c r="S529" s="132"/>
      <c r="U529" s="132"/>
      <c r="V529" s="132"/>
    </row>
    <row r="530" spans="11:22">
      <c r="K530" s="132"/>
      <c r="L530" s="132"/>
      <c r="M530" s="132"/>
      <c r="O530" s="132" t="s">
        <v>11632</v>
      </c>
      <c r="P530" s="132" t="s">
        <v>11633</v>
      </c>
      <c r="R530" s="132"/>
      <c r="S530" s="132"/>
      <c r="U530" s="132"/>
      <c r="V530" s="132"/>
    </row>
    <row r="531" spans="11:22">
      <c r="K531" s="132"/>
      <c r="L531" s="132"/>
      <c r="M531" s="132"/>
      <c r="O531" s="132" t="s">
        <v>11634</v>
      </c>
      <c r="P531" s="132" t="s">
        <v>11635</v>
      </c>
      <c r="R531" s="132"/>
      <c r="S531" s="132"/>
      <c r="U531" s="132"/>
      <c r="V531" s="132"/>
    </row>
    <row r="532" spans="11:22">
      <c r="K532" s="132"/>
      <c r="L532" s="132"/>
      <c r="M532" s="132"/>
      <c r="O532" s="132" t="s">
        <v>11636</v>
      </c>
      <c r="P532" s="132" t="s">
        <v>11637</v>
      </c>
      <c r="R532" s="132"/>
      <c r="S532" s="132"/>
      <c r="U532" s="132"/>
      <c r="V532" s="132"/>
    </row>
    <row r="533" spans="11:22">
      <c r="K533" s="132"/>
      <c r="L533" s="132"/>
      <c r="M533" s="132"/>
      <c r="O533" s="132" t="s">
        <v>11638</v>
      </c>
      <c r="P533" s="132" t="s">
        <v>11639</v>
      </c>
      <c r="R533" s="132"/>
      <c r="S533" s="132"/>
      <c r="U533" s="132"/>
      <c r="V533" s="132"/>
    </row>
    <row r="534" spans="11:22">
      <c r="K534" s="132"/>
      <c r="L534" s="132"/>
      <c r="M534" s="132"/>
      <c r="O534" s="132" t="s">
        <v>11640</v>
      </c>
      <c r="P534" s="132" t="s">
        <v>11641</v>
      </c>
      <c r="R534" s="132"/>
      <c r="S534" s="132"/>
      <c r="U534" s="132"/>
      <c r="V534" s="132"/>
    </row>
    <row r="535" spans="11:22">
      <c r="K535" s="132"/>
      <c r="L535" s="132"/>
      <c r="M535" s="132"/>
      <c r="O535" s="132" t="s">
        <v>11642</v>
      </c>
      <c r="P535" s="132" t="s">
        <v>11643</v>
      </c>
      <c r="R535" s="132"/>
      <c r="S535" s="132"/>
      <c r="U535" s="132"/>
      <c r="V535" s="132"/>
    </row>
    <row r="536" spans="11:22">
      <c r="K536" s="132"/>
      <c r="L536" s="132"/>
      <c r="M536" s="132"/>
      <c r="O536" s="132" t="s">
        <v>11644</v>
      </c>
      <c r="P536" s="132" t="s">
        <v>11645</v>
      </c>
      <c r="R536" s="132"/>
      <c r="S536" s="132"/>
      <c r="U536" s="132"/>
      <c r="V536" s="132"/>
    </row>
    <row r="537" spans="11:22">
      <c r="K537" s="132"/>
      <c r="L537" s="132"/>
      <c r="M537" s="132"/>
      <c r="O537" s="132" t="s">
        <v>11646</v>
      </c>
      <c r="P537" s="132" t="s">
        <v>11647</v>
      </c>
      <c r="R537" s="132"/>
      <c r="S537" s="132"/>
      <c r="U537" s="132"/>
      <c r="V537" s="132"/>
    </row>
    <row r="538" spans="11:22">
      <c r="K538" s="132"/>
      <c r="L538" s="132"/>
      <c r="M538" s="132"/>
      <c r="O538" s="132" t="s">
        <v>11648</v>
      </c>
      <c r="P538" s="132" t="s">
        <v>11649</v>
      </c>
      <c r="R538" s="132"/>
      <c r="S538" s="132"/>
      <c r="U538" s="132"/>
      <c r="V538" s="132"/>
    </row>
    <row r="539" spans="11:22">
      <c r="K539" s="132"/>
      <c r="L539" s="132"/>
      <c r="M539" s="132"/>
      <c r="O539" s="132" t="s">
        <v>11650</v>
      </c>
      <c r="P539" s="132" t="s">
        <v>11651</v>
      </c>
      <c r="R539" s="132"/>
      <c r="S539" s="132"/>
      <c r="U539" s="132"/>
      <c r="V539" s="132"/>
    </row>
    <row r="540" spans="11:22">
      <c r="K540" s="132"/>
      <c r="L540" s="132"/>
      <c r="M540" s="132"/>
      <c r="O540" s="132" t="s">
        <v>11652</v>
      </c>
      <c r="P540" s="132" t="s">
        <v>11653</v>
      </c>
      <c r="R540" s="132"/>
      <c r="S540" s="132"/>
      <c r="U540" s="132"/>
      <c r="V540" s="132"/>
    </row>
    <row r="541" spans="11:22">
      <c r="K541" s="132"/>
      <c r="L541" s="132"/>
      <c r="M541" s="132"/>
      <c r="O541" s="132" t="s">
        <v>11654</v>
      </c>
      <c r="P541" s="132" t="s">
        <v>11655</v>
      </c>
      <c r="R541" s="132"/>
      <c r="S541" s="132"/>
      <c r="U541" s="132"/>
      <c r="V541" s="132"/>
    </row>
    <row r="542" spans="11:22">
      <c r="K542" s="132"/>
      <c r="L542" s="132"/>
      <c r="M542" s="132"/>
      <c r="O542" s="132" t="s">
        <v>11656</v>
      </c>
      <c r="P542" s="132" t="s">
        <v>11657</v>
      </c>
      <c r="R542" s="132"/>
      <c r="S542" s="132"/>
      <c r="U542" s="132"/>
      <c r="V542" s="132"/>
    </row>
    <row r="543" spans="11:22">
      <c r="K543" s="132"/>
      <c r="L543" s="132"/>
      <c r="M543" s="132"/>
      <c r="O543" s="132" t="s">
        <v>11658</v>
      </c>
      <c r="P543" s="132" t="s">
        <v>11659</v>
      </c>
      <c r="R543" s="132"/>
      <c r="S543" s="132"/>
      <c r="U543" s="132"/>
      <c r="V543" s="132"/>
    </row>
    <row r="544" spans="11:22">
      <c r="K544" s="132"/>
      <c r="L544" s="132"/>
      <c r="M544" s="132"/>
      <c r="O544" s="132" t="s">
        <v>11660</v>
      </c>
      <c r="P544" s="132" t="s">
        <v>11661</v>
      </c>
      <c r="R544" s="132"/>
      <c r="S544" s="132"/>
      <c r="U544" s="132"/>
      <c r="V544" s="132"/>
    </row>
    <row r="545" spans="11:22">
      <c r="K545" s="132"/>
      <c r="L545" s="132"/>
      <c r="M545" s="132"/>
      <c r="O545" s="132" t="s">
        <v>11662</v>
      </c>
      <c r="P545" s="132" t="s">
        <v>11663</v>
      </c>
      <c r="R545" s="132"/>
      <c r="S545" s="132"/>
      <c r="U545" s="132"/>
      <c r="V545" s="132"/>
    </row>
    <row r="546" spans="11:22">
      <c r="K546" s="132"/>
      <c r="L546" s="132"/>
      <c r="M546" s="132"/>
      <c r="O546" s="132" t="s">
        <v>11664</v>
      </c>
      <c r="P546" s="132" t="s">
        <v>11665</v>
      </c>
      <c r="R546" s="132"/>
      <c r="S546" s="132"/>
      <c r="U546" s="132"/>
      <c r="V546" s="132"/>
    </row>
    <row r="547" spans="11:22">
      <c r="K547" s="132"/>
      <c r="L547" s="132"/>
      <c r="M547" s="132"/>
      <c r="O547" s="132" t="s">
        <v>11666</v>
      </c>
      <c r="P547" s="132" t="s">
        <v>11667</v>
      </c>
      <c r="R547" s="132"/>
      <c r="S547" s="132"/>
      <c r="U547" s="132"/>
      <c r="V547" s="132"/>
    </row>
    <row r="548" spans="11:22">
      <c r="K548" s="132"/>
      <c r="L548" s="132"/>
      <c r="M548" s="132"/>
      <c r="O548" s="132" t="s">
        <v>11668</v>
      </c>
      <c r="P548" s="132" t="s">
        <v>11669</v>
      </c>
      <c r="R548" s="132"/>
      <c r="S548" s="132"/>
      <c r="U548" s="132"/>
      <c r="V548" s="132"/>
    </row>
    <row r="549" spans="11:22">
      <c r="K549" s="132"/>
      <c r="L549" s="132"/>
      <c r="M549" s="132"/>
      <c r="O549" s="132" t="s">
        <v>11670</v>
      </c>
      <c r="P549" s="132" t="s">
        <v>11671</v>
      </c>
      <c r="R549" s="132"/>
      <c r="S549" s="132"/>
      <c r="U549" s="132"/>
      <c r="V549" s="132"/>
    </row>
    <row r="550" spans="11:22">
      <c r="K550" s="132"/>
      <c r="L550" s="132"/>
      <c r="M550" s="132"/>
      <c r="O550" s="132" t="s">
        <v>11672</v>
      </c>
      <c r="P550" s="132" t="s">
        <v>11673</v>
      </c>
      <c r="R550" s="132"/>
      <c r="S550" s="132"/>
      <c r="U550" s="132"/>
      <c r="V550" s="132"/>
    </row>
    <row r="551" spans="11:22">
      <c r="K551" s="132"/>
      <c r="L551" s="132"/>
      <c r="M551" s="132"/>
      <c r="O551" s="132" t="s">
        <v>11674</v>
      </c>
      <c r="P551" s="132" t="s">
        <v>11675</v>
      </c>
      <c r="R551" s="132"/>
      <c r="S551" s="132"/>
      <c r="U551" s="132"/>
      <c r="V551" s="132"/>
    </row>
    <row r="552" spans="11:22">
      <c r="K552" s="132"/>
      <c r="L552" s="132"/>
      <c r="M552" s="132"/>
      <c r="O552" s="132" t="s">
        <v>11676</v>
      </c>
      <c r="P552" s="132" t="s">
        <v>11677</v>
      </c>
      <c r="R552" s="132"/>
      <c r="S552" s="132"/>
      <c r="U552" s="132"/>
      <c r="V552" s="132"/>
    </row>
    <row r="553" spans="11:22">
      <c r="K553" s="132"/>
      <c r="L553" s="132"/>
      <c r="M553" s="132"/>
      <c r="O553" s="132" t="s">
        <v>4096</v>
      </c>
      <c r="P553" s="132" t="s">
        <v>11678</v>
      </c>
      <c r="R553" s="132"/>
      <c r="S553" s="132"/>
      <c r="U553" s="132"/>
      <c r="V553" s="132"/>
    </row>
    <row r="554" spans="11:22">
      <c r="K554" s="132"/>
      <c r="L554" s="132"/>
      <c r="M554" s="132"/>
      <c r="O554" s="132" t="s">
        <v>4381</v>
      </c>
      <c r="P554" s="132" t="s">
        <v>11679</v>
      </c>
      <c r="R554" s="132"/>
      <c r="S554" s="132"/>
      <c r="U554" s="132"/>
      <c r="V554" s="132"/>
    </row>
    <row r="555" spans="11:22">
      <c r="K555" s="132"/>
      <c r="L555" s="132"/>
      <c r="M555" s="132"/>
      <c r="O555" s="132" t="s">
        <v>5361</v>
      </c>
      <c r="P555" s="132" t="s">
        <v>11680</v>
      </c>
      <c r="R555" s="132"/>
      <c r="S555" s="132"/>
      <c r="U555" s="132"/>
      <c r="V555" s="132"/>
    </row>
    <row r="556" spans="11:22">
      <c r="K556" s="132"/>
      <c r="L556" s="132"/>
      <c r="M556" s="132"/>
      <c r="O556" s="132" t="s">
        <v>2819</v>
      </c>
      <c r="P556" s="132" t="s">
        <v>11681</v>
      </c>
      <c r="R556" s="132"/>
      <c r="S556" s="132"/>
      <c r="U556" s="132"/>
      <c r="V556" s="132"/>
    </row>
    <row r="557" spans="11:22">
      <c r="K557" s="132"/>
      <c r="L557" s="132"/>
      <c r="M557" s="132"/>
      <c r="O557" s="132" t="s">
        <v>3750</v>
      </c>
      <c r="P557" s="132" t="s">
        <v>11682</v>
      </c>
      <c r="R557" s="132"/>
      <c r="S557" s="132"/>
      <c r="U557" s="132"/>
      <c r="V557" s="132"/>
    </row>
    <row r="558" spans="11:22">
      <c r="K558" s="132"/>
      <c r="L558" s="132"/>
      <c r="M558" s="132"/>
      <c r="O558" s="132" t="s">
        <v>11683</v>
      </c>
      <c r="P558" s="132" t="s">
        <v>11684</v>
      </c>
      <c r="R558" s="132"/>
      <c r="S558" s="132"/>
      <c r="U558" s="132"/>
      <c r="V558" s="132"/>
    </row>
    <row r="559" spans="11:22">
      <c r="K559" s="132"/>
      <c r="L559" s="132"/>
      <c r="M559" s="132"/>
      <c r="O559" s="132" t="s">
        <v>11685</v>
      </c>
      <c r="P559" s="132" t="s">
        <v>11686</v>
      </c>
      <c r="R559" s="132"/>
      <c r="S559" s="132"/>
      <c r="U559" s="132"/>
      <c r="V559" s="132"/>
    </row>
    <row r="560" spans="11:22">
      <c r="K560" s="132"/>
      <c r="L560" s="132"/>
      <c r="M560" s="132"/>
      <c r="O560" s="132" t="s">
        <v>3841</v>
      </c>
      <c r="P560" s="132" t="s">
        <v>11687</v>
      </c>
      <c r="R560" s="132"/>
      <c r="S560" s="132"/>
      <c r="U560" s="132"/>
      <c r="V560" s="132"/>
    </row>
    <row r="561" spans="11:22">
      <c r="K561" s="132"/>
      <c r="L561" s="132"/>
      <c r="M561" s="132"/>
      <c r="O561" s="132" t="s">
        <v>11688</v>
      </c>
      <c r="P561" s="132" t="s">
        <v>11689</v>
      </c>
      <c r="R561" s="132"/>
      <c r="S561" s="132"/>
      <c r="U561" s="132"/>
      <c r="V561" s="132"/>
    </row>
    <row r="562" spans="11:22">
      <c r="K562" s="132"/>
      <c r="L562" s="132"/>
      <c r="M562" s="132"/>
      <c r="O562" s="132" t="s">
        <v>11690</v>
      </c>
      <c r="P562" s="132" t="s">
        <v>11691</v>
      </c>
      <c r="R562" s="132"/>
      <c r="S562" s="132"/>
      <c r="U562" s="132"/>
      <c r="V562" s="132"/>
    </row>
    <row r="563" spans="11:22">
      <c r="K563" s="132"/>
      <c r="L563" s="132"/>
      <c r="M563" s="132"/>
      <c r="O563" s="132" t="s">
        <v>11692</v>
      </c>
      <c r="P563" s="132" t="s">
        <v>11693</v>
      </c>
      <c r="R563" s="132"/>
      <c r="S563" s="132"/>
      <c r="U563" s="132"/>
      <c r="V563" s="132"/>
    </row>
    <row r="564" spans="11:22">
      <c r="K564" s="132"/>
      <c r="L564" s="132"/>
      <c r="M564" s="132"/>
      <c r="O564" s="132" t="s">
        <v>11694</v>
      </c>
      <c r="P564" s="132" t="s">
        <v>11695</v>
      </c>
      <c r="R564" s="132"/>
      <c r="S564" s="132"/>
      <c r="U564" s="132"/>
      <c r="V564" s="132"/>
    </row>
    <row r="565" spans="11:22">
      <c r="K565" s="132"/>
      <c r="L565" s="132"/>
      <c r="M565" s="132"/>
      <c r="O565" s="132" t="s">
        <v>11696</v>
      </c>
      <c r="P565" s="132" t="s">
        <v>11697</v>
      </c>
      <c r="R565" s="132"/>
      <c r="S565" s="132"/>
      <c r="U565" s="132"/>
      <c r="V565" s="132"/>
    </row>
    <row r="566" spans="11:22">
      <c r="K566" s="132"/>
      <c r="L566" s="132"/>
      <c r="M566" s="132"/>
      <c r="O566" s="132" t="s">
        <v>11698</v>
      </c>
      <c r="P566" s="132" t="s">
        <v>11699</v>
      </c>
      <c r="R566" s="132"/>
      <c r="S566" s="132"/>
      <c r="U566" s="132"/>
      <c r="V566" s="132"/>
    </row>
    <row r="567" spans="11:22">
      <c r="K567" s="132"/>
      <c r="L567" s="132"/>
      <c r="M567" s="132"/>
      <c r="O567" s="132" t="s">
        <v>11700</v>
      </c>
      <c r="P567" s="132" t="s">
        <v>11701</v>
      </c>
      <c r="R567" s="132"/>
      <c r="S567" s="132"/>
      <c r="U567" s="132"/>
      <c r="V567" s="132"/>
    </row>
    <row r="568" spans="11:22">
      <c r="K568" s="132"/>
      <c r="L568" s="132"/>
      <c r="M568" s="132"/>
      <c r="O568" s="132" t="s">
        <v>11702</v>
      </c>
      <c r="P568" s="132" t="s">
        <v>11703</v>
      </c>
      <c r="R568" s="132"/>
      <c r="S568" s="132"/>
      <c r="U568" s="132"/>
      <c r="V568" s="132"/>
    </row>
    <row r="569" spans="11:22">
      <c r="K569" s="132"/>
      <c r="L569" s="132"/>
      <c r="M569" s="132"/>
      <c r="O569" s="132" t="s">
        <v>11704</v>
      </c>
      <c r="P569" s="132" t="s">
        <v>11705</v>
      </c>
      <c r="R569" s="132"/>
      <c r="S569" s="132"/>
      <c r="U569" s="132"/>
      <c r="V569" s="132"/>
    </row>
    <row r="570" spans="11:22">
      <c r="K570" s="132"/>
      <c r="L570" s="132"/>
      <c r="M570" s="132"/>
      <c r="O570" s="132" t="s">
        <v>11706</v>
      </c>
      <c r="P570" s="132" t="s">
        <v>11707</v>
      </c>
      <c r="R570" s="132"/>
      <c r="S570" s="132"/>
      <c r="U570" s="132"/>
      <c r="V570" s="132"/>
    </row>
    <row r="571" spans="11:22">
      <c r="K571" s="132"/>
      <c r="L571" s="132"/>
      <c r="M571" s="132"/>
      <c r="O571" s="132" t="s">
        <v>11708</v>
      </c>
      <c r="P571" s="132" t="s">
        <v>11709</v>
      </c>
      <c r="R571" s="132"/>
      <c r="S571" s="132"/>
      <c r="U571" s="132"/>
      <c r="V571" s="132"/>
    </row>
    <row r="572" spans="11:22">
      <c r="K572" s="132"/>
      <c r="L572" s="132"/>
      <c r="M572" s="132"/>
      <c r="O572" s="132" t="s">
        <v>11710</v>
      </c>
      <c r="P572" s="132" t="s">
        <v>11711</v>
      </c>
      <c r="R572" s="132"/>
      <c r="S572" s="132"/>
      <c r="U572" s="132"/>
      <c r="V572" s="132"/>
    </row>
    <row r="573" spans="11:22">
      <c r="K573" s="132"/>
      <c r="L573" s="132"/>
      <c r="M573" s="132"/>
      <c r="O573" s="132" t="s">
        <v>11712</v>
      </c>
      <c r="P573" s="132" t="s">
        <v>11713</v>
      </c>
      <c r="R573" s="132"/>
      <c r="S573" s="132"/>
      <c r="U573" s="132"/>
      <c r="V573" s="132"/>
    </row>
    <row r="574" spans="11:22">
      <c r="K574" s="132"/>
      <c r="L574" s="132"/>
      <c r="M574" s="132"/>
      <c r="O574" s="132" t="s">
        <v>11714</v>
      </c>
      <c r="P574" s="132" t="s">
        <v>11715</v>
      </c>
      <c r="R574" s="132"/>
      <c r="S574" s="132"/>
      <c r="U574" s="132"/>
      <c r="V574" s="132"/>
    </row>
    <row r="575" spans="11:22">
      <c r="K575" s="132"/>
      <c r="L575" s="132"/>
      <c r="M575" s="132"/>
      <c r="O575" s="132" t="s">
        <v>11716</v>
      </c>
      <c r="P575" s="132" t="s">
        <v>11717</v>
      </c>
      <c r="R575" s="132"/>
      <c r="S575" s="132"/>
      <c r="U575" s="132"/>
      <c r="V575" s="132"/>
    </row>
    <row r="576" spans="11:22">
      <c r="K576" s="132"/>
      <c r="L576" s="132"/>
      <c r="M576" s="132"/>
      <c r="O576" s="132" t="s">
        <v>11718</v>
      </c>
      <c r="P576" s="132" t="s">
        <v>11719</v>
      </c>
      <c r="R576" s="132"/>
      <c r="S576" s="132"/>
      <c r="U576" s="132"/>
      <c r="V576" s="132"/>
    </row>
    <row r="577" spans="11:22">
      <c r="K577" s="132"/>
      <c r="L577" s="132"/>
      <c r="M577" s="132"/>
      <c r="O577" s="132" t="s">
        <v>11720</v>
      </c>
      <c r="P577" s="132" t="s">
        <v>11721</v>
      </c>
      <c r="R577" s="132"/>
      <c r="S577" s="132"/>
      <c r="U577" s="132"/>
      <c r="V577" s="132"/>
    </row>
    <row r="578" spans="11:22">
      <c r="K578" s="132"/>
      <c r="L578" s="132"/>
      <c r="M578" s="132"/>
      <c r="O578" s="132" t="s">
        <v>11722</v>
      </c>
      <c r="P578" s="132" t="s">
        <v>11723</v>
      </c>
      <c r="R578" s="132"/>
      <c r="S578" s="132"/>
      <c r="U578" s="132"/>
      <c r="V578" s="132"/>
    </row>
    <row r="579" spans="11:22">
      <c r="K579" s="132"/>
      <c r="L579" s="132"/>
      <c r="M579" s="132"/>
      <c r="O579" s="132" t="s">
        <v>11724</v>
      </c>
      <c r="P579" s="132" t="s">
        <v>11725</v>
      </c>
      <c r="R579" s="132"/>
      <c r="S579" s="132"/>
      <c r="U579" s="132"/>
      <c r="V579" s="132"/>
    </row>
    <row r="580" spans="11:22">
      <c r="K580" s="132"/>
      <c r="L580" s="132"/>
      <c r="M580" s="132"/>
      <c r="O580" s="132" t="s">
        <v>11726</v>
      </c>
      <c r="P580" s="132" t="s">
        <v>11727</v>
      </c>
      <c r="R580" s="132"/>
      <c r="S580" s="132"/>
      <c r="U580" s="132"/>
      <c r="V580" s="132"/>
    </row>
    <row r="581" spans="11:22">
      <c r="K581" s="132"/>
      <c r="L581" s="132"/>
      <c r="M581" s="132"/>
      <c r="O581" s="132" t="s">
        <v>11728</v>
      </c>
      <c r="P581" s="132" t="s">
        <v>11729</v>
      </c>
      <c r="R581" s="132"/>
      <c r="S581" s="132"/>
      <c r="U581" s="132"/>
      <c r="V581" s="132"/>
    </row>
    <row r="582" spans="11:22">
      <c r="K582" s="132"/>
      <c r="L582" s="132"/>
      <c r="M582" s="132"/>
      <c r="O582" s="132" t="s">
        <v>11730</v>
      </c>
      <c r="P582" s="132" t="s">
        <v>11731</v>
      </c>
      <c r="R582" s="132"/>
      <c r="S582" s="132"/>
      <c r="U582" s="132"/>
      <c r="V582" s="132"/>
    </row>
    <row r="583" spans="11:22">
      <c r="K583" s="132"/>
      <c r="L583" s="132"/>
      <c r="M583" s="132"/>
      <c r="O583" s="132" t="s">
        <v>11732</v>
      </c>
      <c r="P583" s="132" t="s">
        <v>11733</v>
      </c>
      <c r="R583" s="132"/>
      <c r="S583" s="132"/>
      <c r="U583" s="132"/>
      <c r="V583" s="132"/>
    </row>
    <row r="584" spans="11:22">
      <c r="K584" s="132"/>
      <c r="L584" s="132"/>
      <c r="M584" s="132"/>
      <c r="O584" s="132" t="s">
        <v>11734</v>
      </c>
      <c r="P584" s="132" t="s">
        <v>11735</v>
      </c>
      <c r="R584" s="132"/>
      <c r="S584" s="132"/>
      <c r="U584" s="132"/>
      <c r="V584" s="132"/>
    </row>
    <row r="585" spans="11:22">
      <c r="K585" s="132"/>
      <c r="L585" s="132"/>
      <c r="M585" s="132"/>
      <c r="O585" s="132" t="s">
        <v>11736</v>
      </c>
      <c r="P585" s="132" t="s">
        <v>11737</v>
      </c>
      <c r="R585" s="132"/>
      <c r="S585" s="132"/>
      <c r="U585" s="132"/>
      <c r="V585" s="132"/>
    </row>
    <row r="586" spans="11:22">
      <c r="K586" s="132"/>
      <c r="L586" s="132"/>
      <c r="M586" s="132"/>
      <c r="O586" s="132" t="s">
        <v>11738</v>
      </c>
      <c r="P586" s="132" t="s">
        <v>11739</v>
      </c>
      <c r="R586" s="132"/>
      <c r="S586" s="132"/>
      <c r="U586" s="132"/>
      <c r="V586" s="132"/>
    </row>
    <row r="587" spans="11:22">
      <c r="K587" s="132"/>
      <c r="L587" s="132"/>
      <c r="M587" s="132"/>
      <c r="O587" s="132" t="s">
        <v>4396</v>
      </c>
      <c r="P587" s="132" t="s">
        <v>11740</v>
      </c>
      <c r="R587" s="132"/>
      <c r="S587" s="132"/>
      <c r="U587" s="132"/>
      <c r="V587" s="132"/>
    </row>
    <row r="588" spans="11:22">
      <c r="K588" s="132"/>
      <c r="L588" s="132"/>
      <c r="M588" s="132"/>
      <c r="O588" s="132" t="s">
        <v>2971</v>
      </c>
      <c r="P588" s="132" t="s">
        <v>11741</v>
      </c>
      <c r="R588" s="132"/>
      <c r="S588" s="132"/>
      <c r="U588" s="132"/>
      <c r="V588" s="132"/>
    </row>
    <row r="589" spans="11:22">
      <c r="K589" s="132"/>
      <c r="L589" s="132"/>
      <c r="M589" s="132"/>
      <c r="O589" s="132" t="s">
        <v>3853</v>
      </c>
      <c r="P589" s="132" t="s">
        <v>11742</v>
      </c>
      <c r="R589" s="132"/>
      <c r="S589" s="132"/>
      <c r="U589" s="132"/>
      <c r="V589" s="132"/>
    </row>
    <row r="590" spans="11:22">
      <c r="K590" s="132"/>
      <c r="L590" s="132"/>
      <c r="M590" s="132"/>
      <c r="O590" s="132" t="s">
        <v>5568</v>
      </c>
      <c r="P590" s="132" t="s">
        <v>11743</v>
      </c>
      <c r="R590" s="132"/>
      <c r="S590" s="132"/>
      <c r="U590" s="132"/>
      <c r="V590" s="132"/>
    </row>
    <row r="591" spans="11:22">
      <c r="K591" s="132"/>
      <c r="L591" s="132"/>
      <c r="M591" s="132"/>
      <c r="O591" s="132" t="s">
        <v>2504</v>
      </c>
      <c r="P591" s="132" t="s">
        <v>11744</v>
      </c>
      <c r="R591" s="132"/>
      <c r="S591" s="132"/>
      <c r="U591" s="132"/>
      <c r="V591" s="132"/>
    </row>
    <row r="592" spans="11:22">
      <c r="K592" s="132"/>
      <c r="L592" s="132"/>
      <c r="M592" s="132"/>
      <c r="O592" s="132" t="s">
        <v>5133</v>
      </c>
      <c r="P592" s="132" t="s">
        <v>11745</v>
      </c>
      <c r="R592" s="132"/>
      <c r="S592" s="132"/>
      <c r="U592" s="132"/>
      <c r="V592" s="132"/>
    </row>
    <row r="593" spans="11:22">
      <c r="K593" s="132"/>
      <c r="L593" s="132"/>
      <c r="M593" s="132"/>
      <c r="O593" s="132" t="s">
        <v>4403</v>
      </c>
      <c r="P593" s="132" t="s">
        <v>11746</v>
      </c>
      <c r="R593" s="132"/>
      <c r="S593" s="132"/>
      <c r="U593" s="132"/>
      <c r="V593" s="132"/>
    </row>
    <row r="594" spans="11:22">
      <c r="K594" s="132"/>
      <c r="L594" s="132"/>
      <c r="M594" s="132"/>
      <c r="O594" s="132" t="s">
        <v>2774</v>
      </c>
      <c r="P594" s="132" t="s">
        <v>11747</v>
      </c>
      <c r="R594" s="132"/>
      <c r="S594" s="132"/>
      <c r="U594" s="132"/>
      <c r="V594" s="132"/>
    </row>
    <row r="595" spans="11:22">
      <c r="K595" s="132"/>
      <c r="L595" s="132"/>
      <c r="M595" s="132"/>
      <c r="O595" s="132" t="s">
        <v>3360</v>
      </c>
      <c r="P595" s="132" t="s">
        <v>11748</v>
      </c>
      <c r="R595" s="132"/>
      <c r="S595" s="132"/>
      <c r="U595" s="132"/>
      <c r="V595" s="132"/>
    </row>
    <row r="596" spans="11:22">
      <c r="K596" s="132"/>
      <c r="L596" s="132"/>
      <c r="M596" s="132"/>
      <c r="O596" s="132" t="s">
        <v>3155</v>
      </c>
      <c r="P596" s="132" t="s">
        <v>11749</v>
      </c>
      <c r="R596" s="132"/>
      <c r="S596" s="132"/>
      <c r="U596" s="132"/>
      <c r="V596" s="132"/>
    </row>
    <row r="597" spans="11:22">
      <c r="K597" s="132"/>
      <c r="L597" s="132"/>
      <c r="M597" s="132"/>
      <c r="O597" s="132" t="s">
        <v>2730</v>
      </c>
      <c r="P597" s="132" t="s">
        <v>11750</v>
      </c>
      <c r="R597" s="132"/>
      <c r="S597" s="132"/>
      <c r="U597" s="132"/>
      <c r="V597" s="132"/>
    </row>
    <row r="598" spans="11:22">
      <c r="K598" s="132"/>
      <c r="L598" s="132"/>
      <c r="M598" s="132"/>
      <c r="O598" s="132" t="s">
        <v>2854</v>
      </c>
      <c r="P598" s="132" t="s">
        <v>11751</v>
      </c>
      <c r="R598" s="132"/>
      <c r="S598" s="132"/>
      <c r="U598" s="132"/>
      <c r="V598" s="132"/>
    </row>
    <row r="599" spans="11:22">
      <c r="K599" s="132"/>
      <c r="L599" s="132"/>
      <c r="M599" s="132"/>
      <c r="O599" s="132" t="s">
        <v>8603</v>
      </c>
      <c r="P599" s="132" t="s">
        <v>11752</v>
      </c>
      <c r="R599" s="132"/>
      <c r="S599" s="132"/>
      <c r="U599" s="132"/>
      <c r="V599" s="132"/>
    </row>
    <row r="600" spans="11:22">
      <c r="K600" s="132"/>
      <c r="L600" s="132"/>
      <c r="M600" s="132"/>
      <c r="O600" s="132" t="s">
        <v>11753</v>
      </c>
      <c r="P600" s="132" t="s">
        <v>11754</v>
      </c>
      <c r="R600" s="132"/>
      <c r="S600" s="132"/>
      <c r="U600" s="132"/>
      <c r="V600" s="132"/>
    </row>
    <row r="601" spans="11:22">
      <c r="K601" s="132"/>
      <c r="L601" s="132"/>
      <c r="M601" s="132"/>
      <c r="O601" s="132" t="s">
        <v>11755</v>
      </c>
      <c r="P601" s="132" t="s">
        <v>11756</v>
      </c>
      <c r="R601" s="132"/>
      <c r="S601" s="132"/>
      <c r="U601" s="132"/>
      <c r="V601" s="132"/>
    </row>
    <row r="602" spans="11:22">
      <c r="K602" s="132"/>
      <c r="L602" s="132"/>
      <c r="M602" s="132"/>
      <c r="O602" s="132" t="s">
        <v>2915</v>
      </c>
      <c r="P602" s="132" t="s">
        <v>11757</v>
      </c>
      <c r="R602" s="132"/>
      <c r="S602" s="132"/>
      <c r="U602" s="132"/>
      <c r="V602" s="132"/>
    </row>
    <row r="603" spans="11:22">
      <c r="K603" s="132"/>
      <c r="L603" s="132"/>
      <c r="M603" s="132"/>
      <c r="O603" s="132" t="s">
        <v>3059</v>
      </c>
      <c r="P603" s="132" t="s">
        <v>11758</v>
      </c>
      <c r="R603" s="132"/>
      <c r="S603" s="132"/>
      <c r="U603" s="132"/>
      <c r="V603" s="132"/>
    </row>
    <row r="604" spans="11:22">
      <c r="K604" s="132"/>
      <c r="L604" s="132"/>
      <c r="M604" s="132"/>
      <c r="O604" s="132" t="s">
        <v>3317</v>
      </c>
      <c r="P604" s="132" t="s">
        <v>11759</v>
      </c>
      <c r="R604" s="132"/>
      <c r="S604" s="132"/>
      <c r="U604" s="132"/>
      <c r="V604" s="132"/>
    </row>
    <row r="605" spans="11:22">
      <c r="K605" s="132"/>
      <c r="L605" s="132"/>
      <c r="M605" s="132"/>
      <c r="O605" s="132" t="s">
        <v>11760</v>
      </c>
      <c r="P605" s="132" t="s">
        <v>11761</v>
      </c>
      <c r="R605" s="132"/>
      <c r="S605" s="132"/>
      <c r="U605" s="132"/>
      <c r="V605" s="132"/>
    </row>
    <row r="606" spans="11:22">
      <c r="K606" s="132"/>
      <c r="L606" s="132"/>
      <c r="M606" s="132"/>
      <c r="O606" s="132" t="s">
        <v>11762</v>
      </c>
      <c r="P606" s="132" t="s">
        <v>11763</v>
      </c>
      <c r="R606" s="132"/>
      <c r="S606" s="132"/>
      <c r="U606" s="132"/>
      <c r="V606" s="132"/>
    </row>
    <row r="607" spans="11:22">
      <c r="K607" s="132"/>
      <c r="L607" s="132"/>
      <c r="M607" s="132"/>
      <c r="O607" s="132" t="s">
        <v>11764</v>
      </c>
      <c r="P607" s="132" t="s">
        <v>11765</v>
      </c>
      <c r="R607" s="132"/>
      <c r="S607" s="132"/>
      <c r="U607" s="132"/>
      <c r="V607" s="132"/>
    </row>
    <row r="608" spans="11:22">
      <c r="K608" s="132"/>
      <c r="L608" s="132"/>
      <c r="M608" s="132"/>
      <c r="O608" s="132" t="s">
        <v>11766</v>
      </c>
      <c r="P608" s="132" t="s">
        <v>11767</v>
      </c>
      <c r="R608" s="132"/>
      <c r="S608" s="132"/>
      <c r="U608" s="132"/>
      <c r="V608" s="132"/>
    </row>
    <row r="609" spans="11:22">
      <c r="K609" s="132"/>
      <c r="L609" s="132"/>
      <c r="M609" s="132"/>
      <c r="O609" s="132" t="s">
        <v>3125</v>
      </c>
      <c r="P609" s="132" t="s">
        <v>11768</v>
      </c>
      <c r="R609" s="132"/>
      <c r="S609" s="132"/>
      <c r="U609" s="132"/>
      <c r="V609" s="132"/>
    </row>
    <row r="610" spans="11:22">
      <c r="K610" s="132"/>
      <c r="L610" s="132"/>
      <c r="M610" s="132"/>
      <c r="O610" s="132" t="s">
        <v>3314</v>
      </c>
      <c r="P610" s="132" t="s">
        <v>11769</v>
      </c>
      <c r="R610" s="132"/>
      <c r="S610" s="132"/>
      <c r="U610" s="132"/>
      <c r="V610" s="132"/>
    </row>
    <row r="611" spans="11:22">
      <c r="K611" s="132"/>
      <c r="L611" s="132"/>
      <c r="M611" s="132"/>
      <c r="O611" s="132" t="s">
        <v>2643</v>
      </c>
      <c r="P611" s="132" t="s">
        <v>11770</v>
      </c>
      <c r="R611" s="132"/>
      <c r="S611" s="132"/>
      <c r="U611" s="132"/>
      <c r="V611" s="132"/>
    </row>
    <row r="612" spans="11:22">
      <c r="K612" s="132"/>
      <c r="L612" s="132"/>
      <c r="M612" s="132"/>
      <c r="O612" s="132" t="s">
        <v>3377</v>
      </c>
      <c r="P612" s="132" t="s">
        <v>11771</v>
      </c>
      <c r="R612" s="132"/>
      <c r="S612" s="132"/>
      <c r="U612" s="132"/>
      <c r="V612" s="132"/>
    </row>
    <row r="613" spans="11:22">
      <c r="K613" s="132"/>
      <c r="L613" s="132"/>
      <c r="M613" s="132"/>
      <c r="O613" s="132" t="s">
        <v>2673</v>
      </c>
      <c r="P613" s="132" t="s">
        <v>11772</v>
      </c>
      <c r="R613" s="132"/>
      <c r="S613" s="132"/>
      <c r="U613" s="132"/>
      <c r="V613" s="132"/>
    </row>
    <row r="614" spans="11:22">
      <c r="K614" s="132"/>
      <c r="L614" s="132"/>
      <c r="M614" s="132"/>
      <c r="O614" s="132" t="s">
        <v>2957</v>
      </c>
      <c r="P614" s="132" t="s">
        <v>11773</v>
      </c>
      <c r="R614" s="132"/>
      <c r="S614" s="132"/>
      <c r="U614" s="132"/>
      <c r="V614" s="132"/>
    </row>
    <row r="615" spans="11:22">
      <c r="K615" s="132"/>
      <c r="L615" s="132"/>
      <c r="M615" s="132"/>
      <c r="O615" s="132" t="s">
        <v>2547</v>
      </c>
      <c r="P615" s="132" t="s">
        <v>11774</v>
      </c>
      <c r="R615" s="132"/>
      <c r="S615" s="132"/>
      <c r="U615" s="132"/>
      <c r="V615" s="132"/>
    </row>
    <row r="616" spans="11:22">
      <c r="K616" s="132"/>
      <c r="L616" s="132"/>
      <c r="M616" s="132"/>
      <c r="O616" s="132" t="s">
        <v>3217</v>
      </c>
      <c r="P616" s="132" t="s">
        <v>11775</v>
      </c>
      <c r="R616" s="132"/>
      <c r="S616" s="132"/>
      <c r="U616" s="132"/>
      <c r="V616" s="132"/>
    </row>
    <row r="617" spans="11:22">
      <c r="K617" s="132"/>
      <c r="L617" s="132"/>
      <c r="M617" s="132"/>
      <c r="O617" s="132" t="s">
        <v>3174</v>
      </c>
      <c r="P617" s="132" t="s">
        <v>11776</v>
      </c>
      <c r="R617" s="132"/>
      <c r="S617" s="132"/>
      <c r="U617" s="132"/>
      <c r="V617" s="132"/>
    </row>
    <row r="618" spans="11:22">
      <c r="K618" s="132"/>
      <c r="L618" s="132"/>
      <c r="M618" s="132"/>
      <c r="O618" s="132" t="s">
        <v>3273</v>
      </c>
      <c r="P618" s="132" t="s">
        <v>11777</v>
      </c>
      <c r="R618" s="132"/>
      <c r="S618" s="132"/>
      <c r="U618" s="132"/>
      <c r="V618" s="132"/>
    </row>
    <row r="619" spans="11:22">
      <c r="K619" s="132"/>
      <c r="L619" s="132"/>
      <c r="M619" s="132"/>
      <c r="O619" s="132" t="s">
        <v>3349</v>
      </c>
      <c r="P619" s="132" t="s">
        <v>11778</v>
      </c>
      <c r="R619" s="132"/>
      <c r="S619" s="132"/>
      <c r="U619" s="132"/>
      <c r="V619" s="132"/>
    </row>
    <row r="620" spans="11:22">
      <c r="K620" s="132"/>
      <c r="L620" s="132"/>
      <c r="M620" s="132"/>
      <c r="O620" s="132" t="s">
        <v>3096</v>
      </c>
      <c r="P620" s="132" t="s">
        <v>11779</v>
      </c>
      <c r="R620" s="132"/>
      <c r="S620" s="132"/>
      <c r="U620" s="132"/>
      <c r="V620" s="132"/>
    </row>
    <row r="621" spans="11:22">
      <c r="K621" s="132"/>
      <c r="L621" s="132"/>
      <c r="M621" s="132"/>
      <c r="O621" s="132" t="s">
        <v>3514</v>
      </c>
      <c r="P621" s="132" t="s">
        <v>11780</v>
      </c>
      <c r="R621" s="132"/>
      <c r="S621" s="132"/>
      <c r="U621" s="132"/>
      <c r="V621" s="132"/>
    </row>
    <row r="622" spans="11:22">
      <c r="K622" s="132"/>
      <c r="L622" s="132"/>
      <c r="M622" s="132"/>
      <c r="O622" s="132" t="s">
        <v>11781</v>
      </c>
      <c r="P622" s="132" t="s">
        <v>11782</v>
      </c>
      <c r="R622" s="132"/>
      <c r="S622" s="132"/>
      <c r="U622" s="132"/>
      <c r="V622" s="132"/>
    </row>
    <row r="623" spans="11:22">
      <c r="K623" s="132"/>
      <c r="L623" s="132"/>
      <c r="M623" s="132"/>
      <c r="O623" s="132" t="s">
        <v>5732</v>
      </c>
      <c r="P623" s="132" t="s">
        <v>11783</v>
      </c>
      <c r="R623" s="132"/>
      <c r="S623" s="132"/>
      <c r="U623" s="132"/>
      <c r="V623" s="132"/>
    </row>
    <row r="624" spans="11:22">
      <c r="K624" s="132"/>
      <c r="L624" s="132"/>
      <c r="M624" s="132"/>
      <c r="O624" s="132" t="s">
        <v>2974</v>
      </c>
      <c r="P624" s="132" t="s">
        <v>11784</v>
      </c>
      <c r="R624" s="132"/>
      <c r="S624" s="132"/>
      <c r="U624" s="132"/>
      <c r="V624" s="132"/>
    </row>
    <row r="625" spans="11:22">
      <c r="K625" s="132"/>
      <c r="L625" s="132"/>
      <c r="M625" s="132"/>
      <c r="O625" s="132" t="s">
        <v>3252</v>
      </c>
      <c r="P625" s="132" t="s">
        <v>11785</v>
      </c>
      <c r="R625" s="132"/>
      <c r="S625" s="132"/>
      <c r="U625" s="132"/>
      <c r="V625" s="132"/>
    </row>
    <row r="626" spans="11:22">
      <c r="K626" s="132"/>
      <c r="L626" s="132"/>
      <c r="M626" s="132"/>
      <c r="O626" s="132" t="s">
        <v>5354</v>
      </c>
      <c r="P626" s="132" t="s">
        <v>11786</v>
      </c>
      <c r="R626" s="132"/>
      <c r="S626" s="132"/>
      <c r="U626" s="132"/>
      <c r="V626" s="132"/>
    </row>
    <row r="627" spans="11:22">
      <c r="K627" s="132"/>
      <c r="L627" s="132"/>
      <c r="M627" s="132"/>
      <c r="O627" s="132" t="s">
        <v>2828</v>
      </c>
      <c r="P627" s="132" t="s">
        <v>11787</v>
      </c>
      <c r="R627" s="132"/>
      <c r="S627" s="132"/>
      <c r="U627" s="132"/>
      <c r="V627" s="132"/>
    </row>
    <row r="628" spans="11:22">
      <c r="K628" s="132"/>
      <c r="L628" s="132"/>
      <c r="M628" s="132"/>
      <c r="O628" s="132" t="s">
        <v>11788</v>
      </c>
      <c r="P628" s="132" t="s">
        <v>11789</v>
      </c>
      <c r="R628" s="132"/>
      <c r="S628" s="132"/>
      <c r="U628" s="132"/>
      <c r="V628" s="132"/>
    </row>
    <row r="629" spans="11:22">
      <c r="K629" s="132"/>
      <c r="L629" s="132"/>
      <c r="M629" s="132"/>
      <c r="O629" s="132" t="s">
        <v>3342</v>
      </c>
      <c r="P629" s="132" t="s">
        <v>11790</v>
      </c>
      <c r="R629" s="132"/>
      <c r="S629" s="132"/>
      <c r="U629" s="132"/>
      <c r="V629" s="132"/>
    </row>
    <row r="630" spans="11:22">
      <c r="K630" s="132"/>
      <c r="L630" s="132"/>
      <c r="M630" s="132"/>
      <c r="O630" s="132" t="s">
        <v>11791</v>
      </c>
      <c r="P630" s="132" t="s">
        <v>11792</v>
      </c>
      <c r="R630" s="132"/>
      <c r="S630" s="132"/>
      <c r="U630" s="132"/>
      <c r="V630" s="132"/>
    </row>
    <row r="631" spans="11:22">
      <c r="K631" s="132"/>
      <c r="L631" s="132"/>
      <c r="M631" s="132"/>
      <c r="O631" s="132" t="s">
        <v>4868</v>
      </c>
      <c r="P631" s="132" t="s">
        <v>11793</v>
      </c>
      <c r="R631" s="132"/>
      <c r="S631" s="132"/>
      <c r="U631" s="132"/>
      <c r="V631" s="132"/>
    </row>
    <row r="632" spans="11:22">
      <c r="K632" s="132"/>
      <c r="L632" s="132"/>
      <c r="M632" s="132"/>
      <c r="O632" s="132" t="s">
        <v>5138</v>
      </c>
      <c r="P632" s="132" t="s">
        <v>11794</v>
      </c>
      <c r="R632" s="132"/>
      <c r="S632" s="132"/>
      <c r="U632" s="132"/>
      <c r="V632" s="132"/>
    </row>
    <row r="633" spans="11:22">
      <c r="K633" s="132"/>
      <c r="L633" s="132"/>
      <c r="M633" s="132"/>
      <c r="O633" s="132" t="s">
        <v>3185</v>
      </c>
      <c r="P633" s="132" t="s">
        <v>11795</v>
      </c>
      <c r="R633" s="132"/>
      <c r="S633" s="132"/>
      <c r="U633" s="132"/>
      <c r="V633" s="132"/>
    </row>
    <row r="634" spans="11:22">
      <c r="K634" s="132"/>
      <c r="L634" s="132"/>
      <c r="M634" s="132"/>
      <c r="O634" s="132" t="s">
        <v>11796</v>
      </c>
      <c r="P634" s="132" t="s">
        <v>11797</v>
      </c>
      <c r="R634" s="132"/>
      <c r="S634" s="132"/>
      <c r="U634" s="132"/>
      <c r="V634" s="132"/>
    </row>
    <row r="635" spans="11:22">
      <c r="K635" s="132"/>
      <c r="L635" s="132"/>
      <c r="M635" s="132"/>
      <c r="O635" s="132" t="s">
        <v>2575</v>
      </c>
      <c r="P635" s="132" t="s">
        <v>11798</v>
      </c>
      <c r="R635" s="132"/>
      <c r="S635" s="132"/>
      <c r="U635" s="132"/>
      <c r="V635" s="132"/>
    </row>
    <row r="636" spans="11:22">
      <c r="K636" s="132"/>
      <c r="L636" s="132"/>
      <c r="M636" s="132"/>
      <c r="O636" s="132" t="s">
        <v>2879</v>
      </c>
      <c r="P636" s="132" t="s">
        <v>11799</v>
      </c>
      <c r="R636" s="132"/>
      <c r="S636" s="132"/>
      <c r="U636" s="132"/>
      <c r="V636" s="132"/>
    </row>
    <row r="637" spans="11:22">
      <c r="K637" s="132"/>
      <c r="L637" s="132"/>
      <c r="M637" s="132"/>
      <c r="O637" s="132" t="s">
        <v>2864</v>
      </c>
      <c r="P637" s="132" t="s">
        <v>11800</v>
      </c>
      <c r="R637" s="132"/>
      <c r="S637" s="132"/>
      <c r="U637" s="132"/>
      <c r="V637" s="132"/>
    </row>
    <row r="638" spans="11:22">
      <c r="K638" s="132"/>
      <c r="L638" s="132"/>
      <c r="M638" s="132"/>
      <c r="O638" s="132" t="s">
        <v>2722</v>
      </c>
      <c r="P638" s="132" t="s">
        <v>11801</v>
      </c>
      <c r="R638" s="132"/>
      <c r="S638" s="132"/>
      <c r="U638" s="132"/>
      <c r="V638" s="132"/>
    </row>
    <row r="639" spans="11:22">
      <c r="K639" s="132"/>
      <c r="L639" s="132"/>
      <c r="M639" s="132"/>
      <c r="O639" s="132" t="s">
        <v>3115</v>
      </c>
      <c r="P639" s="132" t="s">
        <v>11802</v>
      </c>
      <c r="R639" s="132"/>
      <c r="S639" s="132"/>
      <c r="U639" s="132"/>
      <c r="V639" s="132"/>
    </row>
    <row r="640" spans="11:22">
      <c r="K640" s="132"/>
      <c r="L640" s="132"/>
      <c r="M640" s="132"/>
      <c r="O640" s="132" t="s">
        <v>2725</v>
      </c>
      <c r="P640" s="132" t="s">
        <v>11803</v>
      </c>
      <c r="R640" s="132"/>
      <c r="S640" s="132"/>
      <c r="U640" s="132"/>
      <c r="V640" s="132"/>
    </row>
    <row r="641" spans="11:22">
      <c r="K641" s="132"/>
      <c r="L641" s="132"/>
      <c r="M641" s="132"/>
      <c r="O641" s="132" t="s">
        <v>2562</v>
      </c>
      <c r="P641" s="132" t="s">
        <v>11804</v>
      </c>
      <c r="R641" s="132"/>
      <c r="S641" s="132"/>
      <c r="U641" s="132"/>
      <c r="V641" s="132"/>
    </row>
    <row r="642" spans="11:22">
      <c r="K642" s="132"/>
      <c r="L642" s="132"/>
      <c r="M642" s="132"/>
      <c r="O642" s="132" t="s">
        <v>2507</v>
      </c>
      <c r="P642" s="132" t="s">
        <v>11805</v>
      </c>
      <c r="R642" s="132"/>
      <c r="S642" s="132"/>
      <c r="U642" s="132"/>
      <c r="V642" s="132"/>
    </row>
    <row r="643" spans="11:22">
      <c r="K643" s="132"/>
      <c r="L643" s="132"/>
      <c r="M643" s="132"/>
      <c r="O643" s="132" t="s">
        <v>2861</v>
      </c>
      <c r="P643" s="132" t="s">
        <v>11806</v>
      </c>
      <c r="R643" s="132"/>
      <c r="S643" s="132"/>
      <c r="U643" s="132"/>
      <c r="V643" s="132"/>
    </row>
    <row r="644" spans="11:22">
      <c r="K644" s="132"/>
      <c r="L644" s="132"/>
      <c r="M644" s="132"/>
      <c r="O644" s="132" t="s">
        <v>2567</v>
      </c>
      <c r="P644" s="132" t="s">
        <v>11807</v>
      </c>
      <c r="R644" s="132"/>
      <c r="S644" s="132"/>
      <c r="U644" s="132"/>
      <c r="V644" s="132"/>
    </row>
    <row r="645" spans="11:22">
      <c r="K645" s="132"/>
      <c r="L645" s="132"/>
      <c r="M645" s="132"/>
      <c r="O645" s="132" t="s">
        <v>2905</v>
      </c>
      <c r="P645" s="132" t="s">
        <v>11808</v>
      </c>
      <c r="R645" s="132"/>
      <c r="S645" s="132"/>
      <c r="U645" s="132"/>
      <c r="V645" s="132"/>
    </row>
    <row r="646" spans="11:22">
      <c r="K646" s="132"/>
      <c r="L646" s="132"/>
      <c r="M646" s="132"/>
      <c r="O646" s="132" t="s">
        <v>2989</v>
      </c>
      <c r="P646" s="132" t="s">
        <v>11809</v>
      </c>
      <c r="R646" s="132"/>
      <c r="S646" s="132"/>
      <c r="U646" s="132"/>
      <c r="V646" s="132"/>
    </row>
    <row r="647" spans="11:22">
      <c r="K647" s="132"/>
      <c r="L647" s="132"/>
      <c r="M647" s="132"/>
      <c r="O647" s="132" t="s">
        <v>2609</v>
      </c>
      <c r="P647" s="132" t="s">
        <v>11810</v>
      </c>
      <c r="R647" s="132"/>
      <c r="S647" s="132"/>
      <c r="U647" s="132"/>
      <c r="V647" s="132"/>
    </row>
    <row r="648" spans="11:22">
      <c r="K648" s="132"/>
      <c r="L648" s="132"/>
      <c r="M648" s="132"/>
      <c r="O648" s="132" t="s">
        <v>2711</v>
      </c>
      <c r="P648" s="132" t="s">
        <v>11811</v>
      </c>
      <c r="R648" s="132"/>
      <c r="S648" s="132"/>
      <c r="U648" s="132"/>
      <c r="V648" s="132"/>
    </row>
    <row r="649" spans="11:22">
      <c r="K649" s="132"/>
      <c r="L649" s="132"/>
      <c r="M649" s="132"/>
      <c r="O649" s="132" t="s">
        <v>2705</v>
      </c>
      <c r="P649" s="132" t="s">
        <v>11812</v>
      </c>
      <c r="R649" s="132"/>
      <c r="S649" s="132"/>
      <c r="U649" s="132"/>
      <c r="V649" s="132"/>
    </row>
    <row r="650" spans="11:22">
      <c r="K650" s="132"/>
      <c r="L650" s="132"/>
      <c r="M650" s="132"/>
      <c r="O650" s="132" t="s">
        <v>11813</v>
      </c>
      <c r="P650" s="132" t="s">
        <v>11814</v>
      </c>
      <c r="R650" s="132"/>
      <c r="S650" s="132"/>
      <c r="U650" s="132"/>
      <c r="V650" s="132"/>
    </row>
    <row r="651" spans="11:22">
      <c r="K651" s="132"/>
      <c r="L651" s="132"/>
      <c r="M651" s="132"/>
      <c r="O651" s="132" t="s">
        <v>3400</v>
      </c>
      <c r="P651" s="132" t="s">
        <v>11815</v>
      </c>
      <c r="R651" s="132"/>
      <c r="S651" s="132"/>
      <c r="U651" s="132"/>
      <c r="V651" s="132"/>
    </row>
    <row r="652" spans="11:22">
      <c r="K652" s="132"/>
      <c r="L652" s="132"/>
      <c r="M652" s="132"/>
      <c r="O652" s="132" t="s">
        <v>2943</v>
      </c>
      <c r="P652" s="132" t="s">
        <v>11816</v>
      </c>
      <c r="R652" s="132"/>
      <c r="S652" s="132"/>
      <c r="U652" s="132"/>
      <c r="V652" s="132"/>
    </row>
    <row r="653" spans="11:22">
      <c r="K653" s="132"/>
      <c r="L653" s="132"/>
      <c r="M653" s="132"/>
      <c r="O653" s="132" t="s">
        <v>3458</v>
      </c>
      <c r="P653" s="132" t="s">
        <v>11817</v>
      </c>
      <c r="R653" s="132"/>
      <c r="S653" s="132"/>
      <c r="U653" s="132"/>
      <c r="V653" s="132"/>
    </row>
    <row r="654" spans="11:22">
      <c r="K654" s="132"/>
      <c r="L654" s="132"/>
      <c r="M654" s="132"/>
      <c r="O654" s="132" t="s">
        <v>2872</v>
      </c>
      <c r="P654" s="132" t="s">
        <v>11818</v>
      </c>
      <c r="R654" s="132"/>
      <c r="S654" s="132"/>
      <c r="U654" s="132"/>
      <c r="V654" s="132"/>
    </row>
    <row r="655" spans="11:22">
      <c r="K655" s="132"/>
      <c r="L655" s="132"/>
      <c r="M655" s="132"/>
      <c r="O655" s="132" t="s">
        <v>2882</v>
      </c>
      <c r="P655" s="132" t="s">
        <v>11819</v>
      </c>
      <c r="R655" s="132"/>
      <c r="S655" s="132"/>
      <c r="U655" s="132"/>
      <c r="V655" s="132"/>
    </row>
    <row r="656" spans="11:22">
      <c r="K656" s="132"/>
      <c r="L656" s="132"/>
      <c r="M656" s="132"/>
      <c r="O656" s="132" t="s">
        <v>3138</v>
      </c>
      <c r="P656" s="132" t="s">
        <v>11820</v>
      </c>
      <c r="R656" s="132"/>
      <c r="S656" s="132"/>
      <c r="U656" s="132"/>
      <c r="V656" s="132"/>
    </row>
    <row r="657" spans="11:22">
      <c r="K657" s="132"/>
      <c r="L657" s="132"/>
      <c r="M657" s="132"/>
      <c r="O657" s="132" t="s">
        <v>2716</v>
      </c>
      <c r="P657" s="132" t="s">
        <v>11821</v>
      </c>
      <c r="R657" s="132"/>
      <c r="S657" s="132"/>
      <c r="U657" s="132"/>
      <c r="V657" s="132"/>
    </row>
    <row r="658" spans="11:22">
      <c r="K658" s="132"/>
      <c r="L658" s="132"/>
      <c r="M658" s="132"/>
      <c r="O658" s="132" t="s">
        <v>3208</v>
      </c>
      <c r="P658" s="132" t="s">
        <v>11822</v>
      </c>
      <c r="R658" s="132"/>
      <c r="S658" s="132"/>
      <c r="U658" s="132"/>
      <c r="V658" s="132"/>
    </row>
    <row r="659" spans="11:22">
      <c r="K659" s="132"/>
      <c r="L659" s="132"/>
      <c r="M659" s="132"/>
      <c r="O659" s="132" t="s">
        <v>2606</v>
      </c>
      <c r="P659" s="132" t="s">
        <v>11823</v>
      </c>
      <c r="R659" s="132"/>
      <c r="S659" s="132"/>
      <c r="U659" s="132"/>
      <c r="V659" s="132"/>
    </row>
    <row r="660" spans="11:22">
      <c r="K660" s="132"/>
      <c r="L660" s="132"/>
      <c r="M660" s="132"/>
      <c r="O660" s="132" t="s">
        <v>2617</v>
      </c>
      <c r="P660" s="132" t="s">
        <v>11824</v>
      </c>
      <c r="R660" s="132"/>
      <c r="S660" s="132"/>
      <c r="U660" s="132"/>
      <c r="V660" s="132"/>
    </row>
    <row r="661" spans="11:22">
      <c r="K661" s="132"/>
      <c r="L661" s="132"/>
      <c r="M661" s="132"/>
      <c r="O661" s="132" t="s">
        <v>2992</v>
      </c>
      <c r="P661" s="132" t="s">
        <v>11825</v>
      </c>
      <c r="R661" s="132"/>
      <c r="S661" s="132"/>
      <c r="U661" s="132"/>
      <c r="V661" s="132"/>
    </row>
    <row r="662" spans="11:22">
      <c r="K662" s="132"/>
      <c r="L662" s="132"/>
      <c r="M662" s="132"/>
      <c r="O662" s="132" t="s">
        <v>2559</v>
      </c>
      <c r="P662" s="132" t="s">
        <v>11826</v>
      </c>
      <c r="R662" s="132"/>
      <c r="S662" s="132"/>
      <c r="U662" s="132"/>
      <c r="V662" s="132"/>
    </row>
    <row r="663" spans="11:22">
      <c r="K663" s="132"/>
      <c r="L663" s="132"/>
      <c r="M663" s="132"/>
      <c r="O663" s="132" t="s">
        <v>2938</v>
      </c>
      <c r="P663" s="132" t="s">
        <v>11827</v>
      </c>
      <c r="R663" s="132"/>
      <c r="S663" s="132"/>
      <c r="U663" s="132"/>
      <c r="V663" s="132"/>
    </row>
    <row r="664" spans="11:22">
      <c r="K664" s="132"/>
      <c r="L664" s="132"/>
      <c r="M664" s="132"/>
      <c r="O664" s="132" t="s">
        <v>2931</v>
      </c>
      <c r="P664" s="132" t="s">
        <v>11828</v>
      </c>
      <c r="R664" s="132"/>
      <c r="S664" s="132"/>
      <c r="U664" s="132"/>
      <c r="V664" s="132"/>
    </row>
    <row r="665" spans="11:22">
      <c r="K665" s="132"/>
      <c r="L665" s="132"/>
      <c r="M665" s="132"/>
      <c r="O665" s="132" t="s">
        <v>2519</v>
      </c>
      <c r="P665" s="132" t="s">
        <v>11829</v>
      </c>
      <c r="R665" s="132"/>
      <c r="S665" s="132"/>
      <c r="U665" s="132"/>
      <c r="V665" s="132"/>
    </row>
    <row r="666" spans="11:22">
      <c r="K666" s="132"/>
      <c r="L666" s="132"/>
      <c r="M666" s="132"/>
      <c r="O666" s="132" t="s">
        <v>2515</v>
      </c>
      <c r="P666" s="132" t="s">
        <v>11830</v>
      </c>
      <c r="R666" s="132"/>
      <c r="S666" s="132"/>
      <c r="U666" s="132"/>
      <c r="V666" s="132"/>
    </row>
    <row r="667" spans="11:22">
      <c r="K667" s="132"/>
      <c r="L667" s="132"/>
      <c r="M667" s="132"/>
      <c r="O667" s="132" t="s">
        <v>11831</v>
      </c>
      <c r="P667" s="132" t="s">
        <v>11818</v>
      </c>
      <c r="R667" s="132"/>
      <c r="S667" s="132"/>
      <c r="U667" s="132"/>
      <c r="V667" s="132"/>
    </row>
    <row r="668" spans="11:22">
      <c r="K668" s="132"/>
      <c r="L668" s="132"/>
      <c r="M668" s="132"/>
      <c r="O668" s="132" t="s">
        <v>11832</v>
      </c>
      <c r="P668" s="132" t="s">
        <v>11833</v>
      </c>
      <c r="R668" s="132"/>
      <c r="S668" s="132"/>
      <c r="U668" s="132"/>
      <c r="V668" s="132"/>
    </row>
    <row r="669" spans="11:22">
      <c r="K669" s="132"/>
      <c r="L669" s="132"/>
      <c r="M669" s="132"/>
      <c r="O669" s="132"/>
      <c r="P669" s="132"/>
      <c r="R669" s="132"/>
      <c r="S669" s="132"/>
      <c r="U669" s="132"/>
      <c r="V669" s="132"/>
    </row>
    <row r="670" spans="11:22">
      <c r="K670" s="132"/>
      <c r="L670" s="132"/>
      <c r="M670" s="132"/>
      <c r="O670" s="132"/>
      <c r="P670" s="132"/>
      <c r="R670" s="132"/>
      <c r="S670" s="132"/>
      <c r="U670" s="132"/>
      <c r="V670" s="132"/>
    </row>
    <row r="671" spans="11:22">
      <c r="K671" s="132"/>
      <c r="L671" s="132"/>
      <c r="M671" s="132"/>
      <c r="O671" s="132"/>
      <c r="P671" s="132"/>
      <c r="R671" s="132"/>
      <c r="S671" s="132"/>
      <c r="U671" s="132"/>
      <c r="V671" s="132"/>
    </row>
    <row r="672" spans="11:22">
      <c r="K672" s="132"/>
      <c r="L672" s="132"/>
      <c r="M672" s="132"/>
      <c r="O672" s="132"/>
      <c r="P672" s="132"/>
      <c r="R672" s="132"/>
      <c r="S672" s="132"/>
      <c r="U672" s="132"/>
      <c r="V672" s="132"/>
    </row>
    <row r="673" spans="11:22">
      <c r="K673" s="132"/>
      <c r="L673" s="132"/>
      <c r="M673" s="132"/>
      <c r="O673" s="132"/>
      <c r="P673" s="132"/>
      <c r="R673" s="132"/>
      <c r="S673" s="132"/>
      <c r="U673" s="132"/>
      <c r="V673" s="132"/>
    </row>
    <row r="674" spans="11:22">
      <c r="K674" s="132"/>
      <c r="L674" s="132"/>
      <c r="M674" s="132"/>
      <c r="O674" s="132"/>
      <c r="P674" s="132"/>
      <c r="R674" s="132"/>
      <c r="S674" s="132"/>
      <c r="U674" s="132"/>
      <c r="V674" s="132"/>
    </row>
    <row r="675" spans="11:22">
      <c r="K675" s="132"/>
      <c r="L675" s="132"/>
      <c r="M675" s="132"/>
      <c r="O675" s="132"/>
      <c r="P675" s="132"/>
      <c r="R675" s="132"/>
      <c r="S675" s="132"/>
      <c r="U675" s="132"/>
      <c r="V675" s="132"/>
    </row>
    <row r="676" spans="11:22">
      <c r="K676" s="132"/>
      <c r="L676" s="132"/>
      <c r="M676" s="132"/>
      <c r="O676" s="132"/>
      <c r="P676" s="132"/>
      <c r="R676" s="132"/>
      <c r="S676" s="132"/>
      <c r="U676" s="132"/>
      <c r="V676" s="132"/>
    </row>
    <row r="677" spans="11:22">
      <c r="K677" s="132"/>
      <c r="L677" s="132"/>
      <c r="M677" s="132"/>
      <c r="O677" s="132"/>
      <c r="P677" s="132"/>
      <c r="R677" s="132"/>
      <c r="S677" s="132"/>
      <c r="U677" s="132"/>
      <c r="V677" s="132"/>
    </row>
    <row r="678" spans="11:22">
      <c r="K678" s="132"/>
      <c r="L678" s="132"/>
      <c r="M678" s="132"/>
      <c r="O678" s="132"/>
      <c r="P678" s="132"/>
      <c r="R678" s="132"/>
      <c r="S678" s="132"/>
      <c r="U678" s="132"/>
      <c r="V678" s="132"/>
    </row>
    <row r="679" spans="11:22">
      <c r="K679" s="132"/>
      <c r="L679" s="132"/>
      <c r="M679" s="132"/>
      <c r="O679" s="132"/>
      <c r="P679" s="132"/>
      <c r="R679" s="132"/>
      <c r="S679" s="132"/>
      <c r="U679" s="132"/>
      <c r="V679" s="132"/>
    </row>
    <row r="680" spans="11:22">
      <c r="K680" s="132"/>
      <c r="L680" s="132"/>
      <c r="M680" s="132"/>
      <c r="O680" s="132"/>
      <c r="P680" s="132"/>
      <c r="R680" s="132"/>
      <c r="S680" s="132"/>
      <c r="U680" s="132"/>
      <c r="V680" s="132"/>
    </row>
    <row r="681" spans="11:22">
      <c r="K681" s="132"/>
      <c r="L681" s="132"/>
      <c r="M681" s="132"/>
      <c r="O681" s="132"/>
      <c r="P681" s="132"/>
      <c r="R681" s="132"/>
      <c r="S681" s="132"/>
      <c r="U681" s="132"/>
      <c r="V681" s="132"/>
    </row>
    <row r="682" spans="11:22">
      <c r="K682" s="132"/>
      <c r="L682" s="132"/>
      <c r="M682" s="132"/>
      <c r="O682" s="132"/>
      <c r="P682" s="132"/>
      <c r="R682" s="132"/>
      <c r="S682" s="132"/>
      <c r="U682" s="132"/>
      <c r="V682" s="132"/>
    </row>
    <row r="683" spans="11:22">
      <c r="K683" s="132"/>
      <c r="L683" s="132"/>
      <c r="M683" s="132"/>
      <c r="O683" s="132"/>
      <c r="P683" s="132"/>
      <c r="R683" s="132"/>
      <c r="S683" s="132"/>
      <c r="U683" s="132"/>
      <c r="V683" s="132"/>
    </row>
    <row r="684" spans="11:22">
      <c r="K684" s="132"/>
      <c r="L684" s="132"/>
      <c r="M684" s="132"/>
      <c r="O684" s="132"/>
      <c r="P684" s="132"/>
      <c r="R684" s="132"/>
      <c r="S684" s="132"/>
      <c r="U684" s="132"/>
      <c r="V684" s="132"/>
    </row>
    <row r="685" spans="11:22">
      <c r="K685" s="132"/>
      <c r="L685" s="132"/>
      <c r="M685" s="132"/>
      <c r="O685" s="132"/>
      <c r="P685" s="132"/>
      <c r="R685" s="132"/>
      <c r="S685" s="132"/>
      <c r="U685" s="132"/>
      <c r="V685" s="132"/>
    </row>
    <row r="686" spans="11:22">
      <c r="K686" s="132"/>
      <c r="L686" s="132"/>
      <c r="M686" s="132"/>
      <c r="O686" s="132"/>
      <c r="P686" s="132"/>
      <c r="R686" s="132"/>
      <c r="S686" s="132"/>
      <c r="U686" s="132"/>
      <c r="V686" s="132"/>
    </row>
    <row r="687" spans="11:22">
      <c r="K687" s="132"/>
      <c r="L687" s="132"/>
      <c r="M687" s="132"/>
      <c r="O687" s="132"/>
      <c r="P687" s="132"/>
      <c r="R687" s="132"/>
      <c r="S687" s="132"/>
      <c r="U687" s="132"/>
      <c r="V687" s="132"/>
    </row>
    <row r="688" spans="11:22">
      <c r="K688" s="132"/>
      <c r="L688" s="132"/>
      <c r="M688" s="132"/>
      <c r="O688" s="132"/>
      <c r="P688" s="132"/>
      <c r="R688" s="132"/>
      <c r="S688" s="132"/>
      <c r="U688" s="132"/>
      <c r="V688" s="132"/>
    </row>
    <row r="689" spans="11:22">
      <c r="K689" s="132"/>
      <c r="L689" s="132"/>
      <c r="M689" s="132"/>
      <c r="O689" s="132"/>
      <c r="P689" s="132"/>
      <c r="R689" s="132"/>
      <c r="S689" s="132"/>
      <c r="U689" s="132"/>
      <c r="V689" s="132"/>
    </row>
    <row r="690" spans="11:22">
      <c r="K690" s="132"/>
      <c r="L690" s="132"/>
      <c r="M690" s="132"/>
      <c r="O690" s="132"/>
      <c r="P690" s="132"/>
      <c r="R690" s="132"/>
      <c r="S690" s="132"/>
      <c r="U690" s="132"/>
      <c r="V690" s="132"/>
    </row>
    <row r="691" spans="11:22">
      <c r="K691" s="132"/>
      <c r="L691" s="132"/>
      <c r="M691" s="132"/>
      <c r="O691" s="132"/>
      <c r="P691" s="132"/>
      <c r="R691" s="132"/>
      <c r="S691" s="132"/>
      <c r="U691" s="132"/>
      <c r="V691" s="132"/>
    </row>
    <row r="692" spans="11:22">
      <c r="K692" s="132"/>
      <c r="L692" s="132"/>
      <c r="M692" s="132"/>
      <c r="O692" s="132"/>
      <c r="P692" s="132"/>
      <c r="R692" s="132"/>
      <c r="S692" s="132"/>
      <c r="U692" s="132"/>
      <c r="V692" s="132"/>
    </row>
    <row r="693" spans="11:22">
      <c r="K693" s="132"/>
      <c r="L693" s="132"/>
      <c r="M693" s="132"/>
      <c r="O693" s="132"/>
      <c r="P693" s="132"/>
      <c r="R693" s="132"/>
      <c r="S693" s="132"/>
      <c r="U693" s="132"/>
      <c r="V693" s="132"/>
    </row>
    <row r="694" spans="11:22">
      <c r="K694" s="132"/>
      <c r="L694" s="132"/>
      <c r="M694" s="132"/>
      <c r="O694" s="132"/>
      <c r="P694" s="132"/>
      <c r="R694" s="132"/>
      <c r="S694" s="132"/>
      <c r="U694" s="132"/>
      <c r="V694" s="132"/>
    </row>
    <row r="695" spans="11:22">
      <c r="K695" s="132"/>
      <c r="L695" s="132"/>
      <c r="M695" s="132"/>
      <c r="O695" s="132"/>
      <c r="P695" s="132"/>
      <c r="R695" s="132"/>
      <c r="S695" s="132"/>
      <c r="U695" s="132"/>
      <c r="V695" s="132"/>
    </row>
    <row r="696" spans="11:22">
      <c r="K696" s="132"/>
      <c r="L696" s="132"/>
      <c r="M696" s="132"/>
      <c r="O696" s="132"/>
      <c r="P696" s="132"/>
      <c r="R696" s="132"/>
      <c r="S696" s="132"/>
      <c r="U696" s="132"/>
      <c r="V696" s="132"/>
    </row>
    <row r="697" spans="11:22">
      <c r="K697" s="132"/>
      <c r="L697" s="132"/>
      <c r="M697" s="132"/>
      <c r="O697" s="132"/>
      <c r="P697" s="132"/>
      <c r="R697" s="132"/>
      <c r="S697" s="132"/>
      <c r="U697" s="132"/>
      <c r="V697" s="132"/>
    </row>
    <row r="698" spans="11:22">
      <c r="K698" s="132"/>
      <c r="L698" s="132"/>
      <c r="M698" s="132"/>
      <c r="O698" s="132"/>
      <c r="P698" s="132"/>
      <c r="R698" s="132"/>
      <c r="S698" s="132"/>
      <c r="U698" s="132"/>
      <c r="V698" s="132"/>
    </row>
    <row r="699" spans="11:22">
      <c r="K699" s="132"/>
      <c r="L699" s="132"/>
      <c r="M699" s="132"/>
      <c r="O699" s="132"/>
      <c r="P699" s="132"/>
      <c r="R699" s="132"/>
      <c r="S699" s="132"/>
      <c r="U699" s="132"/>
      <c r="V699" s="132"/>
    </row>
    <row r="700" spans="11:22">
      <c r="K700" s="132"/>
      <c r="L700" s="132"/>
      <c r="M700" s="132"/>
      <c r="O700" s="132"/>
      <c r="P700" s="132"/>
      <c r="R700" s="132"/>
      <c r="S700" s="132"/>
      <c r="U700" s="132"/>
      <c r="V700" s="132"/>
    </row>
    <row r="701" spans="11:22">
      <c r="K701" s="132"/>
      <c r="L701" s="132"/>
      <c r="M701" s="132"/>
      <c r="O701" s="132"/>
      <c r="P701" s="132"/>
      <c r="R701" s="132"/>
      <c r="S701" s="132"/>
      <c r="U701" s="132"/>
      <c r="V701" s="132"/>
    </row>
    <row r="702" spans="11:22">
      <c r="K702" s="132"/>
      <c r="L702" s="132"/>
      <c r="M702" s="132"/>
      <c r="O702" s="132"/>
      <c r="P702" s="132"/>
      <c r="R702" s="132"/>
      <c r="S702" s="132"/>
      <c r="U702" s="132"/>
      <c r="V702" s="132"/>
    </row>
    <row r="703" spans="11:22">
      <c r="K703" s="132"/>
      <c r="L703" s="132"/>
      <c r="M703" s="132"/>
      <c r="O703" s="132"/>
      <c r="P703" s="132"/>
      <c r="R703" s="132"/>
      <c r="S703" s="132"/>
      <c r="U703" s="132"/>
      <c r="V703" s="132"/>
    </row>
    <row r="704" spans="11:22">
      <c r="K704" s="132"/>
      <c r="L704" s="132"/>
      <c r="M704" s="132"/>
      <c r="O704" s="132"/>
      <c r="P704" s="132"/>
      <c r="R704" s="132"/>
      <c r="S704" s="132"/>
      <c r="U704" s="132"/>
      <c r="V704" s="132"/>
    </row>
    <row r="705" spans="11:22">
      <c r="K705" s="132"/>
      <c r="L705" s="132"/>
      <c r="M705" s="132"/>
      <c r="O705" s="132"/>
      <c r="P705" s="132"/>
      <c r="R705" s="132"/>
      <c r="S705" s="132"/>
      <c r="U705" s="132"/>
      <c r="V705" s="132"/>
    </row>
    <row r="706" spans="11:22">
      <c r="K706" s="132"/>
      <c r="L706" s="132"/>
      <c r="M706" s="132"/>
      <c r="O706" s="132"/>
      <c r="P706" s="132"/>
      <c r="R706" s="132"/>
      <c r="S706" s="132"/>
      <c r="U706" s="132"/>
      <c r="V706" s="132"/>
    </row>
    <row r="707" spans="11:22">
      <c r="K707" s="132"/>
      <c r="L707" s="132"/>
      <c r="M707" s="132"/>
      <c r="O707" s="132"/>
      <c r="P707" s="132"/>
      <c r="R707" s="132"/>
      <c r="S707" s="132"/>
      <c r="U707" s="132"/>
      <c r="V707" s="132"/>
    </row>
    <row r="708" spans="11:22">
      <c r="K708" s="132"/>
      <c r="L708" s="132"/>
      <c r="M708" s="132"/>
      <c r="O708" s="132"/>
      <c r="P708" s="132"/>
      <c r="R708" s="132"/>
      <c r="S708" s="132"/>
      <c r="U708" s="132"/>
      <c r="V708" s="132"/>
    </row>
    <row r="709" spans="11:22">
      <c r="K709" s="132"/>
      <c r="L709" s="132"/>
      <c r="M709" s="132"/>
      <c r="O709" s="132"/>
      <c r="P709" s="132"/>
      <c r="R709" s="132"/>
      <c r="S709" s="132"/>
      <c r="U709" s="132"/>
      <c r="V709" s="132"/>
    </row>
    <row r="710" spans="11:22">
      <c r="K710" s="132"/>
      <c r="L710" s="132"/>
      <c r="M710" s="132"/>
      <c r="O710" s="132"/>
      <c r="P710" s="132"/>
      <c r="R710" s="132"/>
      <c r="S710" s="132"/>
      <c r="U710" s="132"/>
      <c r="V710" s="132"/>
    </row>
    <row r="711" spans="11:22">
      <c r="K711" s="132"/>
      <c r="L711" s="132"/>
      <c r="M711" s="132"/>
      <c r="O711" s="132"/>
      <c r="P711" s="132"/>
      <c r="R711" s="132"/>
      <c r="S711" s="132"/>
      <c r="U711" s="132"/>
      <c r="V711" s="132"/>
    </row>
    <row r="712" spans="11:22">
      <c r="K712" s="132"/>
      <c r="L712" s="132"/>
      <c r="M712" s="132"/>
      <c r="O712" s="132"/>
      <c r="P712" s="132"/>
      <c r="R712" s="132"/>
      <c r="S712" s="132"/>
      <c r="U712" s="132"/>
      <c r="V712" s="132"/>
    </row>
    <row r="713" spans="11:22">
      <c r="K713" s="132"/>
      <c r="L713" s="132"/>
      <c r="M713" s="132"/>
      <c r="O713" s="132"/>
      <c r="P713" s="132"/>
      <c r="R713" s="132"/>
      <c r="S713" s="132"/>
      <c r="U713" s="132"/>
      <c r="V713" s="132"/>
    </row>
    <row r="714" spans="11:22">
      <c r="K714" s="132"/>
      <c r="L714" s="132"/>
      <c r="M714" s="132"/>
      <c r="O714" s="132"/>
      <c r="P714" s="132"/>
      <c r="R714" s="132"/>
      <c r="S714" s="132"/>
      <c r="U714" s="132"/>
      <c r="V714" s="132"/>
    </row>
    <row r="715" spans="11:22">
      <c r="K715" s="132"/>
      <c r="L715" s="132"/>
      <c r="M715" s="132"/>
      <c r="O715" s="132"/>
      <c r="P715" s="132"/>
      <c r="R715" s="132"/>
      <c r="S715" s="132"/>
      <c r="U715" s="132"/>
      <c r="V715" s="132"/>
    </row>
    <row r="716" spans="11:22">
      <c r="K716" s="132"/>
      <c r="L716" s="132"/>
      <c r="M716" s="132"/>
      <c r="O716" s="132"/>
      <c r="P716" s="132"/>
      <c r="R716" s="132"/>
      <c r="S716" s="132"/>
      <c r="U716" s="132"/>
      <c r="V716" s="132"/>
    </row>
    <row r="717" spans="11:22">
      <c r="K717" s="132"/>
      <c r="L717" s="132"/>
      <c r="M717" s="132"/>
      <c r="O717" s="132"/>
      <c r="P717" s="132"/>
      <c r="R717" s="132"/>
      <c r="S717" s="132"/>
      <c r="U717" s="132"/>
      <c r="V717" s="132"/>
    </row>
    <row r="718" spans="11:22">
      <c r="K718" s="132"/>
      <c r="L718" s="132"/>
      <c r="M718" s="132"/>
      <c r="O718" s="132"/>
      <c r="P718" s="132"/>
      <c r="R718" s="132"/>
      <c r="S718" s="132"/>
      <c r="U718" s="132"/>
      <c r="V718" s="132"/>
    </row>
    <row r="719" spans="11:22">
      <c r="K719" s="132"/>
      <c r="L719" s="132"/>
      <c r="M719" s="132"/>
      <c r="O719" s="132"/>
      <c r="P719" s="132"/>
      <c r="R719" s="132"/>
      <c r="S719" s="132"/>
      <c r="U719" s="132"/>
      <c r="V719" s="132"/>
    </row>
    <row r="720" spans="11:22">
      <c r="K720" s="132"/>
      <c r="L720" s="132"/>
      <c r="M720" s="132"/>
      <c r="O720" s="132"/>
      <c r="P720" s="132"/>
      <c r="R720" s="132"/>
      <c r="S720" s="132"/>
      <c r="U720" s="132"/>
      <c r="V720" s="132"/>
    </row>
    <row r="721" spans="11:22">
      <c r="K721" s="132"/>
      <c r="L721" s="132"/>
      <c r="M721" s="132"/>
      <c r="O721" s="132"/>
      <c r="P721" s="132"/>
      <c r="R721" s="132"/>
      <c r="S721" s="132"/>
      <c r="U721" s="132"/>
      <c r="V721" s="132"/>
    </row>
    <row r="722" spans="11:22">
      <c r="K722" s="132"/>
      <c r="L722" s="132"/>
      <c r="M722" s="132"/>
      <c r="O722" s="132"/>
      <c r="P722" s="132"/>
      <c r="R722" s="132"/>
      <c r="S722" s="132"/>
      <c r="U722" s="132"/>
      <c r="V722" s="132"/>
    </row>
    <row r="723" spans="11:22">
      <c r="K723" s="132"/>
      <c r="L723" s="132"/>
      <c r="M723" s="132"/>
      <c r="O723" s="132"/>
      <c r="P723" s="132"/>
      <c r="R723" s="132"/>
      <c r="S723" s="132"/>
      <c r="U723" s="132"/>
      <c r="V723" s="132"/>
    </row>
    <row r="724" spans="11:22">
      <c r="K724" s="132"/>
      <c r="L724" s="132"/>
      <c r="M724" s="132"/>
      <c r="O724" s="132"/>
      <c r="P724" s="132"/>
      <c r="R724" s="132"/>
      <c r="S724" s="132"/>
      <c r="U724" s="132"/>
      <c r="V724" s="132"/>
    </row>
    <row r="725" spans="11:22">
      <c r="K725" s="132"/>
      <c r="L725" s="132"/>
      <c r="M725" s="132"/>
      <c r="O725" s="132"/>
      <c r="P725" s="132"/>
      <c r="R725" s="132"/>
      <c r="S725" s="132"/>
      <c r="U725" s="132"/>
      <c r="V725" s="132"/>
    </row>
    <row r="726" spans="11:22">
      <c r="K726" s="132"/>
      <c r="L726" s="132"/>
      <c r="M726" s="132"/>
      <c r="O726" s="132"/>
      <c r="P726" s="132"/>
      <c r="R726" s="132"/>
      <c r="S726" s="132"/>
      <c r="U726" s="132"/>
      <c r="V726" s="132"/>
    </row>
    <row r="727" spans="11:22">
      <c r="K727" s="132"/>
      <c r="L727" s="132"/>
      <c r="M727" s="132"/>
      <c r="O727" s="132"/>
      <c r="P727" s="132"/>
      <c r="R727" s="132"/>
      <c r="S727" s="132"/>
      <c r="U727" s="132"/>
      <c r="V727" s="132"/>
    </row>
    <row r="728" spans="11:22">
      <c r="K728" s="132"/>
      <c r="L728" s="132"/>
      <c r="M728" s="132"/>
      <c r="O728" s="132"/>
      <c r="P728" s="132"/>
      <c r="R728" s="132"/>
      <c r="S728" s="132"/>
      <c r="U728" s="132"/>
      <c r="V728" s="132"/>
    </row>
    <row r="729" spans="11:22">
      <c r="K729" s="132"/>
      <c r="L729" s="132"/>
      <c r="M729" s="132"/>
      <c r="O729" s="132"/>
      <c r="P729" s="132"/>
      <c r="R729" s="132"/>
      <c r="S729" s="132"/>
      <c r="U729" s="132"/>
      <c r="V729" s="132"/>
    </row>
    <row r="730" spans="11:22">
      <c r="K730" s="132"/>
      <c r="L730" s="132"/>
      <c r="M730" s="132"/>
      <c r="O730" s="132"/>
      <c r="P730" s="132"/>
      <c r="R730" s="132"/>
      <c r="S730" s="132"/>
      <c r="U730" s="132"/>
      <c r="V730" s="132"/>
    </row>
    <row r="731" spans="11:22">
      <c r="K731" s="132"/>
      <c r="L731" s="132"/>
      <c r="M731" s="132"/>
      <c r="O731" s="132"/>
      <c r="P731" s="132"/>
      <c r="R731" s="132"/>
      <c r="S731" s="132"/>
      <c r="U731" s="132"/>
      <c r="V731" s="132"/>
    </row>
    <row r="732" spans="11:22">
      <c r="K732" s="132"/>
      <c r="L732" s="132"/>
      <c r="M732" s="132"/>
      <c r="O732" s="132"/>
      <c r="P732" s="132"/>
      <c r="R732" s="132"/>
      <c r="S732" s="132"/>
      <c r="U732" s="132"/>
      <c r="V732" s="132"/>
    </row>
    <row r="733" spans="11:22">
      <c r="K733" s="132"/>
      <c r="L733" s="132"/>
      <c r="M733" s="132"/>
      <c r="O733" s="132"/>
      <c r="P733" s="132"/>
      <c r="R733" s="132"/>
      <c r="S733" s="132"/>
      <c r="U733" s="132"/>
      <c r="V733" s="132"/>
    </row>
    <row r="734" spans="11:22">
      <c r="K734" s="132"/>
      <c r="L734" s="132"/>
      <c r="M734" s="132"/>
      <c r="O734" s="132"/>
      <c r="P734" s="132"/>
      <c r="R734" s="132"/>
      <c r="S734" s="132"/>
      <c r="U734" s="132"/>
      <c r="V734" s="132"/>
    </row>
    <row r="735" spans="11:22">
      <c r="K735" s="132"/>
      <c r="L735" s="132"/>
      <c r="M735" s="132"/>
      <c r="O735" s="132"/>
      <c r="P735" s="132"/>
      <c r="R735" s="132"/>
      <c r="S735" s="132"/>
      <c r="U735" s="132"/>
      <c r="V735" s="132"/>
    </row>
    <row r="736" spans="11:22">
      <c r="K736" s="132"/>
      <c r="L736" s="132"/>
      <c r="M736" s="132"/>
      <c r="O736" s="132"/>
      <c r="P736" s="132"/>
      <c r="R736" s="132"/>
      <c r="S736" s="132"/>
      <c r="U736" s="132"/>
      <c r="V736" s="132"/>
    </row>
    <row r="737" spans="11:22">
      <c r="K737" s="132"/>
      <c r="L737" s="132"/>
      <c r="M737" s="132"/>
      <c r="O737" s="132"/>
      <c r="P737" s="132"/>
      <c r="R737" s="132"/>
      <c r="S737" s="132"/>
      <c r="U737" s="132"/>
      <c r="V737" s="132"/>
    </row>
    <row r="738" spans="11:22">
      <c r="K738" s="132"/>
      <c r="L738" s="132"/>
      <c r="M738" s="132"/>
      <c r="O738" s="132"/>
      <c r="P738" s="132"/>
      <c r="R738" s="132"/>
      <c r="S738" s="132"/>
      <c r="U738" s="132"/>
      <c r="V738" s="132"/>
    </row>
    <row r="739" spans="11:22">
      <c r="K739" s="132"/>
      <c r="L739" s="132"/>
      <c r="M739" s="132"/>
      <c r="O739" s="132"/>
      <c r="P739" s="132"/>
      <c r="R739" s="132"/>
      <c r="S739" s="132"/>
      <c r="U739" s="132"/>
      <c r="V739" s="132"/>
    </row>
    <row r="740" spans="11:22">
      <c r="K740" s="132"/>
      <c r="L740" s="132"/>
      <c r="M740" s="132"/>
      <c r="O740" s="132"/>
      <c r="P740" s="132"/>
      <c r="R740" s="132"/>
      <c r="S740" s="132"/>
      <c r="U740" s="132"/>
      <c r="V740" s="132"/>
    </row>
    <row r="741" spans="11:22">
      <c r="K741" s="132"/>
      <c r="L741" s="132"/>
      <c r="M741" s="132"/>
      <c r="O741" s="132"/>
      <c r="P741" s="132"/>
      <c r="R741" s="132"/>
      <c r="S741" s="132"/>
      <c r="U741" s="132"/>
      <c r="V741" s="132"/>
    </row>
    <row r="742" spans="11:22">
      <c r="K742" s="132"/>
      <c r="L742" s="132"/>
      <c r="M742" s="132"/>
      <c r="O742" s="132"/>
      <c r="P742" s="132"/>
      <c r="R742" s="132"/>
      <c r="S742" s="132"/>
      <c r="U742" s="132"/>
      <c r="V742" s="132"/>
    </row>
    <row r="743" spans="11:22">
      <c r="K743" s="132"/>
      <c r="L743" s="132"/>
      <c r="M743" s="132"/>
      <c r="O743" s="132"/>
      <c r="P743" s="132"/>
      <c r="R743" s="132"/>
      <c r="S743" s="132"/>
      <c r="U743" s="132"/>
      <c r="V743" s="132"/>
    </row>
    <row r="744" spans="11:22">
      <c r="K744" s="132"/>
      <c r="L744" s="132"/>
      <c r="M744" s="132"/>
      <c r="O744" s="132"/>
      <c r="P744" s="132"/>
      <c r="R744" s="132"/>
      <c r="S744" s="132"/>
      <c r="U744" s="132"/>
      <c r="V744" s="132"/>
    </row>
    <row r="745" spans="11:22">
      <c r="K745" s="132"/>
      <c r="L745" s="132"/>
      <c r="M745" s="132"/>
      <c r="O745" s="132"/>
      <c r="P745" s="132"/>
      <c r="R745" s="132"/>
      <c r="S745" s="132"/>
      <c r="U745" s="132"/>
      <c r="V745" s="132"/>
    </row>
    <row r="746" spans="11:22">
      <c r="K746" s="132"/>
      <c r="L746" s="132"/>
      <c r="M746" s="132"/>
      <c r="O746" s="132"/>
      <c r="P746" s="132"/>
      <c r="R746" s="132"/>
      <c r="S746" s="132"/>
      <c r="U746" s="132"/>
      <c r="V746" s="132"/>
    </row>
    <row r="747" spans="11:22">
      <c r="K747" s="132"/>
      <c r="L747" s="132"/>
      <c r="M747" s="132"/>
      <c r="O747" s="132"/>
      <c r="P747" s="132"/>
      <c r="R747" s="132"/>
      <c r="S747" s="132"/>
      <c r="U747" s="132"/>
      <c r="V747" s="132"/>
    </row>
    <row r="748" spans="11:22">
      <c r="K748" s="132"/>
      <c r="L748" s="132"/>
      <c r="M748" s="132"/>
      <c r="O748" s="132"/>
      <c r="P748" s="132"/>
      <c r="R748" s="132"/>
      <c r="S748" s="132"/>
      <c r="U748" s="132"/>
      <c r="V748" s="132"/>
    </row>
    <row r="749" spans="11:22">
      <c r="K749" s="132"/>
      <c r="L749" s="132"/>
      <c r="M749" s="132"/>
      <c r="O749" s="132"/>
      <c r="P749" s="132"/>
      <c r="R749" s="132"/>
      <c r="S749" s="132"/>
      <c r="U749" s="132"/>
      <c r="V749" s="132"/>
    </row>
    <row r="750" spans="11:22">
      <c r="K750" s="132"/>
      <c r="L750" s="132"/>
      <c r="M750" s="132"/>
      <c r="O750" s="132"/>
      <c r="P750" s="132"/>
      <c r="R750" s="132"/>
      <c r="S750" s="132"/>
      <c r="U750" s="132"/>
      <c r="V750" s="132"/>
    </row>
    <row r="751" spans="11:22">
      <c r="K751" s="132"/>
      <c r="L751" s="132"/>
      <c r="M751" s="132"/>
      <c r="O751" s="132"/>
      <c r="P751" s="132"/>
      <c r="R751" s="132"/>
      <c r="S751" s="132"/>
      <c r="U751" s="132"/>
      <c r="V751" s="132"/>
    </row>
    <row r="752" spans="11:22">
      <c r="K752" s="132"/>
      <c r="L752" s="132"/>
      <c r="M752" s="132"/>
      <c r="O752" s="132"/>
      <c r="P752" s="132"/>
      <c r="R752" s="132"/>
      <c r="S752" s="132"/>
      <c r="U752" s="132"/>
      <c r="V752" s="132"/>
    </row>
    <row r="753" spans="11:22">
      <c r="K753" s="132"/>
      <c r="L753" s="132"/>
      <c r="M753" s="132"/>
      <c r="O753" s="132"/>
      <c r="P753" s="132"/>
      <c r="R753" s="132"/>
      <c r="S753" s="132"/>
      <c r="U753" s="132"/>
      <c r="V753" s="132"/>
    </row>
    <row r="754" spans="11:22">
      <c r="K754" s="132"/>
      <c r="L754" s="132"/>
      <c r="M754" s="132"/>
      <c r="O754" s="132"/>
      <c r="P754" s="132"/>
      <c r="R754" s="132"/>
      <c r="S754" s="132"/>
      <c r="U754" s="132"/>
      <c r="V754" s="132"/>
    </row>
    <row r="755" spans="11:22">
      <c r="K755" s="132"/>
      <c r="L755" s="132"/>
      <c r="M755" s="132"/>
      <c r="O755" s="132"/>
      <c r="P755" s="132"/>
      <c r="R755" s="132"/>
      <c r="S755" s="132"/>
      <c r="U755" s="132"/>
      <c r="V755" s="132"/>
    </row>
    <row r="756" spans="11:22">
      <c r="K756" s="132"/>
      <c r="L756" s="132"/>
      <c r="M756" s="132"/>
      <c r="O756" s="132"/>
      <c r="P756" s="132"/>
      <c r="R756" s="132"/>
      <c r="S756" s="132"/>
      <c r="U756" s="132"/>
      <c r="V756" s="132"/>
    </row>
    <row r="757" spans="11:22">
      <c r="K757" s="132"/>
      <c r="L757" s="132"/>
      <c r="M757" s="132"/>
      <c r="O757" s="132"/>
      <c r="P757" s="132"/>
      <c r="R757" s="132"/>
      <c r="S757" s="132"/>
      <c r="U757" s="132"/>
      <c r="V757" s="132"/>
    </row>
    <row r="758" spans="11:22">
      <c r="K758" s="132"/>
      <c r="L758" s="132"/>
      <c r="M758" s="132"/>
      <c r="O758" s="132"/>
      <c r="P758" s="132"/>
      <c r="R758" s="132"/>
      <c r="S758" s="132"/>
      <c r="U758" s="132"/>
      <c r="V758" s="132"/>
    </row>
    <row r="759" spans="11:22">
      <c r="K759" s="132"/>
      <c r="L759" s="132"/>
      <c r="M759" s="132"/>
      <c r="O759" s="132"/>
      <c r="P759" s="132"/>
      <c r="R759" s="132"/>
      <c r="S759" s="132"/>
      <c r="U759" s="132"/>
      <c r="V759" s="132"/>
    </row>
    <row r="760" spans="11:22">
      <c r="K760" s="132"/>
      <c r="L760" s="132"/>
      <c r="M760" s="132"/>
      <c r="O760" s="132"/>
      <c r="P760" s="132"/>
      <c r="R760" s="132"/>
      <c r="S760" s="132"/>
      <c r="U760" s="132"/>
      <c r="V760" s="132"/>
    </row>
    <row r="761" spans="11:22">
      <c r="K761" s="132"/>
      <c r="L761" s="132"/>
      <c r="M761" s="132"/>
      <c r="O761" s="132"/>
      <c r="P761" s="132"/>
      <c r="R761" s="132"/>
      <c r="S761" s="132"/>
      <c r="U761" s="132"/>
      <c r="V761" s="132"/>
    </row>
    <row r="762" spans="11:22">
      <c r="K762" s="132"/>
      <c r="L762" s="132"/>
      <c r="M762" s="132"/>
      <c r="O762" s="132"/>
      <c r="P762" s="132"/>
      <c r="R762" s="132"/>
      <c r="S762" s="132"/>
      <c r="U762" s="132"/>
      <c r="V762" s="132"/>
    </row>
    <row r="763" spans="11:22">
      <c r="K763" s="132"/>
      <c r="L763" s="132"/>
      <c r="M763" s="132"/>
      <c r="O763" s="132"/>
      <c r="P763" s="132"/>
      <c r="R763" s="132"/>
      <c r="S763" s="132"/>
      <c r="U763" s="132"/>
      <c r="V763" s="132"/>
    </row>
    <row r="764" spans="11:22">
      <c r="K764" s="132"/>
      <c r="L764" s="132"/>
      <c r="M764" s="132"/>
      <c r="O764" s="132"/>
      <c r="P764" s="132"/>
      <c r="R764" s="132"/>
      <c r="S764" s="132"/>
      <c r="U764" s="132"/>
      <c r="V764" s="132"/>
    </row>
    <row r="765" spans="11:22">
      <c r="K765" s="132"/>
      <c r="L765" s="132"/>
      <c r="M765" s="132"/>
      <c r="O765" s="132"/>
      <c r="P765" s="132"/>
      <c r="R765" s="132"/>
      <c r="S765" s="132"/>
      <c r="U765" s="132"/>
      <c r="V765" s="132"/>
    </row>
    <row r="766" spans="11:22">
      <c r="K766" s="132"/>
      <c r="L766" s="132"/>
      <c r="M766" s="132"/>
      <c r="O766" s="132"/>
      <c r="P766" s="132"/>
      <c r="R766" s="132"/>
      <c r="S766" s="132"/>
      <c r="U766" s="132"/>
      <c r="V766" s="132"/>
    </row>
    <row r="767" spans="11:22">
      <c r="K767" s="132"/>
      <c r="L767" s="132"/>
      <c r="M767" s="132"/>
      <c r="O767" s="132"/>
      <c r="P767" s="132"/>
      <c r="R767" s="132"/>
      <c r="S767" s="132"/>
      <c r="U767" s="132"/>
      <c r="V767" s="132"/>
    </row>
    <row r="768" spans="11:22">
      <c r="K768" s="132"/>
      <c r="L768" s="132"/>
      <c r="M768" s="132"/>
      <c r="O768" s="132"/>
      <c r="P768" s="132"/>
      <c r="R768" s="132"/>
      <c r="S768" s="132"/>
      <c r="U768" s="132"/>
      <c r="V768" s="132"/>
    </row>
    <row r="769" spans="11:22">
      <c r="K769" s="132"/>
      <c r="L769" s="132"/>
      <c r="M769" s="132"/>
      <c r="O769" s="132"/>
      <c r="P769" s="132"/>
      <c r="R769" s="132"/>
      <c r="S769" s="132"/>
      <c r="U769" s="132"/>
      <c r="V769" s="132"/>
    </row>
    <row r="770" spans="11:22">
      <c r="K770" s="132"/>
      <c r="L770" s="132"/>
      <c r="M770" s="132"/>
      <c r="O770" s="132"/>
      <c r="P770" s="132"/>
      <c r="R770" s="132"/>
      <c r="S770" s="132"/>
      <c r="U770" s="132"/>
      <c r="V770" s="132"/>
    </row>
    <row r="771" spans="11:22">
      <c r="K771" s="132"/>
      <c r="L771" s="132"/>
      <c r="M771" s="132"/>
      <c r="O771" s="132"/>
      <c r="P771" s="132"/>
      <c r="R771" s="132"/>
      <c r="S771" s="132"/>
      <c r="U771" s="132"/>
      <c r="V771" s="132"/>
    </row>
    <row r="772" spans="11:22">
      <c r="K772" s="132"/>
      <c r="L772" s="132"/>
      <c r="M772" s="132"/>
      <c r="O772" s="132"/>
      <c r="P772" s="132"/>
      <c r="R772" s="132"/>
      <c r="S772" s="132"/>
      <c r="U772" s="132"/>
      <c r="V772" s="132"/>
    </row>
    <row r="773" spans="11:22">
      <c r="K773" s="132"/>
      <c r="L773" s="132"/>
      <c r="M773" s="132"/>
      <c r="O773" s="132"/>
      <c r="P773" s="132"/>
      <c r="R773" s="132"/>
      <c r="S773" s="132"/>
      <c r="U773" s="132"/>
      <c r="V773" s="132"/>
    </row>
    <row r="774" spans="11:22">
      <c r="K774" s="132"/>
      <c r="L774" s="132"/>
      <c r="M774" s="132"/>
      <c r="O774" s="132"/>
      <c r="P774" s="132"/>
      <c r="R774" s="132"/>
      <c r="S774" s="132"/>
      <c r="U774" s="132"/>
      <c r="V774" s="132"/>
    </row>
    <row r="775" spans="11:22">
      <c r="K775" s="132"/>
      <c r="L775" s="132"/>
      <c r="M775" s="132"/>
      <c r="O775" s="132"/>
      <c r="P775" s="132"/>
      <c r="R775" s="132"/>
      <c r="S775" s="132"/>
      <c r="U775" s="132"/>
      <c r="V775" s="132"/>
    </row>
    <row r="776" spans="11:22">
      <c r="K776" s="132"/>
      <c r="L776" s="132"/>
      <c r="M776" s="132"/>
      <c r="O776" s="132"/>
      <c r="P776" s="132"/>
      <c r="R776" s="132"/>
      <c r="S776" s="132"/>
      <c r="U776" s="132"/>
      <c r="V776" s="132"/>
    </row>
    <row r="777" spans="11:22">
      <c r="K777" s="132"/>
      <c r="L777" s="132"/>
      <c r="M777" s="132"/>
      <c r="O777" s="132"/>
      <c r="P777" s="132"/>
      <c r="R777" s="132"/>
      <c r="S777" s="132"/>
      <c r="U777" s="132"/>
      <c r="V777" s="132"/>
    </row>
    <row r="778" spans="11:22">
      <c r="K778" s="132"/>
      <c r="L778" s="132"/>
      <c r="M778" s="132"/>
      <c r="O778" s="132"/>
      <c r="P778" s="132"/>
      <c r="R778" s="132"/>
      <c r="S778" s="132"/>
      <c r="U778" s="132"/>
      <c r="V778" s="132"/>
    </row>
    <row r="779" spans="11:22">
      <c r="K779" s="132"/>
      <c r="L779" s="132"/>
      <c r="M779" s="132"/>
      <c r="O779" s="132"/>
      <c r="P779" s="132"/>
      <c r="R779" s="132"/>
      <c r="S779" s="132"/>
      <c r="U779" s="132"/>
      <c r="V779" s="132"/>
    </row>
    <row r="780" spans="11:22">
      <c r="K780" s="132"/>
      <c r="L780" s="132"/>
      <c r="M780" s="132"/>
      <c r="O780" s="132"/>
      <c r="P780" s="132"/>
      <c r="R780" s="132"/>
      <c r="S780" s="132"/>
      <c r="U780" s="132"/>
      <c r="V780" s="132"/>
    </row>
    <row r="781" spans="11:22">
      <c r="K781" s="132"/>
      <c r="L781" s="132"/>
      <c r="M781" s="132"/>
      <c r="O781" s="132"/>
      <c r="P781" s="132"/>
      <c r="R781" s="132"/>
      <c r="S781" s="132"/>
      <c r="U781" s="132"/>
      <c r="V781" s="132"/>
    </row>
    <row r="782" spans="11:22">
      <c r="K782" s="132"/>
      <c r="L782" s="132"/>
      <c r="M782" s="132"/>
      <c r="O782" s="132"/>
      <c r="P782" s="132"/>
      <c r="R782" s="132"/>
      <c r="S782" s="132"/>
      <c r="U782" s="132"/>
      <c r="V782" s="132"/>
    </row>
    <row r="783" spans="11:22">
      <c r="K783" s="132"/>
      <c r="L783" s="132"/>
      <c r="M783" s="132"/>
      <c r="O783" s="132"/>
      <c r="P783" s="132"/>
      <c r="R783" s="132"/>
      <c r="S783" s="132"/>
      <c r="U783" s="132"/>
      <c r="V783" s="132"/>
    </row>
    <row r="784" spans="11:22">
      <c r="K784" s="132"/>
      <c r="L784" s="132"/>
      <c r="M784" s="132"/>
      <c r="O784" s="132"/>
      <c r="P784" s="132"/>
      <c r="R784" s="132"/>
      <c r="S784" s="132"/>
      <c r="U784" s="132"/>
      <c r="V784" s="132"/>
    </row>
    <row r="785" spans="11:22">
      <c r="K785" s="132"/>
      <c r="L785" s="132"/>
      <c r="M785" s="132"/>
      <c r="O785" s="132"/>
      <c r="P785" s="132"/>
      <c r="R785" s="132"/>
      <c r="S785" s="132"/>
      <c r="U785" s="132"/>
      <c r="V785" s="132"/>
    </row>
    <row r="786" spans="11:22">
      <c r="K786" s="132"/>
      <c r="L786" s="132"/>
      <c r="M786" s="132"/>
      <c r="O786" s="132"/>
      <c r="P786" s="132"/>
      <c r="R786" s="132"/>
      <c r="S786" s="132"/>
      <c r="U786" s="132"/>
      <c r="V786" s="132"/>
    </row>
    <row r="787" spans="11:22">
      <c r="K787" s="132"/>
      <c r="L787" s="132"/>
      <c r="M787" s="132"/>
      <c r="O787" s="132"/>
      <c r="P787" s="132"/>
      <c r="R787" s="132"/>
      <c r="S787" s="132"/>
      <c r="U787" s="132"/>
      <c r="V787" s="132"/>
    </row>
    <row r="788" spans="11:22">
      <c r="K788" s="132"/>
      <c r="L788" s="132"/>
      <c r="M788" s="132"/>
      <c r="O788" s="132"/>
      <c r="P788" s="132"/>
      <c r="R788" s="132"/>
      <c r="S788" s="132"/>
      <c r="U788" s="132"/>
      <c r="V788" s="132"/>
    </row>
    <row r="789" spans="11:22">
      <c r="K789" s="132"/>
      <c r="L789" s="132"/>
      <c r="M789" s="132"/>
      <c r="O789" s="132"/>
      <c r="P789" s="132"/>
      <c r="R789" s="132"/>
      <c r="S789" s="132"/>
      <c r="U789" s="132"/>
      <c r="V789" s="132"/>
    </row>
    <row r="790" spans="11:22">
      <c r="K790" s="132"/>
      <c r="L790" s="132"/>
      <c r="M790" s="132"/>
      <c r="O790" s="132"/>
      <c r="P790" s="132"/>
      <c r="R790" s="132"/>
      <c r="S790" s="132"/>
      <c r="U790" s="132"/>
      <c r="V790" s="132"/>
    </row>
    <row r="791" spans="11:22">
      <c r="K791" s="132"/>
      <c r="L791" s="132"/>
      <c r="M791" s="132"/>
      <c r="O791" s="132"/>
      <c r="P791" s="132"/>
      <c r="R791" s="132"/>
      <c r="S791" s="132"/>
      <c r="U791" s="132"/>
      <c r="V791" s="132"/>
    </row>
    <row r="792" spans="11:22">
      <c r="K792" s="132"/>
      <c r="L792" s="132"/>
      <c r="M792" s="132"/>
      <c r="O792" s="132"/>
      <c r="P792" s="132"/>
      <c r="R792" s="132"/>
      <c r="S792" s="132"/>
      <c r="U792" s="132"/>
      <c r="V792" s="132"/>
    </row>
    <row r="793" spans="11:22">
      <c r="K793" s="132"/>
      <c r="L793" s="132"/>
      <c r="M793" s="132"/>
      <c r="O793" s="132"/>
      <c r="P793" s="132"/>
      <c r="R793" s="132"/>
      <c r="S793" s="132"/>
      <c r="U793" s="132"/>
      <c r="V793" s="132"/>
    </row>
    <row r="794" spans="11:22">
      <c r="K794" s="132"/>
      <c r="L794" s="132"/>
      <c r="M794" s="132"/>
      <c r="O794" s="132"/>
      <c r="P794" s="132"/>
      <c r="R794" s="132"/>
      <c r="S794" s="132"/>
      <c r="U794" s="132"/>
      <c r="V794" s="132"/>
    </row>
    <row r="795" spans="11:22">
      <c r="K795" s="132"/>
      <c r="L795" s="132"/>
      <c r="M795" s="132"/>
      <c r="O795" s="132"/>
      <c r="P795" s="132"/>
      <c r="R795" s="132"/>
      <c r="S795" s="132"/>
      <c r="U795" s="132"/>
      <c r="V795" s="132"/>
    </row>
    <row r="796" spans="11:22">
      <c r="K796" s="132"/>
      <c r="L796" s="132"/>
      <c r="M796" s="132"/>
      <c r="O796" s="132"/>
      <c r="P796" s="132"/>
      <c r="R796" s="132"/>
      <c r="S796" s="132"/>
      <c r="U796" s="132"/>
      <c r="V796" s="132"/>
    </row>
    <row r="797" spans="11:22">
      <c r="K797" s="132"/>
      <c r="L797" s="132"/>
      <c r="M797" s="132"/>
      <c r="O797" s="132"/>
      <c r="P797" s="132"/>
      <c r="R797" s="132"/>
      <c r="S797" s="132"/>
      <c r="U797" s="132"/>
      <c r="V797" s="132"/>
    </row>
    <row r="798" spans="11:22">
      <c r="K798" s="132"/>
      <c r="L798" s="132"/>
      <c r="M798" s="132"/>
      <c r="O798" s="132"/>
      <c r="P798" s="132"/>
      <c r="R798" s="132"/>
      <c r="S798" s="132"/>
      <c r="U798" s="132"/>
      <c r="V798" s="132"/>
    </row>
    <row r="799" spans="11:22">
      <c r="K799" s="132"/>
      <c r="L799" s="132"/>
      <c r="M799" s="132"/>
      <c r="O799" s="132"/>
      <c r="P799" s="132"/>
      <c r="R799" s="132"/>
      <c r="S799" s="132"/>
      <c r="U799" s="132"/>
      <c r="V799" s="132"/>
    </row>
    <row r="800" spans="11:22">
      <c r="K800" s="132"/>
      <c r="L800" s="132"/>
      <c r="M800" s="132"/>
      <c r="O800" s="132"/>
      <c r="P800" s="132"/>
      <c r="R800" s="132"/>
      <c r="S800" s="132"/>
      <c r="U800" s="132"/>
      <c r="V800" s="132"/>
    </row>
    <row r="801" spans="11:22">
      <c r="K801" s="132"/>
      <c r="L801" s="132"/>
      <c r="M801" s="132"/>
      <c r="O801" s="132"/>
      <c r="P801" s="132"/>
      <c r="R801" s="132"/>
      <c r="S801" s="132"/>
      <c r="U801" s="132"/>
      <c r="V801" s="132"/>
    </row>
    <row r="802" spans="11:22">
      <c r="K802" s="132"/>
      <c r="L802" s="132"/>
      <c r="M802" s="132"/>
      <c r="O802" s="132"/>
      <c r="P802" s="132"/>
      <c r="R802" s="132"/>
      <c r="S802" s="132"/>
      <c r="U802" s="132"/>
      <c r="V802" s="132"/>
    </row>
    <row r="803" spans="11:22">
      <c r="K803" s="132"/>
      <c r="L803" s="132"/>
      <c r="M803" s="132"/>
      <c r="O803" s="132"/>
      <c r="P803" s="132"/>
      <c r="R803" s="132"/>
      <c r="S803" s="132"/>
      <c r="U803" s="132"/>
      <c r="V803" s="132"/>
    </row>
    <row r="804" spans="11:22">
      <c r="K804" s="132"/>
      <c r="L804" s="132"/>
      <c r="M804" s="132"/>
      <c r="O804" s="132"/>
      <c r="P804" s="132"/>
      <c r="R804" s="132"/>
      <c r="S804" s="132"/>
      <c r="U804" s="132"/>
      <c r="V804" s="132"/>
    </row>
    <row r="805" spans="11:22">
      <c r="K805" s="132"/>
      <c r="L805" s="132"/>
      <c r="M805" s="132"/>
      <c r="O805" s="132"/>
      <c r="P805" s="132"/>
      <c r="R805" s="132"/>
      <c r="S805" s="132"/>
      <c r="U805" s="132"/>
      <c r="V805" s="132"/>
    </row>
    <row r="806" spans="11:22">
      <c r="K806" s="132"/>
      <c r="L806" s="132"/>
      <c r="M806" s="132"/>
      <c r="O806" s="132"/>
      <c r="P806" s="132"/>
      <c r="R806" s="132"/>
      <c r="S806" s="132"/>
      <c r="U806" s="132"/>
      <c r="V806" s="132"/>
    </row>
    <row r="807" spans="11:22">
      <c r="K807" s="132"/>
      <c r="L807" s="132"/>
      <c r="M807" s="132"/>
      <c r="O807" s="132"/>
      <c r="P807" s="132"/>
      <c r="R807" s="132"/>
      <c r="S807" s="132"/>
      <c r="U807" s="132"/>
      <c r="V807" s="132"/>
    </row>
    <row r="808" spans="11:22">
      <c r="K808" s="132"/>
      <c r="L808" s="132"/>
      <c r="M808" s="132"/>
      <c r="O808" s="132"/>
      <c r="P808" s="132"/>
      <c r="R808" s="132"/>
      <c r="S808" s="132"/>
      <c r="U808" s="132"/>
      <c r="V808" s="132"/>
    </row>
    <row r="809" spans="11:22">
      <c r="K809" s="132"/>
      <c r="L809" s="132"/>
      <c r="M809" s="132"/>
      <c r="O809" s="132"/>
      <c r="P809" s="132"/>
      <c r="R809" s="132"/>
      <c r="S809" s="132"/>
      <c r="U809" s="132"/>
      <c r="V809" s="132"/>
    </row>
    <row r="810" spans="11:22">
      <c r="K810" s="132"/>
      <c r="L810" s="132"/>
      <c r="M810" s="132"/>
      <c r="O810" s="132"/>
      <c r="P810" s="132"/>
      <c r="R810" s="132"/>
      <c r="S810" s="132"/>
      <c r="U810" s="132"/>
      <c r="V810" s="132"/>
    </row>
    <row r="811" spans="11:22">
      <c r="K811" s="132"/>
      <c r="L811" s="132"/>
      <c r="M811" s="132"/>
      <c r="O811" s="132"/>
      <c r="P811" s="132"/>
      <c r="R811" s="132"/>
      <c r="S811" s="132"/>
      <c r="U811" s="132"/>
      <c r="V811" s="132"/>
    </row>
    <row r="812" spans="11:22">
      <c r="K812" s="132"/>
      <c r="L812" s="132"/>
      <c r="M812" s="132"/>
      <c r="O812" s="132"/>
      <c r="P812" s="132"/>
      <c r="R812" s="132"/>
      <c r="S812" s="132"/>
      <c r="U812" s="132"/>
      <c r="V812" s="132"/>
    </row>
    <row r="813" spans="11:22">
      <c r="K813" s="132"/>
      <c r="L813" s="132"/>
      <c r="M813" s="132"/>
      <c r="O813" s="132"/>
      <c r="P813" s="132"/>
      <c r="R813" s="132"/>
      <c r="S813" s="132"/>
      <c r="U813" s="132"/>
      <c r="V813" s="132"/>
    </row>
    <row r="814" spans="11:22">
      <c r="K814" s="132"/>
      <c r="L814" s="132"/>
      <c r="M814" s="132"/>
      <c r="O814" s="132"/>
      <c r="P814" s="132"/>
      <c r="R814" s="132"/>
      <c r="S814" s="132"/>
      <c r="U814" s="132"/>
      <c r="V814" s="132"/>
    </row>
    <row r="815" spans="11:22">
      <c r="K815" s="132"/>
      <c r="L815" s="132"/>
      <c r="M815" s="132"/>
      <c r="O815" s="132"/>
      <c r="P815" s="132"/>
      <c r="R815" s="132"/>
      <c r="S815" s="132"/>
      <c r="U815" s="132"/>
      <c r="V815" s="132"/>
    </row>
    <row r="816" spans="11:22">
      <c r="K816" s="132"/>
      <c r="L816" s="132"/>
      <c r="M816" s="132"/>
      <c r="O816" s="132"/>
      <c r="P816" s="132"/>
      <c r="R816" s="132"/>
      <c r="S816" s="132"/>
      <c r="U816" s="132"/>
      <c r="V816" s="132"/>
    </row>
    <row r="817" spans="11:22">
      <c r="K817" s="132"/>
      <c r="L817" s="132"/>
      <c r="M817" s="132"/>
      <c r="O817" s="132"/>
      <c r="P817" s="132"/>
      <c r="R817" s="132"/>
      <c r="S817" s="132"/>
      <c r="U817" s="132"/>
      <c r="V817" s="132"/>
    </row>
    <row r="818" spans="11:22">
      <c r="K818" s="132"/>
      <c r="L818" s="132"/>
      <c r="M818" s="132"/>
      <c r="O818" s="132"/>
      <c r="P818" s="132"/>
      <c r="R818" s="132"/>
      <c r="S818" s="132"/>
      <c r="U818" s="132"/>
      <c r="V818" s="132"/>
    </row>
    <row r="819" spans="11:22">
      <c r="K819" s="132"/>
      <c r="L819" s="132"/>
      <c r="M819" s="132"/>
      <c r="O819" s="132"/>
      <c r="P819" s="132"/>
      <c r="R819" s="132"/>
      <c r="S819" s="132"/>
      <c r="U819" s="132"/>
      <c r="V819" s="132"/>
    </row>
    <row r="820" spans="11:22">
      <c r="K820" s="132"/>
      <c r="L820" s="132"/>
      <c r="M820" s="132"/>
      <c r="O820" s="132"/>
      <c r="P820" s="132"/>
      <c r="R820" s="132"/>
      <c r="S820" s="132"/>
      <c r="U820" s="132"/>
      <c r="V820" s="132"/>
    </row>
    <row r="821" spans="11:22">
      <c r="K821" s="132"/>
      <c r="L821" s="132"/>
      <c r="M821" s="132"/>
      <c r="O821" s="132"/>
      <c r="P821" s="132"/>
      <c r="R821" s="132"/>
      <c r="S821" s="132"/>
      <c r="U821" s="132"/>
      <c r="V821" s="132"/>
    </row>
    <row r="822" spans="11:22">
      <c r="K822" s="132"/>
      <c r="L822" s="132"/>
      <c r="M822" s="132"/>
      <c r="O822" s="132"/>
      <c r="P822" s="132"/>
      <c r="R822" s="132"/>
      <c r="S822" s="132"/>
      <c r="U822" s="132"/>
      <c r="V822" s="132"/>
    </row>
    <row r="823" spans="11:22">
      <c r="K823" s="132"/>
      <c r="L823" s="132"/>
      <c r="M823" s="132"/>
      <c r="O823" s="132"/>
      <c r="P823" s="132"/>
      <c r="R823" s="132"/>
      <c r="S823" s="132"/>
      <c r="U823" s="132"/>
      <c r="V823" s="132"/>
    </row>
    <row r="824" spans="11:22">
      <c r="K824" s="132"/>
      <c r="L824" s="132"/>
      <c r="M824" s="132"/>
      <c r="O824" s="132"/>
      <c r="P824" s="132"/>
      <c r="R824" s="132"/>
      <c r="S824" s="132"/>
      <c r="U824" s="132"/>
      <c r="V824" s="132"/>
    </row>
    <row r="825" spans="11:22">
      <c r="K825" s="132"/>
      <c r="L825" s="132"/>
      <c r="M825" s="132"/>
      <c r="O825" s="132"/>
      <c r="P825" s="132"/>
      <c r="R825" s="132"/>
      <c r="S825" s="132"/>
      <c r="U825" s="132"/>
      <c r="V825" s="132"/>
    </row>
    <row r="826" spans="11:22">
      <c r="K826" s="132"/>
      <c r="L826" s="132"/>
      <c r="M826" s="132"/>
      <c r="O826" s="132"/>
      <c r="P826" s="132"/>
      <c r="R826" s="132"/>
      <c r="S826" s="132"/>
      <c r="U826" s="132"/>
      <c r="V826" s="132"/>
    </row>
    <row r="827" spans="11:22">
      <c r="K827" s="132"/>
      <c r="L827" s="132"/>
      <c r="M827" s="132"/>
      <c r="O827" s="132"/>
      <c r="P827" s="132"/>
      <c r="R827" s="132"/>
      <c r="S827" s="132"/>
      <c r="U827" s="132"/>
      <c r="V827" s="132"/>
    </row>
    <row r="828" spans="11:22">
      <c r="K828" s="132"/>
      <c r="L828" s="132"/>
      <c r="M828" s="132"/>
      <c r="O828" s="132"/>
      <c r="P828" s="132"/>
      <c r="R828" s="132"/>
      <c r="S828" s="132"/>
      <c r="U828" s="132"/>
      <c r="V828" s="132"/>
    </row>
    <row r="829" spans="11:22">
      <c r="K829" s="132"/>
      <c r="L829" s="132"/>
      <c r="M829" s="132"/>
      <c r="O829" s="132"/>
      <c r="P829" s="132"/>
      <c r="R829" s="132"/>
      <c r="S829" s="132"/>
      <c r="U829" s="132"/>
      <c r="V829" s="132"/>
    </row>
    <row r="830" spans="11:22">
      <c r="K830" s="132"/>
      <c r="L830" s="132"/>
      <c r="M830" s="132"/>
      <c r="O830" s="132"/>
      <c r="P830" s="132"/>
      <c r="R830" s="132"/>
      <c r="S830" s="132"/>
      <c r="U830" s="132"/>
      <c r="V830" s="132"/>
    </row>
    <row r="831" spans="11:22">
      <c r="K831" s="132"/>
      <c r="L831" s="132"/>
      <c r="M831" s="132"/>
      <c r="O831" s="132"/>
      <c r="P831" s="132"/>
      <c r="R831" s="132"/>
      <c r="S831" s="132"/>
      <c r="U831" s="132"/>
      <c r="V831" s="132"/>
    </row>
    <row r="832" spans="11:22">
      <c r="K832" s="132"/>
      <c r="L832" s="132"/>
      <c r="M832" s="132"/>
      <c r="O832" s="132"/>
      <c r="P832" s="132"/>
      <c r="R832" s="132"/>
      <c r="S832" s="132"/>
      <c r="U832" s="132"/>
      <c r="V832" s="132"/>
    </row>
    <row r="833" spans="11:22">
      <c r="K833" s="132"/>
      <c r="L833" s="132"/>
      <c r="M833" s="132"/>
      <c r="O833" s="132"/>
      <c r="P833" s="132"/>
      <c r="R833" s="132"/>
      <c r="S833" s="132"/>
      <c r="U833" s="132"/>
      <c r="V833" s="132"/>
    </row>
    <row r="834" spans="11:22">
      <c r="K834" s="132"/>
      <c r="L834" s="132"/>
      <c r="M834" s="132"/>
      <c r="O834" s="132"/>
      <c r="P834" s="132"/>
      <c r="R834" s="132"/>
      <c r="S834" s="132"/>
      <c r="U834" s="132"/>
      <c r="V834" s="132"/>
    </row>
    <row r="835" spans="11:22">
      <c r="K835" s="132"/>
      <c r="L835" s="132"/>
      <c r="M835" s="132"/>
      <c r="O835" s="132"/>
      <c r="P835" s="132"/>
      <c r="R835" s="132"/>
      <c r="S835" s="132"/>
      <c r="U835" s="132"/>
      <c r="V835" s="132"/>
    </row>
    <row r="836" spans="11:22">
      <c r="K836" s="132"/>
      <c r="L836" s="132"/>
      <c r="M836" s="132"/>
      <c r="O836" s="132"/>
      <c r="P836" s="132"/>
      <c r="R836" s="132"/>
      <c r="S836" s="132"/>
      <c r="U836" s="132"/>
      <c r="V836" s="132"/>
    </row>
    <row r="837" spans="11:22">
      <c r="K837" s="132"/>
      <c r="L837" s="132"/>
      <c r="M837" s="132"/>
      <c r="O837" s="132"/>
      <c r="P837" s="132"/>
      <c r="R837" s="132"/>
      <c r="S837" s="132"/>
      <c r="U837" s="132"/>
      <c r="V837" s="132"/>
    </row>
    <row r="838" spans="11:22">
      <c r="K838" s="132"/>
      <c r="L838" s="132"/>
      <c r="M838" s="132"/>
      <c r="O838" s="132"/>
      <c r="P838" s="132"/>
      <c r="R838" s="132"/>
      <c r="S838" s="132"/>
      <c r="U838" s="132"/>
      <c r="V838" s="132"/>
    </row>
    <row r="839" spans="11:22">
      <c r="K839" s="132"/>
      <c r="L839" s="132"/>
      <c r="M839" s="132"/>
      <c r="O839" s="132"/>
      <c r="P839" s="132"/>
      <c r="R839" s="132"/>
      <c r="S839" s="132"/>
      <c r="U839" s="132"/>
      <c r="V839" s="132"/>
    </row>
    <row r="840" spans="11:22">
      <c r="K840" s="132"/>
      <c r="L840" s="132"/>
      <c r="M840" s="132"/>
      <c r="O840" s="132"/>
      <c r="P840" s="132"/>
      <c r="R840" s="132"/>
      <c r="S840" s="132"/>
      <c r="U840" s="132"/>
      <c r="V840" s="132"/>
    </row>
    <row r="841" spans="11:22">
      <c r="K841" s="132"/>
      <c r="L841" s="132"/>
      <c r="M841" s="132"/>
      <c r="O841" s="132"/>
      <c r="P841" s="132"/>
      <c r="R841" s="132"/>
      <c r="S841" s="132"/>
      <c r="U841" s="132"/>
      <c r="V841" s="132"/>
    </row>
    <row r="842" spans="11:22">
      <c r="K842" s="132"/>
      <c r="L842" s="132"/>
      <c r="M842" s="132"/>
      <c r="O842" s="132"/>
      <c r="P842" s="132"/>
      <c r="R842" s="132"/>
      <c r="S842" s="132"/>
      <c r="U842" s="132"/>
      <c r="V842" s="132"/>
    </row>
    <row r="843" spans="11:22">
      <c r="K843" s="132"/>
      <c r="L843" s="132"/>
      <c r="M843" s="132"/>
      <c r="O843" s="132"/>
      <c r="P843" s="132"/>
      <c r="R843" s="132"/>
      <c r="S843" s="132"/>
      <c r="U843" s="132"/>
      <c r="V843" s="132"/>
    </row>
    <row r="844" spans="11:22">
      <c r="K844" s="132"/>
      <c r="L844" s="132"/>
      <c r="M844" s="132"/>
      <c r="O844" s="132"/>
      <c r="P844" s="132"/>
      <c r="R844" s="132"/>
      <c r="S844" s="132"/>
      <c r="U844" s="132"/>
      <c r="V844" s="132"/>
    </row>
    <row r="845" spans="11:22">
      <c r="K845" s="132"/>
      <c r="L845" s="132"/>
      <c r="M845" s="132"/>
      <c r="O845" s="132"/>
      <c r="P845" s="132"/>
      <c r="R845" s="132"/>
      <c r="S845" s="132"/>
      <c r="U845" s="132"/>
      <c r="V845" s="132"/>
    </row>
    <row r="846" spans="11:22">
      <c r="K846" s="132"/>
      <c r="L846" s="132"/>
      <c r="M846" s="132"/>
      <c r="O846" s="132"/>
      <c r="P846" s="132"/>
      <c r="R846" s="132"/>
      <c r="S846" s="132"/>
      <c r="U846" s="132"/>
      <c r="V846" s="132"/>
    </row>
    <row r="847" spans="11:22">
      <c r="K847" s="132"/>
      <c r="L847" s="132"/>
      <c r="M847" s="132"/>
      <c r="O847" s="132"/>
      <c r="P847" s="132"/>
      <c r="R847" s="132"/>
      <c r="S847" s="132"/>
      <c r="U847" s="132"/>
      <c r="V847" s="132"/>
    </row>
    <row r="848" spans="11:22">
      <c r="K848" s="132"/>
      <c r="L848" s="132"/>
      <c r="M848" s="132"/>
      <c r="O848" s="132"/>
      <c r="P848" s="132"/>
      <c r="R848" s="132"/>
      <c r="S848" s="132"/>
      <c r="U848" s="132"/>
      <c r="V848" s="132"/>
    </row>
    <row r="849" spans="11:22">
      <c r="K849" s="132"/>
      <c r="L849" s="132"/>
      <c r="M849" s="132"/>
      <c r="O849" s="132"/>
      <c r="P849" s="132"/>
      <c r="R849" s="132"/>
      <c r="S849" s="132"/>
      <c r="U849" s="132"/>
      <c r="V849" s="132"/>
    </row>
    <row r="850" spans="11:22">
      <c r="K850" s="132"/>
      <c r="L850" s="132"/>
      <c r="M850" s="132"/>
      <c r="O850" s="132"/>
      <c r="P850" s="132"/>
      <c r="R850" s="132"/>
      <c r="S850" s="132"/>
      <c r="U850" s="132"/>
      <c r="V850" s="132"/>
    </row>
    <row r="851" spans="11:22">
      <c r="K851" s="132"/>
      <c r="L851" s="132"/>
      <c r="M851" s="132"/>
      <c r="O851" s="132"/>
      <c r="P851" s="132"/>
      <c r="R851" s="132"/>
      <c r="S851" s="132"/>
      <c r="U851" s="132"/>
      <c r="V851" s="132"/>
    </row>
    <row r="852" spans="11:22">
      <c r="K852" s="132"/>
      <c r="L852" s="132"/>
      <c r="M852" s="132"/>
      <c r="O852" s="132"/>
      <c r="P852" s="132"/>
      <c r="R852" s="132"/>
      <c r="S852" s="132"/>
      <c r="U852" s="132"/>
      <c r="V852" s="132"/>
    </row>
    <row r="853" spans="11:22">
      <c r="K853" s="132"/>
      <c r="L853" s="132"/>
      <c r="M853" s="132"/>
      <c r="O853" s="132"/>
      <c r="P853" s="132"/>
      <c r="R853" s="132"/>
      <c r="S853" s="132"/>
      <c r="U853" s="132"/>
      <c r="V853" s="132"/>
    </row>
    <row r="854" spans="11:22">
      <c r="K854" s="132"/>
      <c r="L854" s="132"/>
      <c r="M854" s="132"/>
      <c r="O854" s="132"/>
      <c r="P854" s="132"/>
      <c r="R854" s="132"/>
      <c r="S854" s="132"/>
      <c r="U854" s="132"/>
      <c r="V854" s="132"/>
    </row>
    <row r="855" spans="11:22">
      <c r="K855" s="132"/>
      <c r="L855" s="132"/>
      <c r="M855" s="132"/>
      <c r="O855" s="132"/>
      <c r="P855" s="132"/>
      <c r="R855" s="132"/>
      <c r="S855" s="132"/>
      <c r="U855" s="132"/>
      <c r="V855" s="132"/>
    </row>
    <row r="856" spans="11:22">
      <c r="K856" s="132"/>
      <c r="L856" s="132"/>
      <c r="M856" s="132"/>
      <c r="O856" s="132"/>
      <c r="P856" s="132"/>
      <c r="R856" s="132"/>
      <c r="S856" s="132"/>
      <c r="U856" s="132"/>
      <c r="V856" s="132"/>
    </row>
    <row r="857" spans="11:22">
      <c r="K857" s="132"/>
      <c r="L857" s="132"/>
      <c r="M857" s="132"/>
      <c r="O857" s="132"/>
      <c r="P857" s="132"/>
      <c r="R857" s="132"/>
      <c r="S857" s="132"/>
      <c r="U857" s="132"/>
      <c r="V857" s="132"/>
    </row>
    <row r="858" spans="11:22">
      <c r="K858" s="132"/>
      <c r="L858" s="132"/>
      <c r="M858" s="132"/>
      <c r="O858" s="132"/>
      <c r="P858" s="132"/>
      <c r="R858" s="132"/>
      <c r="S858" s="132"/>
      <c r="U858" s="132"/>
      <c r="V858" s="132"/>
    </row>
    <row r="859" spans="11:22">
      <c r="K859" s="132"/>
      <c r="L859" s="132"/>
      <c r="M859" s="132"/>
      <c r="O859" s="132"/>
      <c r="P859" s="132"/>
      <c r="R859" s="132"/>
      <c r="S859" s="132"/>
      <c r="U859" s="132"/>
      <c r="V859" s="132"/>
    </row>
    <row r="860" spans="11:22">
      <c r="K860" s="132"/>
      <c r="L860" s="132"/>
      <c r="M860" s="132"/>
      <c r="O860" s="132"/>
      <c r="P860" s="132"/>
      <c r="R860" s="132"/>
      <c r="S860" s="132"/>
      <c r="U860" s="132"/>
      <c r="V860" s="132"/>
    </row>
    <row r="861" spans="11:22">
      <c r="K861" s="132"/>
      <c r="L861" s="132"/>
      <c r="M861" s="132"/>
      <c r="O861" s="132"/>
      <c r="P861" s="132"/>
      <c r="R861" s="132"/>
      <c r="S861" s="132"/>
      <c r="U861" s="132"/>
      <c r="V861" s="132"/>
    </row>
    <row r="862" spans="11:22">
      <c r="K862" s="132"/>
      <c r="L862" s="132"/>
      <c r="M862" s="132"/>
      <c r="O862" s="132"/>
      <c r="P862" s="132"/>
      <c r="R862" s="132"/>
      <c r="S862" s="132"/>
      <c r="U862" s="132"/>
      <c r="V862" s="132"/>
    </row>
    <row r="863" spans="11:22">
      <c r="K863" s="132"/>
      <c r="L863" s="132"/>
      <c r="M863" s="132"/>
      <c r="O863" s="132"/>
      <c r="P863" s="132"/>
      <c r="R863" s="132"/>
      <c r="S863" s="132"/>
      <c r="U863" s="132"/>
      <c r="V863" s="132"/>
    </row>
    <row r="864" spans="11:22">
      <c r="K864" s="132"/>
      <c r="L864" s="132"/>
      <c r="M864" s="132"/>
      <c r="O864" s="132"/>
      <c r="P864" s="132"/>
      <c r="R864" s="132"/>
      <c r="S864" s="132"/>
      <c r="U864" s="132"/>
      <c r="V864" s="132"/>
    </row>
    <row r="865" spans="11:22">
      <c r="K865" s="132"/>
      <c r="L865" s="132"/>
      <c r="M865" s="132"/>
      <c r="O865" s="132"/>
      <c r="P865" s="132"/>
      <c r="R865" s="132"/>
      <c r="S865" s="132"/>
      <c r="U865" s="132"/>
      <c r="V865" s="132"/>
    </row>
    <row r="866" spans="11:22">
      <c r="K866" s="132"/>
      <c r="L866" s="132"/>
      <c r="M866" s="132"/>
      <c r="O866" s="132"/>
      <c r="P866" s="132"/>
      <c r="R866" s="132"/>
      <c r="S866" s="132"/>
      <c r="U866" s="132"/>
      <c r="V866" s="132"/>
    </row>
    <row r="867" spans="11:22">
      <c r="K867" s="132"/>
      <c r="L867" s="132"/>
      <c r="M867" s="132"/>
      <c r="O867" s="132"/>
      <c r="P867" s="132"/>
      <c r="R867" s="132"/>
      <c r="S867" s="132"/>
      <c r="U867" s="132"/>
      <c r="V867" s="132"/>
    </row>
    <row r="868" spans="11:22">
      <c r="K868" s="132"/>
      <c r="L868" s="132"/>
      <c r="M868" s="132"/>
      <c r="O868" s="132"/>
      <c r="P868" s="132"/>
      <c r="R868" s="132"/>
      <c r="S868" s="132"/>
      <c r="U868" s="132"/>
      <c r="V868" s="132"/>
    </row>
    <row r="869" spans="11:22">
      <c r="K869" s="132"/>
      <c r="L869" s="132"/>
      <c r="M869" s="132"/>
      <c r="O869" s="132"/>
      <c r="P869" s="132"/>
      <c r="R869" s="132"/>
      <c r="S869" s="132"/>
      <c r="U869" s="132"/>
      <c r="V869" s="132"/>
    </row>
    <row r="870" spans="11:22">
      <c r="K870" s="132"/>
      <c r="L870" s="132"/>
      <c r="M870" s="132"/>
      <c r="O870" s="132"/>
      <c r="P870" s="132"/>
      <c r="R870" s="132"/>
      <c r="S870" s="132"/>
      <c r="U870" s="132"/>
      <c r="V870" s="132"/>
    </row>
    <row r="871" spans="11:22">
      <c r="K871" s="132"/>
      <c r="L871" s="132"/>
      <c r="M871" s="132"/>
      <c r="O871" s="132"/>
      <c r="P871" s="132"/>
      <c r="R871" s="132"/>
      <c r="S871" s="132"/>
      <c r="U871" s="132"/>
      <c r="V871" s="132"/>
    </row>
    <row r="872" spans="11:22">
      <c r="K872" s="132"/>
      <c r="L872" s="132"/>
      <c r="M872" s="132"/>
      <c r="O872" s="132"/>
      <c r="P872" s="132"/>
      <c r="R872" s="132"/>
      <c r="S872" s="132"/>
      <c r="U872" s="132"/>
      <c r="V872" s="132"/>
    </row>
    <row r="873" spans="11:22">
      <c r="K873" s="132"/>
      <c r="L873" s="132"/>
      <c r="M873" s="132"/>
      <c r="O873" s="132"/>
      <c r="P873" s="132"/>
      <c r="R873" s="132"/>
      <c r="S873" s="132"/>
      <c r="U873" s="132"/>
      <c r="V873" s="132"/>
    </row>
    <row r="874" spans="11:22">
      <c r="K874" s="132"/>
      <c r="L874" s="132"/>
      <c r="M874" s="132"/>
      <c r="O874" s="132"/>
      <c r="P874" s="132"/>
      <c r="R874" s="132"/>
      <c r="S874" s="132"/>
      <c r="U874" s="132"/>
      <c r="V874" s="132"/>
    </row>
    <row r="875" spans="11:22">
      <c r="K875" s="132"/>
      <c r="L875" s="132"/>
      <c r="M875" s="132"/>
      <c r="O875" s="132"/>
      <c r="P875" s="132"/>
      <c r="R875" s="132"/>
      <c r="S875" s="132"/>
      <c r="U875" s="132"/>
      <c r="V875" s="132"/>
    </row>
    <row r="876" spans="11:22">
      <c r="K876" s="132"/>
      <c r="L876" s="132"/>
      <c r="M876" s="132"/>
      <c r="O876" s="132"/>
      <c r="P876" s="132"/>
      <c r="R876" s="132"/>
      <c r="S876" s="132"/>
      <c r="U876" s="132"/>
      <c r="V876" s="132"/>
    </row>
    <row r="877" spans="11:22">
      <c r="K877" s="132"/>
      <c r="L877" s="132"/>
      <c r="M877" s="132"/>
      <c r="O877" s="132"/>
      <c r="P877" s="132"/>
      <c r="R877" s="132"/>
      <c r="S877" s="132"/>
      <c r="U877" s="132"/>
      <c r="V877" s="132"/>
    </row>
    <row r="878" spans="11:22">
      <c r="K878" s="132"/>
      <c r="L878" s="132"/>
      <c r="M878" s="132"/>
      <c r="O878" s="132"/>
      <c r="P878" s="132"/>
      <c r="R878" s="132"/>
      <c r="S878" s="132"/>
      <c r="U878" s="132"/>
      <c r="V878" s="132"/>
    </row>
    <row r="879" spans="11:22">
      <c r="K879" s="132"/>
      <c r="L879" s="132"/>
      <c r="M879" s="132"/>
      <c r="O879" s="132"/>
      <c r="P879" s="132"/>
      <c r="R879" s="132"/>
      <c r="S879" s="132"/>
      <c r="U879" s="132"/>
      <c r="V879" s="132"/>
    </row>
    <row r="880" spans="11:22">
      <c r="K880" s="132"/>
      <c r="L880" s="132"/>
      <c r="M880" s="132"/>
      <c r="O880" s="132"/>
      <c r="P880" s="132"/>
      <c r="R880" s="132"/>
      <c r="S880" s="132"/>
      <c r="U880" s="132"/>
      <c r="V880" s="132"/>
    </row>
    <row r="881" spans="11:22">
      <c r="K881" s="132"/>
      <c r="L881" s="132"/>
      <c r="M881" s="132"/>
      <c r="O881" s="132"/>
      <c r="P881" s="132"/>
      <c r="R881" s="132"/>
      <c r="S881" s="132"/>
      <c r="U881" s="132"/>
      <c r="V881" s="132"/>
    </row>
    <row r="882" spans="11:22">
      <c r="K882" s="132"/>
      <c r="L882" s="132"/>
      <c r="M882" s="132"/>
      <c r="O882" s="132"/>
      <c r="P882" s="132"/>
      <c r="R882" s="132"/>
      <c r="S882" s="132"/>
      <c r="U882" s="132"/>
      <c r="V882" s="132"/>
    </row>
    <row r="883" spans="11:22">
      <c r="K883" s="132"/>
      <c r="L883" s="132"/>
      <c r="M883" s="132"/>
      <c r="O883" s="132"/>
      <c r="P883" s="132"/>
      <c r="R883" s="132"/>
      <c r="S883" s="132"/>
      <c r="U883" s="132"/>
      <c r="V883" s="132"/>
    </row>
    <row r="884" spans="11:22">
      <c r="K884" s="132"/>
      <c r="L884" s="132"/>
      <c r="M884" s="132"/>
      <c r="O884" s="132"/>
      <c r="P884" s="132"/>
      <c r="R884" s="132"/>
      <c r="S884" s="132"/>
      <c r="U884" s="132"/>
      <c r="V884" s="132"/>
    </row>
    <row r="885" spans="11:22">
      <c r="K885" s="132"/>
      <c r="L885" s="132"/>
      <c r="M885" s="132"/>
      <c r="O885" s="132"/>
      <c r="P885" s="132"/>
      <c r="R885" s="132"/>
      <c r="S885" s="132"/>
      <c r="U885" s="132"/>
      <c r="V885" s="132"/>
    </row>
    <row r="886" spans="11:22">
      <c r="K886" s="132"/>
      <c r="L886" s="132"/>
      <c r="M886" s="132"/>
      <c r="O886" s="132"/>
      <c r="P886" s="132"/>
      <c r="R886" s="132"/>
      <c r="S886" s="132"/>
      <c r="U886" s="132"/>
      <c r="V886" s="132"/>
    </row>
    <row r="887" spans="11:22">
      <c r="K887" s="132"/>
      <c r="L887" s="132"/>
      <c r="M887" s="132"/>
      <c r="O887" s="132"/>
      <c r="P887" s="132"/>
      <c r="R887" s="132"/>
      <c r="S887" s="132"/>
      <c r="U887" s="132"/>
      <c r="V887" s="132"/>
    </row>
    <row r="888" spans="11:22">
      <c r="K888" s="132"/>
      <c r="L888" s="132"/>
      <c r="M888" s="132"/>
      <c r="O888" s="132"/>
      <c r="P888" s="132"/>
      <c r="R888" s="132"/>
      <c r="S888" s="132"/>
      <c r="U888" s="132"/>
      <c r="V888" s="132"/>
    </row>
    <row r="889" spans="11:22">
      <c r="K889" s="132"/>
      <c r="L889" s="132"/>
      <c r="M889" s="132"/>
      <c r="O889" s="132"/>
      <c r="P889" s="132"/>
      <c r="R889" s="132"/>
      <c r="S889" s="132"/>
      <c r="U889" s="132"/>
      <c r="V889" s="132"/>
    </row>
    <row r="890" spans="11:22">
      <c r="K890" s="132"/>
      <c r="L890" s="132"/>
      <c r="M890" s="132"/>
      <c r="O890" s="132"/>
      <c r="P890" s="132"/>
      <c r="R890" s="132"/>
      <c r="S890" s="132"/>
      <c r="U890" s="132"/>
      <c r="V890" s="132"/>
    </row>
    <row r="891" spans="11:22">
      <c r="K891" s="132"/>
      <c r="L891" s="132"/>
      <c r="M891" s="132"/>
      <c r="O891" s="132"/>
      <c r="P891" s="132"/>
      <c r="R891" s="132"/>
      <c r="S891" s="132"/>
      <c r="U891" s="132"/>
      <c r="V891" s="132"/>
    </row>
    <row r="892" spans="11:22">
      <c r="K892" s="132"/>
      <c r="L892" s="132"/>
      <c r="M892" s="132"/>
      <c r="O892" s="132"/>
      <c r="P892" s="132"/>
      <c r="R892" s="132"/>
      <c r="S892" s="132"/>
      <c r="U892" s="132"/>
      <c r="V892" s="132"/>
    </row>
    <row r="893" spans="11:22">
      <c r="K893" s="132"/>
      <c r="L893" s="132"/>
      <c r="M893" s="132"/>
      <c r="O893" s="132"/>
      <c r="P893" s="132"/>
      <c r="R893" s="132"/>
      <c r="S893" s="132"/>
      <c r="U893" s="132"/>
      <c r="V893" s="132"/>
    </row>
    <row r="894" spans="11:22">
      <c r="K894" s="132"/>
      <c r="L894" s="132"/>
      <c r="M894" s="132"/>
      <c r="O894" s="132"/>
      <c r="P894" s="132"/>
      <c r="R894" s="132"/>
      <c r="S894" s="132"/>
      <c r="U894" s="132"/>
      <c r="V894" s="132"/>
    </row>
    <row r="895" spans="11:22">
      <c r="K895" s="132"/>
      <c r="L895" s="132"/>
      <c r="M895" s="132"/>
      <c r="O895" s="132"/>
      <c r="P895" s="132"/>
      <c r="R895" s="132"/>
      <c r="S895" s="132"/>
      <c r="U895" s="132"/>
      <c r="V895" s="132"/>
    </row>
    <row r="896" spans="11:22">
      <c r="K896" s="132"/>
      <c r="L896" s="132"/>
      <c r="M896" s="132"/>
      <c r="O896" s="132"/>
      <c r="P896" s="132"/>
      <c r="R896" s="132"/>
      <c r="S896" s="132"/>
      <c r="U896" s="132"/>
      <c r="V896" s="132"/>
    </row>
    <row r="897" spans="11:22">
      <c r="K897" s="132"/>
      <c r="L897" s="132"/>
      <c r="M897" s="132"/>
      <c r="O897" s="132"/>
      <c r="P897" s="132"/>
      <c r="R897" s="132"/>
      <c r="S897" s="132"/>
      <c r="U897" s="132"/>
      <c r="V897" s="132"/>
    </row>
    <row r="898" spans="11:22">
      <c r="K898" s="132"/>
      <c r="L898" s="132"/>
      <c r="M898" s="132"/>
      <c r="O898" s="132"/>
      <c r="P898" s="132"/>
      <c r="R898" s="132"/>
      <c r="S898" s="132"/>
      <c r="U898" s="132"/>
      <c r="V898" s="132"/>
    </row>
    <row r="899" spans="11:22">
      <c r="K899" s="132"/>
      <c r="L899" s="132"/>
      <c r="M899" s="132"/>
      <c r="O899" s="132"/>
      <c r="P899" s="132"/>
      <c r="R899" s="132"/>
      <c r="S899" s="132"/>
      <c r="U899" s="132"/>
      <c r="V899" s="132"/>
    </row>
    <row r="900" spans="11:22">
      <c r="K900" s="132"/>
      <c r="L900" s="132"/>
      <c r="M900" s="132"/>
      <c r="O900" s="132"/>
      <c r="P900" s="132"/>
      <c r="R900" s="132"/>
      <c r="S900" s="132"/>
      <c r="U900" s="132"/>
      <c r="V900" s="132"/>
    </row>
    <row r="901" spans="11:22">
      <c r="K901" s="132"/>
      <c r="L901" s="132"/>
      <c r="M901" s="132"/>
      <c r="O901" s="132"/>
      <c r="P901" s="132"/>
      <c r="R901" s="132"/>
      <c r="S901" s="132"/>
      <c r="U901" s="132"/>
      <c r="V901" s="132"/>
    </row>
    <row r="902" spans="11:22">
      <c r="K902" s="132"/>
      <c r="L902" s="132"/>
      <c r="M902" s="132"/>
      <c r="O902" s="132"/>
      <c r="P902" s="132"/>
      <c r="R902" s="132"/>
      <c r="S902" s="132"/>
      <c r="U902" s="132"/>
      <c r="V902" s="132"/>
    </row>
    <row r="903" spans="11:22">
      <c r="K903" s="132"/>
      <c r="L903" s="132"/>
      <c r="M903" s="132"/>
      <c r="O903" s="132"/>
      <c r="P903" s="132"/>
      <c r="R903" s="132"/>
      <c r="S903" s="132"/>
      <c r="U903" s="132"/>
      <c r="V903" s="132"/>
    </row>
    <row r="904" spans="11:22">
      <c r="K904" s="132"/>
      <c r="L904" s="132"/>
      <c r="M904" s="132"/>
      <c r="O904" s="132"/>
      <c r="P904" s="132"/>
      <c r="R904" s="132"/>
      <c r="S904" s="132"/>
      <c r="U904" s="132"/>
      <c r="V904" s="132"/>
    </row>
    <row r="905" spans="11:22">
      <c r="K905" s="132"/>
      <c r="L905" s="132"/>
      <c r="M905" s="132"/>
      <c r="O905" s="132"/>
      <c r="P905" s="132"/>
      <c r="R905" s="132"/>
      <c r="S905" s="132"/>
      <c r="U905" s="132"/>
      <c r="V905" s="132"/>
    </row>
    <row r="906" spans="11:22">
      <c r="K906" s="132"/>
      <c r="L906" s="132"/>
      <c r="M906" s="132"/>
      <c r="O906" s="132"/>
      <c r="P906" s="132"/>
      <c r="R906" s="132"/>
      <c r="S906" s="132"/>
      <c r="U906" s="132"/>
      <c r="V906" s="132"/>
    </row>
    <row r="907" spans="11:22">
      <c r="K907" s="132"/>
      <c r="L907" s="132"/>
      <c r="M907" s="132"/>
      <c r="O907" s="132"/>
      <c r="P907" s="132"/>
      <c r="R907" s="132"/>
      <c r="S907" s="132"/>
      <c r="U907" s="132"/>
      <c r="V907" s="132"/>
    </row>
    <row r="908" spans="11:22">
      <c r="K908" s="132"/>
      <c r="L908" s="132"/>
      <c r="M908" s="132"/>
      <c r="O908" s="132"/>
      <c r="P908" s="132"/>
      <c r="R908" s="132"/>
      <c r="S908" s="132"/>
      <c r="U908" s="132"/>
      <c r="V908" s="132"/>
    </row>
    <row r="909" spans="11:22">
      <c r="K909" s="132"/>
      <c r="L909" s="132"/>
      <c r="M909" s="132"/>
      <c r="O909" s="132"/>
      <c r="P909" s="132"/>
      <c r="R909" s="132"/>
      <c r="S909" s="132"/>
      <c r="U909" s="132"/>
      <c r="V909" s="132"/>
    </row>
    <row r="910" spans="11:22">
      <c r="K910" s="132"/>
      <c r="L910" s="132"/>
      <c r="M910" s="132"/>
      <c r="O910" s="132"/>
      <c r="P910" s="132"/>
      <c r="R910" s="132"/>
      <c r="S910" s="132"/>
      <c r="U910" s="132"/>
      <c r="V910" s="132"/>
    </row>
    <row r="911" spans="11:22">
      <c r="K911" s="132"/>
      <c r="L911" s="132"/>
      <c r="M911" s="132"/>
      <c r="O911" s="132"/>
      <c r="P911" s="132"/>
      <c r="R911" s="132"/>
      <c r="S911" s="132"/>
      <c r="U911" s="132"/>
      <c r="V911" s="132"/>
    </row>
    <row r="912" spans="11:22">
      <c r="K912" s="132"/>
      <c r="L912" s="132"/>
      <c r="M912" s="132"/>
      <c r="O912" s="132"/>
      <c r="P912" s="132"/>
      <c r="R912" s="132"/>
      <c r="S912" s="132"/>
      <c r="U912" s="132"/>
      <c r="V912" s="132"/>
    </row>
    <row r="913" spans="11:22">
      <c r="K913" s="132"/>
      <c r="L913" s="132"/>
      <c r="M913" s="132"/>
      <c r="O913" s="132"/>
      <c r="P913" s="132"/>
      <c r="R913" s="132"/>
      <c r="S913" s="132"/>
      <c r="U913" s="132"/>
      <c r="V913" s="132"/>
    </row>
    <row r="914" spans="11:22">
      <c r="K914" s="132"/>
      <c r="L914" s="132"/>
      <c r="M914" s="132"/>
      <c r="O914" s="132"/>
      <c r="P914" s="132"/>
      <c r="R914" s="132"/>
      <c r="S914" s="132"/>
      <c r="U914" s="132"/>
      <c r="V914" s="132"/>
    </row>
    <row r="915" spans="11:22">
      <c r="K915" s="132"/>
      <c r="L915" s="132"/>
      <c r="M915" s="132"/>
      <c r="O915" s="132"/>
      <c r="P915" s="132"/>
      <c r="R915" s="132"/>
      <c r="S915" s="132"/>
      <c r="U915" s="132"/>
      <c r="V915" s="132"/>
    </row>
    <row r="916" spans="11:22">
      <c r="K916" s="132"/>
      <c r="L916" s="132"/>
      <c r="M916" s="132"/>
      <c r="O916" s="132"/>
      <c r="P916" s="132"/>
      <c r="R916" s="132"/>
      <c r="S916" s="132"/>
      <c r="U916" s="132"/>
      <c r="V916" s="132"/>
    </row>
    <row r="917" spans="11:22">
      <c r="K917" s="132"/>
      <c r="L917" s="132"/>
      <c r="M917" s="132"/>
      <c r="O917" s="132"/>
      <c r="P917" s="132"/>
      <c r="R917" s="132"/>
      <c r="S917" s="132"/>
      <c r="U917" s="132"/>
      <c r="V917" s="132"/>
    </row>
    <row r="918" spans="11:22">
      <c r="K918" s="132"/>
      <c r="L918" s="132"/>
      <c r="M918" s="132"/>
      <c r="O918" s="132"/>
      <c r="P918" s="132"/>
      <c r="R918" s="132"/>
      <c r="S918" s="132"/>
      <c r="U918" s="132"/>
      <c r="V918" s="132"/>
    </row>
    <row r="919" spans="11:22">
      <c r="K919" s="132"/>
      <c r="L919" s="132"/>
      <c r="M919" s="132"/>
      <c r="O919" s="132"/>
      <c r="P919" s="132"/>
      <c r="R919" s="132"/>
      <c r="S919" s="132"/>
      <c r="U919" s="132"/>
      <c r="V919" s="132"/>
    </row>
    <row r="920" spans="11:22">
      <c r="K920" s="132"/>
      <c r="L920" s="132"/>
      <c r="M920" s="132"/>
      <c r="O920" s="132"/>
      <c r="P920" s="132"/>
      <c r="R920" s="132"/>
      <c r="S920" s="132"/>
      <c r="U920" s="132"/>
      <c r="V920" s="132"/>
    </row>
    <row r="921" spans="11:22">
      <c r="K921" s="132"/>
      <c r="L921" s="132"/>
      <c r="M921" s="132"/>
      <c r="O921" s="132"/>
      <c r="P921" s="132"/>
      <c r="R921" s="132"/>
      <c r="S921" s="132"/>
      <c r="U921" s="132"/>
      <c r="V921" s="132"/>
    </row>
    <row r="922" spans="11:22">
      <c r="K922" s="132"/>
      <c r="L922" s="132"/>
      <c r="M922" s="132"/>
      <c r="O922" s="132"/>
      <c r="P922" s="132"/>
      <c r="R922" s="132"/>
      <c r="S922" s="132"/>
      <c r="U922" s="132"/>
      <c r="V922" s="132"/>
    </row>
    <row r="923" spans="11:22">
      <c r="K923" s="132"/>
      <c r="L923" s="132"/>
      <c r="M923" s="132"/>
      <c r="O923" s="132"/>
      <c r="P923" s="132"/>
      <c r="R923" s="132"/>
      <c r="S923" s="132"/>
      <c r="U923" s="132"/>
      <c r="V923" s="132"/>
    </row>
    <row r="924" spans="11:22">
      <c r="K924" s="132"/>
      <c r="L924" s="132"/>
      <c r="M924" s="132"/>
      <c r="O924" s="132"/>
      <c r="P924" s="132"/>
      <c r="R924" s="132"/>
      <c r="S924" s="132"/>
      <c r="U924" s="132"/>
      <c r="V924" s="132"/>
    </row>
    <row r="925" spans="11:22">
      <c r="K925" s="132"/>
      <c r="L925" s="132"/>
      <c r="M925" s="132"/>
      <c r="O925" s="132"/>
      <c r="P925" s="132"/>
      <c r="R925" s="132"/>
      <c r="S925" s="132"/>
      <c r="U925" s="132"/>
      <c r="V925" s="132"/>
    </row>
    <row r="926" spans="11:22">
      <c r="K926" s="132"/>
      <c r="L926" s="132"/>
      <c r="M926" s="132"/>
      <c r="O926" s="132"/>
      <c r="P926" s="132"/>
      <c r="R926" s="132"/>
      <c r="S926" s="132"/>
      <c r="U926" s="132"/>
      <c r="V926" s="132"/>
    </row>
    <row r="927" spans="11:22">
      <c r="K927" s="132"/>
      <c r="L927" s="132"/>
      <c r="M927" s="132"/>
      <c r="O927" s="132"/>
      <c r="P927" s="132"/>
      <c r="R927" s="132"/>
      <c r="S927" s="132"/>
      <c r="U927" s="132"/>
      <c r="V927" s="132"/>
    </row>
    <row r="928" spans="11:22">
      <c r="K928" s="132"/>
      <c r="L928" s="132"/>
      <c r="M928" s="132"/>
      <c r="O928" s="132"/>
      <c r="P928" s="132"/>
      <c r="R928" s="132"/>
      <c r="S928" s="132"/>
      <c r="U928" s="132"/>
      <c r="V928" s="132"/>
    </row>
    <row r="929" spans="11:22">
      <c r="K929" s="132"/>
      <c r="L929" s="132"/>
      <c r="M929" s="132"/>
      <c r="O929" s="132"/>
      <c r="P929" s="132"/>
      <c r="R929" s="132"/>
      <c r="S929" s="132"/>
      <c r="U929" s="132"/>
      <c r="V929" s="132"/>
    </row>
    <row r="930" spans="11:22">
      <c r="K930" s="132"/>
      <c r="L930" s="132"/>
      <c r="M930" s="132"/>
      <c r="O930" s="132"/>
      <c r="P930" s="132"/>
      <c r="R930" s="132"/>
      <c r="S930" s="132"/>
      <c r="U930" s="132"/>
      <c r="V930" s="132"/>
    </row>
    <row r="931" spans="11:22">
      <c r="K931" s="132"/>
      <c r="L931" s="132"/>
      <c r="M931" s="132"/>
      <c r="O931" s="132"/>
      <c r="P931" s="132"/>
      <c r="R931" s="132"/>
      <c r="S931" s="132"/>
      <c r="U931" s="132"/>
      <c r="V931" s="132"/>
    </row>
    <row r="932" spans="11:22">
      <c r="K932" s="132"/>
      <c r="L932" s="132"/>
      <c r="M932" s="132"/>
      <c r="O932" s="132"/>
      <c r="P932" s="132"/>
      <c r="R932" s="132"/>
      <c r="S932" s="132"/>
      <c r="U932" s="132"/>
      <c r="V932" s="132"/>
    </row>
    <row r="933" spans="11:22">
      <c r="K933" s="132"/>
      <c r="L933" s="132"/>
      <c r="M933" s="132"/>
      <c r="O933" s="132"/>
      <c r="P933" s="132"/>
      <c r="R933" s="132"/>
      <c r="S933" s="132"/>
      <c r="U933" s="132"/>
      <c r="V933" s="132"/>
    </row>
    <row r="934" spans="11:22">
      <c r="K934" s="132"/>
      <c r="L934" s="132"/>
      <c r="M934" s="132"/>
      <c r="O934" s="132"/>
      <c r="P934" s="132"/>
      <c r="R934" s="132"/>
      <c r="S934" s="132"/>
      <c r="U934" s="132"/>
      <c r="V934" s="132"/>
    </row>
    <row r="935" spans="11:22">
      <c r="K935" s="132"/>
      <c r="L935" s="132"/>
      <c r="M935" s="132"/>
      <c r="O935" s="132"/>
      <c r="P935" s="132"/>
      <c r="R935" s="132"/>
      <c r="S935" s="132"/>
      <c r="U935" s="132"/>
      <c r="V935" s="132"/>
    </row>
    <row r="936" spans="11:22">
      <c r="K936" s="132"/>
      <c r="L936" s="132"/>
      <c r="M936" s="132"/>
      <c r="O936" s="132"/>
      <c r="P936" s="132"/>
      <c r="R936" s="132"/>
      <c r="S936" s="132"/>
      <c r="U936" s="132"/>
      <c r="V936" s="132"/>
    </row>
    <row r="937" spans="11:22">
      <c r="K937" s="132"/>
      <c r="L937" s="132"/>
      <c r="M937" s="132"/>
      <c r="O937" s="132"/>
      <c r="P937" s="132"/>
      <c r="R937" s="132"/>
      <c r="S937" s="132"/>
      <c r="U937" s="132"/>
      <c r="V937" s="132"/>
    </row>
    <row r="938" spans="11:22">
      <c r="K938" s="132"/>
      <c r="L938" s="132"/>
      <c r="M938" s="132"/>
      <c r="O938" s="132"/>
      <c r="P938" s="132"/>
      <c r="R938" s="132"/>
      <c r="S938" s="132"/>
      <c r="U938" s="132"/>
      <c r="V938" s="132"/>
    </row>
    <row r="939" spans="11:22">
      <c r="K939" s="132"/>
      <c r="L939" s="132"/>
      <c r="M939" s="132"/>
      <c r="O939" s="132"/>
      <c r="P939" s="132"/>
      <c r="R939" s="132"/>
      <c r="S939" s="132"/>
      <c r="U939" s="132"/>
      <c r="V939" s="132"/>
    </row>
    <row r="940" spans="11:22">
      <c r="K940" s="132"/>
      <c r="L940" s="132"/>
      <c r="M940" s="132"/>
      <c r="O940" s="132"/>
      <c r="P940" s="132"/>
      <c r="R940" s="132"/>
      <c r="S940" s="132"/>
      <c r="U940" s="132"/>
      <c r="V940" s="132"/>
    </row>
    <row r="941" spans="11:22">
      <c r="K941" s="132"/>
      <c r="L941" s="132"/>
      <c r="M941" s="132"/>
      <c r="O941" s="132"/>
      <c r="P941" s="132"/>
      <c r="R941" s="132"/>
      <c r="S941" s="132"/>
      <c r="U941" s="132"/>
      <c r="V941" s="132"/>
    </row>
    <row r="942" spans="11:22">
      <c r="K942" s="132"/>
      <c r="L942" s="132"/>
      <c r="M942" s="132"/>
      <c r="O942" s="132"/>
      <c r="P942" s="132"/>
      <c r="R942" s="132"/>
      <c r="S942" s="132"/>
      <c r="U942" s="132"/>
      <c r="V942" s="132"/>
    </row>
    <row r="943" spans="11:22">
      <c r="K943" s="132"/>
      <c r="L943" s="132"/>
      <c r="M943" s="132"/>
      <c r="O943" s="132"/>
      <c r="P943" s="132"/>
      <c r="R943" s="132"/>
      <c r="S943" s="132"/>
      <c r="U943" s="132"/>
      <c r="V943" s="132"/>
    </row>
    <row r="944" spans="11:22">
      <c r="K944" s="132"/>
      <c r="L944" s="132"/>
      <c r="M944" s="132"/>
      <c r="O944" s="132"/>
      <c r="P944" s="132"/>
      <c r="R944" s="132"/>
      <c r="S944" s="132"/>
      <c r="U944" s="132"/>
      <c r="V944" s="132"/>
    </row>
    <row r="945" spans="11:22">
      <c r="K945" s="132"/>
      <c r="L945" s="132"/>
      <c r="M945" s="132"/>
      <c r="O945" s="132"/>
      <c r="P945" s="132"/>
      <c r="R945" s="132"/>
      <c r="S945" s="132"/>
      <c r="U945" s="132"/>
      <c r="V945" s="132"/>
    </row>
    <row r="946" spans="11:22">
      <c r="K946" s="132"/>
      <c r="L946" s="132"/>
      <c r="M946" s="132"/>
      <c r="O946" s="132"/>
      <c r="P946" s="132"/>
      <c r="R946" s="132"/>
      <c r="S946" s="132"/>
      <c r="U946" s="132"/>
      <c r="V946" s="132"/>
    </row>
    <row r="947" spans="11:22">
      <c r="K947" s="132"/>
      <c r="L947" s="132"/>
      <c r="M947" s="132"/>
      <c r="O947" s="132"/>
      <c r="P947" s="132"/>
      <c r="R947" s="132"/>
      <c r="S947" s="132"/>
      <c r="U947" s="132"/>
      <c r="V947" s="132"/>
    </row>
    <row r="948" spans="11:22">
      <c r="K948" s="132"/>
      <c r="L948" s="132"/>
      <c r="M948" s="132"/>
      <c r="O948" s="132"/>
      <c r="P948" s="132"/>
      <c r="R948" s="132"/>
      <c r="S948" s="132"/>
      <c r="U948" s="132"/>
      <c r="V948" s="132"/>
    </row>
    <row r="949" spans="11:22">
      <c r="K949" s="132"/>
      <c r="L949" s="132"/>
      <c r="M949" s="132"/>
      <c r="O949" s="132"/>
      <c r="P949" s="132"/>
      <c r="R949" s="132"/>
      <c r="S949" s="132"/>
      <c r="U949" s="132"/>
      <c r="V949" s="132"/>
    </row>
    <row r="950" spans="11:22">
      <c r="K950" s="132"/>
      <c r="L950" s="132"/>
      <c r="M950" s="132"/>
      <c r="O950" s="132"/>
      <c r="P950" s="132"/>
      <c r="R950" s="132"/>
      <c r="S950" s="132"/>
      <c r="U950" s="132"/>
      <c r="V950" s="132"/>
    </row>
    <row r="951" spans="11:22">
      <c r="K951" s="132"/>
      <c r="L951" s="132"/>
      <c r="M951" s="132"/>
      <c r="O951" s="132"/>
      <c r="P951" s="132"/>
      <c r="R951" s="132"/>
      <c r="S951" s="132"/>
      <c r="U951" s="132"/>
      <c r="V951" s="132"/>
    </row>
    <row r="952" spans="11:22">
      <c r="K952" s="132"/>
      <c r="L952" s="132"/>
      <c r="M952" s="132"/>
      <c r="O952" s="132"/>
      <c r="P952" s="132"/>
      <c r="R952" s="132"/>
      <c r="S952" s="132"/>
      <c r="U952" s="132"/>
      <c r="V952" s="132"/>
    </row>
    <row r="953" spans="11:22">
      <c r="K953" s="132"/>
      <c r="L953" s="132"/>
      <c r="M953" s="132"/>
      <c r="O953" s="132"/>
      <c r="P953" s="132"/>
      <c r="R953" s="132"/>
      <c r="S953" s="132"/>
      <c r="U953" s="132"/>
      <c r="V953" s="132"/>
    </row>
    <row r="954" spans="11:22">
      <c r="K954" s="132"/>
      <c r="L954" s="132"/>
      <c r="M954" s="132"/>
      <c r="O954" s="132"/>
      <c r="P954" s="132"/>
      <c r="R954" s="132"/>
      <c r="S954" s="132"/>
      <c r="U954" s="132"/>
      <c r="V954" s="132"/>
    </row>
    <row r="955" spans="11:22">
      <c r="K955" s="132"/>
      <c r="L955" s="132"/>
      <c r="M955" s="132"/>
      <c r="O955" s="132"/>
      <c r="P955" s="132"/>
      <c r="R955" s="132"/>
      <c r="S955" s="132"/>
      <c r="U955" s="132"/>
      <c r="V955" s="132"/>
    </row>
    <row r="956" spans="11:22">
      <c r="K956" s="132"/>
      <c r="L956" s="132"/>
      <c r="M956" s="132"/>
      <c r="O956" s="132"/>
      <c r="P956" s="132"/>
      <c r="R956" s="132"/>
      <c r="S956" s="132"/>
      <c r="U956" s="132"/>
      <c r="V956" s="132"/>
    </row>
    <row r="957" spans="11:22">
      <c r="K957" s="132"/>
      <c r="L957" s="132"/>
      <c r="M957" s="132"/>
      <c r="O957" s="132"/>
      <c r="P957" s="132"/>
      <c r="R957" s="132"/>
      <c r="S957" s="132"/>
      <c r="U957" s="132"/>
      <c r="V957" s="132"/>
    </row>
    <row r="958" spans="11:22">
      <c r="K958" s="132"/>
      <c r="L958" s="132"/>
      <c r="M958" s="132"/>
      <c r="O958" s="132"/>
      <c r="P958" s="132"/>
      <c r="R958" s="132"/>
      <c r="S958" s="132"/>
      <c r="U958" s="132"/>
      <c r="V958" s="132"/>
    </row>
    <row r="959" spans="11:22">
      <c r="K959" s="132"/>
      <c r="L959" s="132"/>
      <c r="M959" s="132"/>
      <c r="O959" s="132"/>
      <c r="P959" s="132"/>
      <c r="R959" s="132"/>
      <c r="S959" s="132"/>
      <c r="U959" s="132"/>
      <c r="V959" s="132"/>
    </row>
    <row r="960" spans="11:22">
      <c r="K960" s="132"/>
      <c r="L960" s="132"/>
      <c r="M960" s="132"/>
      <c r="O960" s="132"/>
      <c r="P960" s="132"/>
      <c r="R960" s="132"/>
      <c r="S960" s="132"/>
      <c r="U960" s="132"/>
      <c r="V960" s="132"/>
    </row>
    <row r="961" spans="11:22">
      <c r="K961" s="132"/>
      <c r="L961" s="132"/>
      <c r="M961" s="132"/>
      <c r="O961" s="132"/>
      <c r="P961" s="132"/>
      <c r="R961" s="132"/>
      <c r="S961" s="132"/>
      <c r="U961" s="132"/>
      <c r="V961" s="132"/>
    </row>
    <row r="962" spans="11:22">
      <c r="K962" s="132"/>
      <c r="L962" s="132"/>
      <c r="M962" s="132"/>
      <c r="O962" s="132"/>
      <c r="P962" s="132"/>
      <c r="R962" s="132"/>
      <c r="S962" s="132"/>
      <c r="U962" s="132"/>
      <c r="V962" s="132"/>
    </row>
    <row r="963" spans="11:22">
      <c r="K963" s="132"/>
      <c r="L963" s="132"/>
      <c r="M963" s="132"/>
      <c r="O963" s="132"/>
      <c r="P963" s="132"/>
      <c r="R963" s="132"/>
      <c r="S963" s="132"/>
      <c r="U963" s="132"/>
      <c r="V963" s="132"/>
    </row>
    <row r="964" spans="11:22">
      <c r="K964" s="132"/>
      <c r="L964" s="132"/>
      <c r="M964" s="132"/>
      <c r="O964" s="132"/>
      <c r="P964" s="132"/>
      <c r="R964" s="132"/>
      <c r="S964" s="132"/>
      <c r="U964" s="132"/>
      <c r="V964" s="132"/>
    </row>
    <row r="965" spans="11:22">
      <c r="K965" s="132"/>
      <c r="L965" s="132"/>
      <c r="M965" s="132"/>
      <c r="O965" s="132"/>
      <c r="P965" s="132"/>
      <c r="R965" s="132"/>
      <c r="S965" s="132"/>
      <c r="U965" s="132"/>
      <c r="V965" s="132"/>
    </row>
    <row r="966" spans="11:22">
      <c r="K966" s="132"/>
      <c r="L966" s="132"/>
      <c r="M966" s="132"/>
      <c r="O966" s="132"/>
      <c r="P966" s="132"/>
      <c r="R966" s="132"/>
      <c r="S966" s="132"/>
      <c r="U966" s="132"/>
      <c r="V966" s="132"/>
    </row>
    <row r="967" spans="11:22">
      <c r="K967" s="132"/>
      <c r="L967" s="132"/>
      <c r="M967" s="132"/>
      <c r="O967" s="132"/>
      <c r="P967" s="132"/>
      <c r="R967" s="132"/>
      <c r="S967" s="132"/>
      <c r="U967" s="132"/>
      <c r="V967" s="132"/>
    </row>
    <row r="968" spans="11:22">
      <c r="K968" s="132"/>
      <c r="L968" s="132"/>
      <c r="M968" s="132"/>
      <c r="O968" s="132"/>
      <c r="P968" s="132"/>
      <c r="R968" s="132"/>
      <c r="S968" s="132"/>
      <c r="U968" s="132"/>
      <c r="V968" s="132"/>
    </row>
    <row r="969" spans="11:22">
      <c r="K969" s="132"/>
      <c r="L969" s="132"/>
      <c r="M969" s="132"/>
      <c r="O969" s="132"/>
      <c r="P969" s="132"/>
      <c r="R969" s="132"/>
      <c r="S969" s="132"/>
      <c r="U969" s="132"/>
      <c r="V969" s="132"/>
    </row>
    <row r="970" spans="11:22">
      <c r="K970" s="132"/>
      <c r="L970" s="132"/>
      <c r="M970" s="132"/>
      <c r="O970" s="132"/>
      <c r="P970" s="132"/>
      <c r="R970" s="132"/>
      <c r="S970" s="132"/>
      <c r="U970" s="132"/>
      <c r="V970" s="132"/>
    </row>
    <row r="971" spans="11:22">
      <c r="K971" s="132"/>
      <c r="L971" s="132"/>
      <c r="M971" s="132"/>
      <c r="O971" s="132"/>
      <c r="P971" s="132"/>
      <c r="R971" s="132"/>
      <c r="S971" s="132"/>
      <c r="U971" s="132"/>
      <c r="V971" s="132"/>
    </row>
    <row r="972" spans="11:22">
      <c r="K972" s="132"/>
      <c r="L972" s="132"/>
      <c r="M972" s="132"/>
      <c r="O972" s="132"/>
      <c r="P972" s="132"/>
      <c r="R972" s="132"/>
      <c r="S972" s="132"/>
      <c r="U972" s="132"/>
      <c r="V972" s="132"/>
    </row>
    <row r="973" spans="11:22">
      <c r="K973" s="132"/>
      <c r="L973" s="132"/>
      <c r="M973" s="132"/>
      <c r="O973" s="132"/>
      <c r="P973" s="132"/>
      <c r="R973" s="132"/>
      <c r="S973" s="132"/>
      <c r="U973" s="132"/>
      <c r="V973" s="132"/>
    </row>
    <row r="974" spans="11:22">
      <c r="K974" s="132"/>
      <c r="L974" s="132"/>
      <c r="M974" s="132"/>
      <c r="O974" s="132"/>
      <c r="P974" s="132"/>
      <c r="R974" s="132"/>
      <c r="S974" s="132"/>
      <c r="U974" s="132"/>
      <c r="V974" s="132"/>
    </row>
    <row r="975" spans="11:22">
      <c r="K975" s="132"/>
      <c r="L975" s="132"/>
      <c r="M975" s="132"/>
      <c r="O975" s="132"/>
      <c r="P975" s="132"/>
      <c r="R975" s="132"/>
      <c r="S975" s="132"/>
      <c r="U975" s="132"/>
      <c r="V975" s="132"/>
    </row>
    <row r="976" spans="11:22">
      <c r="K976" s="132"/>
      <c r="L976" s="132"/>
      <c r="M976" s="132"/>
      <c r="O976" s="132"/>
      <c r="P976" s="132"/>
      <c r="R976" s="132"/>
      <c r="S976" s="132"/>
      <c r="U976" s="132"/>
      <c r="V976" s="132"/>
    </row>
    <row r="977" spans="11:22">
      <c r="K977" s="132"/>
      <c r="L977" s="132"/>
      <c r="M977" s="132"/>
      <c r="O977" s="132"/>
      <c r="P977" s="132"/>
      <c r="R977" s="132"/>
      <c r="S977" s="132"/>
      <c r="U977" s="132"/>
      <c r="V977" s="132"/>
    </row>
    <row r="978" spans="11:22">
      <c r="K978" s="132"/>
      <c r="L978" s="132"/>
      <c r="M978" s="132"/>
      <c r="O978" s="132"/>
      <c r="P978" s="132"/>
      <c r="R978" s="132"/>
      <c r="S978" s="132"/>
      <c r="U978" s="132"/>
      <c r="V978" s="132"/>
    </row>
    <row r="979" spans="11:22">
      <c r="K979" s="132"/>
      <c r="L979" s="132"/>
      <c r="M979" s="132"/>
      <c r="O979" s="132"/>
      <c r="P979" s="132"/>
      <c r="R979" s="132"/>
      <c r="S979" s="132"/>
      <c r="U979" s="132"/>
      <c r="V979" s="132"/>
    </row>
    <row r="980" spans="11:22">
      <c r="K980" s="132"/>
      <c r="L980" s="132"/>
      <c r="M980" s="132"/>
      <c r="O980" s="132"/>
      <c r="P980" s="132"/>
      <c r="R980" s="132"/>
      <c r="S980" s="132"/>
      <c r="U980" s="132"/>
      <c r="V980" s="132"/>
    </row>
    <row r="981" spans="11:22">
      <c r="K981" s="132"/>
      <c r="L981" s="132"/>
      <c r="M981" s="132"/>
      <c r="O981" s="132"/>
      <c r="P981" s="132"/>
      <c r="R981" s="132"/>
      <c r="S981" s="132"/>
      <c r="U981" s="132"/>
      <c r="V981" s="132"/>
    </row>
    <row r="982" spans="11:22">
      <c r="K982" s="132"/>
      <c r="L982" s="132"/>
      <c r="M982" s="132"/>
      <c r="O982" s="132"/>
      <c r="P982" s="132"/>
      <c r="R982" s="132"/>
      <c r="S982" s="132"/>
      <c r="U982" s="132"/>
      <c r="V982" s="132"/>
    </row>
    <row r="983" spans="11:22">
      <c r="K983" s="132"/>
      <c r="L983" s="132"/>
      <c r="M983" s="132"/>
      <c r="O983" s="132"/>
      <c r="P983" s="132"/>
      <c r="R983" s="132"/>
      <c r="S983" s="132"/>
      <c r="U983" s="132"/>
      <c r="V983" s="132"/>
    </row>
    <row r="984" spans="11:22">
      <c r="K984" s="132"/>
      <c r="L984" s="132"/>
      <c r="M984" s="132"/>
      <c r="O984" s="132"/>
      <c r="P984" s="132"/>
      <c r="R984" s="132"/>
      <c r="S984" s="132"/>
      <c r="U984" s="132"/>
      <c r="V984" s="132"/>
    </row>
    <row r="985" spans="11:22">
      <c r="K985" s="132"/>
      <c r="L985" s="132"/>
      <c r="M985" s="132"/>
      <c r="O985" s="132"/>
      <c r="P985" s="132"/>
      <c r="R985" s="132"/>
      <c r="S985" s="132"/>
      <c r="U985" s="132"/>
      <c r="V985" s="132"/>
    </row>
    <row r="986" spans="11:22">
      <c r="K986" s="132"/>
      <c r="L986" s="132"/>
      <c r="M986" s="132"/>
      <c r="O986" s="132"/>
      <c r="P986" s="132"/>
      <c r="R986" s="132"/>
      <c r="S986" s="132"/>
      <c r="U986" s="132"/>
      <c r="V986" s="132"/>
    </row>
    <row r="987" spans="11:22">
      <c r="K987" s="132"/>
      <c r="L987" s="132"/>
      <c r="M987" s="132"/>
      <c r="O987" s="132"/>
      <c r="P987" s="132"/>
      <c r="R987" s="132"/>
      <c r="S987" s="132"/>
      <c r="U987" s="132"/>
      <c r="V987" s="132"/>
    </row>
    <row r="988" spans="11:22">
      <c r="K988" s="132"/>
      <c r="L988" s="132"/>
      <c r="M988" s="132"/>
      <c r="O988" s="132"/>
      <c r="P988" s="132"/>
      <c r="R988" s="132"/>
      <c r="S988" s="132"/>
      <c r="U988" s="132"/>
      <c r="V988" s="132"/>
    </row>
    <row r="989" spans="11:22">
      <c r="K989" s="132"/>
      <c r="L989" s="132"/>
      <c r="M989" s="132"/>
      <c r="O989" s="132"/>
      <c r="P989" s="132"/>
      <c r="R989" s="132"/>
      <c r="S989" s="132"/>
      <c r="U989" s="132"/>
      <c r="V989" s="132"/>
    </row>
    <row r="990" spans="11:22">
      <c r="K990" s="132"/>
      <c r="L990" s="132"/>
      <c r="M990" s="132"/>
      <c r="O990" s="132"/>
      <c r="P990" s="132"/>
      <c r="R990" s="132"/>
      <c r="S990" s="132"/>
      <c r="U990" s="132"/>
      <c r="V990" s="132"/>
    </row>
    <row r="991" spans="11:22">
      <c r="K991" s="132"/>
      <c r="L991" s="132"/>
      <c r="M991" s="132"/>
      <c r="O991" s="132"/>
      <c r="P991" s="132"/>
      <c r="R991" s="132"/>
      <c r="S991" s="132"/>
      <c r="U991" s="132"/>
      <c r="V991" s="132"/>
    </row>
    <row r="992" spans="11:22">
      <c r="K992" s="132"/>
      <c r="L992" s="132"/>
      <c r="M992" s="132"/>
      <c r="O992" s="132"/>
      <c r="P992" s="132"/>
      <c r="R992" s="132"/>
      <c r="S992" s="132"/>
      <c r="U992" s="132"/>
      <c r="V992" s="132"/>
    </row>
    <row r="993" spans="11:22">
      <c r="K993" s="132"/>
      <c r="L993" s="132"/>
      <c r="M993" s="132"/>
      <c r="O993" s="132"/>
      <c r="P993" s="132"/>
      <c r="R993" s="132"/>
      <c r="S993" s="132"/>
      <c r="U993" s="132"/>
      <c r="V993" s="132"/>
    </row>
    <row r="994" spans="11:22">
      <c r="K994" s="132"/>
      <c r="L994" s="132"/>
      <c r="M994" s="132"/>
      <c r="O994" s="132"/>
      <c r="P994" s="132"/>
      <c r="R994" s="132"/>
      <c r="S994" s="132"/>
      <c r="U994" s="132"/>
      <c r="V994" s="132"/>
    </row>
    <row r="995" spans="11:22">
      <c r="K995" s="132"/>
      <c r="L995" s="132"/>
      <c r="M995" s="132"/>
      <c r="O995" s="132"/>
      <c r="P995" s="132"/>
      <c r="R995" s="132"/>
      <c r="S995" s="132"/>
      <c r="U995" s="132"/>
      <c r="V995" s="132"/>
    </row>
    <row r="996" spans="11:22">
      <c r="K996" s="132"/>
      <c r="L996" s="132"/>
      <c r="M996" s="132"/>
      <c r="O996" s="132"/>
      <c r="P996" s="132"/>
      <c r="R996" s="132"/>
      <c r="S996" s="132"/>
      <c r="U996" s="132"/>
      <c r="V996" s="132"/>
    </row>
    <row r="997" spans="11:22">
      <c r="K997" s="132"/>
      <c r="L997" s="132"/>
      <c r="M997" s="132"/>
      <c r="O997" s="132"/>
      <c r="P997" s="132"/>
      <c r="R997" s="132"/>
      <c r="S997" s="132"/>
      <c r="U997" s="132"/>
      <c r="V997" s="132"/>
    </row>
    <row r="998" spans="11:22">
      <c r="K998" s="132"/>
      <c r="L998" s="132"/>
      <c r="M998" s="132"/>
      <c r="O998" s="132"/>
      <c r="P998" s="132"/>
      <c r="R998" s="132"/>
      <c r="S998" s="132"/>
      <c r="U998" s="132"/>
      <c r="V998" s="132"/>
    </row>
    <row r="999" spans="11:22">
      <c r="K999" s="132"/>
      <c r="L999" s="132"/>
      <c r="M999" s="132"/>
      <c r="O999" s="132"/>
      <c r="P999" s="132"/>
      <c r="R999" s="132"/>
      <c r="S999" s="132"/>
      <c r="U999" s="132"/>
      <c r="V999" s="132"/>
    </row>
    <row r="1000" spans="11:22">
      <c r="K1000" s="132"/>
      <c r="L1000" s="132"/>
      <c r="M1000" s="132"/>
      <c r="O1000" s="132"/>
      <c r="P1000" s="132"/>
      <c r="R1000" s="132"/>
      <c r="S1000" s="132"/>
      <c r="U1000" s="132"/>
      <c r="V1000" s="132"/>
    </row>
    <row r="1001" spans="11:22">
      <c r="K1001" s="132"/>
      <c r="L1001" s="132"/>
      <c r="M1001" s="132"/>
      <c r="O1001" s="132"/>
      <c r="P1001" s="132"/>
      <c r="R1001" s="132"/>
      <c r="S1001" s="132"/>
      <c r="U1001" s="132"/>
      <c r="V1001" s="132"/>
    </row>
    <row r="1002" spans="11:22">
      <c r="K1002" s="132"/>
      <c r="L1002" s="132"/>
      <c r="M1002" s="132"/>
      <c r="O1002" s="132"/>
      <c r="P1002" s="132"/>
      <c r="R1002" s="132"/>
      <c r="S1002" s="132"/>
      <c r="U1002" s="132"/>
      <c r="V1002" s="132"/>
    </row>
    <row r="1003" spans="11:22">
      <c r="K1003" s="132"/>
      <c r="L1003" s="132"/>
      <c r="M1003" s="132"/>
      <c r="O1003" s="132"/>
      <c r="P1003" s="132"/>
      <c r="R1003" s="132"/>
      <c r="S1003" s="132"/>
      <c r="U1003" s="132"/>
      <c r="V1003" s="132"/>
    </row>
    <row r="1004" spans="11:22">
      <c r="K1004" s="132"/>
      <c r="L1004" s="132"/>
      <c r="M1004" s="132"/>
      <c r="O1004" s="132"/>
      <c r="P1004" s="132"/>
      <c r="R1004" s="132"/>
      <c r="S1004" s="132"/>
      <c r="U1004" s="132"/>
      <c r="V1004" s="132"/>
    </row>
    <row r="1005" spans="11:22">
      <c r="K1005" s="132"/>
      <c r="L1005" s="132"/>
      <c r="M1005" s="132"/>
      <c r="O1005" s="132"/>
      <c r="P1005" s="132"/>
      <c r="R1005" s="132"/>
      <c r="S1005" s="132"/>
      <c r="U1005" s="132"/>
      <c r="V1005" s="132"/>
    </row>
    <row r="1006" spans="11:22">
      <c r="K1006" s="132"/>
      <c r="L1006" s="132"/>
      <c r="M1006" s="132"/>
      <c r="O1006" s="132"/>
      <c r="P1006" s="132"/>
      <c r="R1006" s="132"/>
      <c r="S1006" s="132"/>
      <c r="U1006" s="132"/>
      <c r="V1006" s="132"/>
    </row>
    <row r="1007" spans="11:22">
      <c r="K1007" s="132"/>
      <c r="L1007" s="132"/>
      <c r="M1007" s="132"/>
      <c r="O1007" s="132"/>
      <c r="P1007" s="132"/>
      <c r="R1007" s="132"/>
      <c r="S1007" s="132"/>
      <c r="U1007" s="132"/>
      <c r="V1007" s="132"/>
    </row>
    <row r="1008" spans="11:22">
      <c r="K1008" s="132"/>
      <c r="L1008" s="132"/>
      <c r="M1008" s="132"/>
      <c r="O1008" s="132"/>
      <c r="P1008" s="132"/>
      <c r="R1008" s="132"/>
      <c r="S1008" s="132"/>
      <c r="U1008" s="132"/>
      <c r="V1008" s="132"/>
    </row>
    <row r="1009" spans="11:22">
      <c r="K1009" s="132"/>
      <c r="L1009" s="132"/>
      <c r="M1009" s="132"/>
      <c r="O1009" s="132"/>
      <c r="P1009" s="132"/>
      <c r="R1009" s="132"/>
      <c r="S1009" s="132"/>
      <c r="U1009" s="132"/>
      <c r="V1009" s="132"/>
    </row>
    <row r="1010" spans="11:22">
      <c r="K1010" s="132"/>
      <c r="L1010" s="132"/>
      <c r="M1010" s="132"/>
      <c r="O1010" s="132"/>
      <c r="P1010" s="132"/>
      <c r="R1010" s="132"/>
      <c r="S1010" s="132"/>
      <c r="U1010" s="132"/>
      <c r="V1010" s="132"/>
    </row>
    <row r="1011" spans="11:22">
      <c r="K1011" s="132"/>
      <c r="L1011" s="132"/>
      <c r="M1011" s="132"/>
      <c r="O1011" s="132"/>
      <c r="P1011" s="132"/>
      <c r="R1011" s="132"/>
      <c r="S1011" s="132"/>
      <c r="U1011" s="132"/>
      <c r="V1011" s="132"/>
    </row>
    <row r="1012" spans="11:22">
      <c r="K1012" s="132"/>
      <c r="L1012" s="132"/>
      <c r="M1012" s="132"/>
      <c r="O1012" s="132"/>
      <c r="P1012" s="132"/>
      <c r="R1012" s="132"/>
      <c r="S1012" s="132"/>
      <c r="U1012" s="132"/>
      <c r="V1012" s="132"/>
    </row>
    <row r="1013" spans="11:22">
      <c r="K1013" s="132"/>
      <c r="L1013" s="132"/>
      <c r="M1013" s="132"/>
      <c r="O1013" s="132"/>
      <c r="P1013" s="132"/>
      <c r="R1013" s="132"/>
      <c r="S1013" s="132"/>
      <c r="U1013" s="132"/>
      <c r="V1013" s="132"/>
    </row>
    <row r="1014" spans="11:22">
      <c r="K1014" s="132"/>
      <c r="L1014" s="132"/>
      <c r="M1014" s="132"/>
      <c r="O1014" s="132"/>
      <c r="P1014" s="132"/>
      <c r="R1014" s="132"/>
      <c r="S1014" s="132"/>
      <c r="U1014" s="132"/>
      <c r="V1014" s="132"/>
    </row>
    <row r="1015" spans="11:22">
      <c r="K1015" s="132"/>
      <c r="L1015" s="132"/>
      <c r="M1015" s="132"/>
      <c r="O1015" s="132"/>
      <c r="P1015" s="132"/>
      <c r="R1015" s="132"/>
      <c r="S1015" s="132"/>
      <c r="U1015" s="132"/>
      <c r="V1015" s="132"/>
    </row>
    <row r="1016" spans="11:22">
      <c r="K1016" s="132"/>
      <c r="L1016" s="132"/>
      <c r="M1016" s="132"/>
      <c r="O1016" s="132"/>
      <c r="P1016" s="132"/>
      <c r="R1016" s="132"/>
      <c r="S1016" s="132"/>
      <c r="U1016" s="132"/>
      <c r="V1016" s="132"/>
    </row>
    <row r="1017" spans="11:22">
      <c r="K1017" s="132"/>
      <c r="L1017" s="132"/>
      <c r="M1017" s="132"/>
      <c r="O1017" s="132"/>
      <c r="P1017" s="132"/>
      <c r="R1017" s="132"/>
      <c r="S1017" s="132"/>
      <c r="U1017" s="132"/>
      <c r="V1017" s="132"/>
    </row>
    <row r="1018" spans="11:22">
      <c r="K1018" s="132"/>
      <c r="L1018" s="132"/>
      <c r="M1018" s="132"/>
      <c r="O1018" s="132"/>
      <c r="P1018" s="132"/>
      <c r="R1018" s="132"/>
      <c r="S1018" s="132"/>
      <c r="U1018" s="132"/>
      <c r="V1018" s="132"/>
    </row>
    <row r="1019" spans="11:22">
      <c r="K1019" s="132"/>
      <c r="L1019" s="132"/>
      <c r="M1019" s="132"/>
      <c r="O1019" s="132"/>
      <c r="P1019" s="132"/>
      <c r="R1019" s="132"/>
      <c r="S1019" s="132"/>
      <c r="U1019" s="132"/>
      <c r="V1019" s="132"/>
    </row>
    <row r="1020" spans="11:22">
      <c r="K1020" s="132"/>
      <c r="L1020" s="132"/>
      <c r="M1020" s="132"/>
      <c r="O1020" s="132"/>
      <c r="P1020" s="132"/>
      <c r="R1020" s="132"/>
      <c r="S1020" s="132"/>
      <c r="U1020" s="132"/>
      <c r="V1020" s="132"/>
    </row>
    <row r="1021" spans="11:22">
      <c r="K1021" s="132"/>
      <c r="L1021" s="132"/>
      <c r="M1021" s="132"/>
      <c r="O1021" s="132"/>
      <c r="P1021" s="132"/>
      <c r="R1021" s="132"/>
      <c r="S1021" s="132"/>
      <c r="U1021" s="132"/>
      <c r="V1021" s="132"/>
    </row>
    <row r="1022" spans="11:22">
      <c r="K1022" s="132"/>
      <c r="L1022" s="132"/>
      <c r="M1022" s="132"/>
      <c r="O1022" s="132"/>
      <c r="P1022" s="132"/>
      <c r="R1022" s="132"/>
      <c r="S1022" s="132"/>
      <c r="U1022" s="132"/>
      <c r="V1022" s="132"/>
    </row>
    <row r="1023" spans="11:22">
      <c r="K1023" s="132"/>
      <c r="L1023" s="132"/>
      <c r="M1023" s="132"/>
      <c r="O1023" s="132"/>
      <c r="P1023" s="132"/>
      <c r="R1023" s="132"/>
      <c r="S1023" s="132"/>
      <c r="U1023" s="132"/>
      <c r="V1023" s="132"/>
    </row>
    <row r="1024" spans="11:22">
      <c r="K1024" s="132"/>
      <c r="L1024" s="132"/>
      <c r="M1024" s="132"/>
      <c r="O1024" s="132"/>
      <c r="P1024" s="132"/>
      <c r="R1024" s="132"/>
      <c r="S1024" s="132"/>
      <c r="U1024" s="132"/>
      <c r="V1024" s="132"/>
    </row>
    <row r="1025" spans="11:22">
      <c r="K1025" s="132"/>
      <c r="L1025" s="132"/>
      <c r="M1025" s="132"/>
      <c r="O1025" s="132"/>
      <c r="P1025" s="132"/>
      <c r="R1025" s="132"/>
      <c r="S1025" s="132"/>
      <c r="U1025" s="132"/>
      <c r="V1025" s="132"/>
    </row>
    <row r="1026" spans="11:22">
      <c r="K1026" s="132"/>
      <c r="L1026" s="132"/>
      <c r="M1026" s="132"/>
      <c r="O1026" s="132"/>
      <c r="P1026" s="132"/>
      <c r="R1026" s="132"/>
      <c r="S1026" s="132"/>
      <c r="U1026" s="132"/>
      <c r="V1026" s="132"/>
    </row>
    <row r="1027" spans="11:22">
      <c r="K1027" s="132"/>
      <c r="L1027" s="132"/>
      <c r="M1027" s="132"/>
      <c r="O1027" s="132"/>
      <c r="P1027" s="132"/>
      <c r="R1027" s="132"/>
      <c r="S1027" s="132"/>
      <c r="U1027" s="132"/>
      <c r="V1027" s="132"/>
    </row>
    <row r="1028" spans="11:22">
      <c r="K1028" s="132"/>
      <c r="L1028" s="132"/>
      <c r="M1028" s="132"/>
      <c r="O1028" s="132"/>
      <c r="P1028" s="132"/>
      <c r="R1028" s="132"/>
      <c r="S1028" s="132"/>
      <c r="U1028" s="132"/>
      <c r="V1028" s="132"/>
    </row>
    <row r="1029" spans="11:22">
      <c r="K1029" s="132"/>
      <c r="L1029" s="132"/>
      <c r="M1029" s="132"/>
      <c r="O1029" s="132"/>
      <c r="P1029" s="132"/>
      <c r="R1029" s="132"/>
      <c r="S1029" s="132"/>
      <c r="U1029" s="132"/>
      <c r="V1029" s="132"/>
    </row>
    <row r="1030" spans="11:22">
      <c r="K1030" s="132"/>
      <c r="L1030" s="132"/>
      <c r="M1030" s="132"/>
      <c r="O1030" s="132"/>
      <c r="P1030" s="132"/>
      <c r="R1030" s="132"/>
      <c r="S1030" s="132"/>
      <c r="U1030" s="132"/>
      <c r="V1030" s="132"/>
    </row>
    <row r="1031" spans="11:22">
      <c r="K1031" s="132"/>
      <c r="L1031" s="132"/>
      <c r="M1031" s="132"/>
      <c r="O1031" s="132"/>
      <c r="P1031" s="132"/>
      <c r="R1031" s="132"/>
      <c r="S1031" s="132"/>
      <c r="U1031" s="132"/>
      <c r="V1031" s="132"/>
    </row>
    <row r="1032" spans="11:22">
      <c r="K1032" s="132"/>
      <c r="L1032" s="132"/>
      <c r="M1032" s="132"/>
      <c r="O1032" s="132"/>
      <c r="P1032" s="132"/>
      <c r="R1032" s="132"/>
      <c r="S1032" s="132"/>
      <c r="U1032" s="132"/>
      <c r="V1032" s="132"/>
    </row>
    <row r="1033" spans="11:22">
      <c r="K1033" s="132"/>
      <c r="L1033" s="132"/>
      <c r="M1033" s="132"/>
      <c r="O1033" s="132"/>
      <c r="P1033" s="132"/>
      <c r="R1033" s="132"/>
      <c r="S1033" s="132"/>
      <c r="U1033" s="132"/>
      <c r="V1033" s="132"/>
    </row>
    <row r="1034" spans="11:22">
      <c r="K1034" s="132"/>
      <c r="L1034" s="132"/>
      <c r="M1034" s="132"/>
      <c r="O1034" s="132"/>
      <c r="P1034" s="132"/>
      <c r="R1034" s="132"/>
      <c r="S1034" s="132"/>
      <c r="U1034" s="132"/>
      <c r="V1034" s="132"/>
    </row>
    <row r="1035" spans="11:22">
      <c r="K1035" s="132"/>
      <c r="L1035" s="132"/>
      <c r="M1035" s="132"/>
      <c r="O1035" s="132"/>
      <c r="P1035" s="132"/>
      <c r="R1035" s="132"/>
      <c r="S1035" s="132"/>
      <c r="U1035" s="132"/>
      <c r="V1035" s="132"/>
    </row>
    <row r="1036" spans="11:22">
      <c r="K1036" s="132"/>
      <c r="L1036" s="132"/>
      <c r="M1036" s="132"/>
      <c r="O1036" s="132"/>
      <c r="P1036" s="132"/>
      <c r="R1036" s="132"/>
      <c r="S1036" s="132"/>
      <c r="U1036" s="132"/>
      <c r="V1036" s="132"/>
    </row>
    <row r="1037" spans="11:22">
      <c r="K1037" s="132"/>
      <c r="L1037" s="132"/>
      <c r="M1037" s="132"/>
      <c r="O1037" s="132"/>
      <c r="P1037" s="132"/>
      <c r="R1037" s="132"/>
      <c r="S1037" s="132"/>
      <c r="U1037" s="132"/>
      <c r="V1037" s="132"/>
    </row>
    <row r="1038" spans="11:22">
      <c r="K1038" s="132"/>
      <c r="L1038" s="132"/>
      <c r="M1038" s="132"/>
      <c r="O1038" s="132"/>
      <c r="P1038" s="132"/>
      <c r="R1038" s="132"/>
      <c r="S1038" s="132"/>
      <c r="U1038" s="132"/>
      <c r="V1038" s="132"/>
    </row>
    <row r="1039" spans="11:22">
      <c r="K1039" s="132"/>
      <c r="L1039" s="132"/>
      <c r="M1039" s="132"/>
      <c r="O1039" s="132"/>
      <c r="P1039" s="132"/>
      <c r="R1039" s="132"/>
      <c r="S1039" s="132"/>
      <c r="U1039" s="132"/>
      <c r="V1039" s="132"/>
    </row>
    <row r="1040" spans="11:22">
      <c r="K1040" s="132"/>
      <c r="L1040" s="132"/>
      <c r="M1040" s="132"/>
      <c r="O1040" s="132"/>
      <c r="P1040" s="132"/>
      <c r="R1040" s="132"/>
      <c r="S1040" s="132"/>
      <c r="U1040" s="132"/>
      <c r="V1040" s="132"/>
    </row>
    <row r="1041" spans="11:22">
      <c r="K1041" s="132"/>
      <c r="L1041" s="132"/>
      <c r="M1041" s="132"/>
      <c r="O1041" s="132"/>
      <c r="P1041" s="132"/>
      <c r="R1041" s="132"/>
      <c r="S1041" s="132"/>
      <c r="U1041" s="132"/>
      <c r="V1041" s="132"/>
    </row>
    <row r="1042" spans="11:22">
      <c r="K1042" s="132"/>
      <c r="L1042" s="132"/>
      <c r="M1042" s="132"/>
      <c r="O1042" s="132"/>
      <c r="P1042" s="132"/>
      <c r="R1042" s="132"/>
      <c r="S1042" s="132"/>
      <c r="U1042" s="132"/>
      <c r="V1042" s="132"/>
    </row>
    <row r="1043" spans="11:22">
      <c r="K1043" s="132"/>
      <c r="L1043" s="132"/>
      <c r="M1043" s="132"/>
      <c r="O1043" s="132"/>
      <c r="P1043" s="132"/>
      <c r="R1043" s="132"/>
      <c r="S1043" s="132"/>
      <c r="U1043" s="132"/>
      <c r="V1043" s="132"/>
    </row>
    <row r="1044" spans="11:22">
      <c r="K1044" s="132"/>
      <c r="L1044" s="132"/>
      <c r="M1044" s="132"/>
      <c r="O1044" s="132"/>
      <c r="P1044" s="132"/>
      <c r="R1044" s="132"/>
      <c r="S1044" s="132"/>
      <c r="U1044" s="132"/>
      <c r="V1044" s="132"/>
    </row>
    <row r="1045" spans="11:22">
      <c r="K1045" s="132"/>
      <c r="L1045" s="132"/>
      <c r="M1045" s="132"/>
      <c r="O1045" s="132"/>
      <c r="P1045" s="132"/>
      <c r="R1045" s="132"/>
      <c r="S1045" s="132"/>
      <c r="U1045" s="132"/>
      <c r="V1045" s="132"/>
    </row>
    <row r="1046" spans="11:22">
      <c r="K1046" s="132"/>
      <c r="L1046" s="132"/>
      <c r="M1046" s="132"/>
      <c r="O1046" s="132"/>
      <c r="P1046" s="132"/>
      <c r="R1046" s="132"/>
      <c r="S1046" s="132"/>
      <c r="U1046" s="132"/>
      <c r="V1046" s="132"/>
    </row>
    <row r="1047" spans="11:22">
      <c r="K1047" s="132"/>
      <c r="L1047" s="132"/>
      <c r="M1047" s="132"/>
      <c r="O1047" s="132"/>
      <c r="P1047" s="132"/>
      <c r="R1047" s="132"/>
      <c r="S1047" s="132"/>
      <c r="U1047" s="132"/>
      <c r="V1047" s="132"/>
    </row>
    <row r="1048" spans="11:22">
      <c r="K1048" s="132"/>
      <c r="L1048" s="132"/>
      <c r="M1048" s="132"/>
      <c r="O1048" s="132"/>
      <c r="P1048" s="132"/>
      <c r="R1048" s="132"/>
      <c r="S1048" s="132"/>
      <c r="U1048" s="132"/>
      <c r="V1048" s="132"/>
    </row>
    <row r="1049" spans="11:22">
      <c r="K1049" s="132"/>
      <c r="L1049" s="132"/>
      <c r="M1049" s="132"/>
      <c r="O1049" s="132"/>
      <c r="P1049" s="132"/>
      <c r="R1049" s="132"/>
      <c r="S1049" s="132"/>
      <c r="U1049" s="132"/>
      <c r="V1049" s="132"/>
    </row>
    <row r="1050" spans="11:22">
      <c r="K1050" s="132"/>
      <c r="L1050" s="132"/>
      <c r="M1050" s="132"/>
      <c r="O1050" s="132"/>
      <c r="P1050" s="132"/>
      <c r="R1050" s="132"/>
      <c r="S1050" s="132"/>
      <c r="U1050" s="132"/>
      <c r="V1050" s="132"/>
    </row>
    <row r="1051" spans="11:22">
      <c r="K1051" s="132"/>
      <c r="L1051" s="132"/>
      <c r="M1051" s="132"/>
      <c r="O1051" s="132"/>
      <c r="P1051" s="132"/>
      <c r="R1051" s="132"/>
      <c r="S1051" s="132"/>
      <c r="U1051" s="132"/>
      <c r="V1051" s="132"/>
    </row>
    <row r="1052" spans="11:22">
      <c r="K1052" s="132"/>
      <c r="L1052" s="132"/>
      <c r="M1052" s="132"/>
      <c r="O1052" s="132"/>
      <c r="P1052" s="132"/>
      <c r="R1052" s="132"/>
      <c r="S1052" s="132"/>
      <c r="U1052" s="132"/>
      <c r="V1052" s="132"/>
    </row>
    <row r="1053" spans="11:22">
      <c r="K1053" s="132"/>
      <c r="L1053" s="132"/>
      <c r="M1053" s="132"/>
      <c r="O1053" s="132"/>
      <c r="P1053" s="132"/>
      <c r="R1053" s="132"/>
      <c r="S1053" s="132"/>
      <c r="U1053" s="132"/>
      <c r="V1053" s="132"/>
    </row>
    <row r="1054" spans="11:22">
      <c r="K1054" s="132"/>
      <c r="L1054" s="132"/>
      <c r="M1054" s="132"/>
      <c r="O1054" s="132"/>
      <c r="P1054" s="132"/>
      <c r="R1054" s="132"/>
      <c r="S1054" s="132"/>
      <c r="U1054" s="132"/>
      <c r="V1054" s="132"/>
    </row>
    <row r="1055" spans="11:22">
      <c r="K1055" s="132"/>
      <c r="L1055" s="132"/>
      <c r="M1055" s="132"/>
      <c r="O1055" s="132"/>
      <c r="P1055" s="132"/>
      <c r="R1055" s="132"/>
      <c r="S1055" s="132"/>
      <c r="U1055" s="132"/>
      <c r="V1055" s="132"/>
    </row>
    <row r="1056" spans="11:22">
      <c r="K1056" s="132"/>
      <c r="L1056" s="132"/>
      <c r="M1056" s="132"/>
      <c r="O1056" s="132"/>
      <c r="P1056" s="132"/>
      <c r="R1056" s="132"/>
      <c r="S1056" s="132"/>
      <c r="U1056" s="132"/>
      <c r="V1056" s="132"/>
    </row>
    <row r="1057" spans="11:22">
      <c r="K1057" s="132"/>
      <c r="L1057" s="132"/>
      <c r="M1057" s="132"/>
      <c r="O1057" s="132"/>
      <c r="P1057" s="132"/>
      <c r="R1057" s="132"/>
      <c r="S1057" s="132"/>
      <c r="U1057" s="132"/>
      <c r="V1057" s="132"/>
    </row>
    <row r="1058" spans="11:22">
      <c r="K1058" s="132"/>
      <c r="L1058" s="132"/>
      <c r="M1058" s="132"/>
      <c r="O1058" s="132"/>
      <c r="P1058" s="132"/>
      <c r="R1058" s="132"/>
      <c r="S1058" s="132"/>
      <c r="U1058" s="132"/>
      <c r="V1058" s="132"/>
    </row>
    <row r="1059" spans="11:22">
      <c r="K1059" s="132"/>
      <c r="L1059" s="132"/>
      <c r="M1059" s="132"/>
      <c r="O1059" s="132"/>
      <c r="P1059" s="132"/>
      <c r="R1059" s="132"/>
      <c r="S1059" s="132"/>
      <c r="U1059" s="132"/>
      <c r="V1059" s="132"/>
    </row>
    <row r="1060" spans="11:22">
      <c r="K1060" s="132"/>
      <c r="L1060" s="132"/>
      <c r="M1060" s="132"/>
      <c r="O1060" s="132"/>
      <c r="P1060" s="132"/>
      <c r="R1060" s="132"/>
      <c r="S1060" s="132"/>
      <c r="U1060" s="132"/>
      <c r="V1060" s="132"/>
    </row>
    <row r="1061" spans="11:22">
      <c r="K1061" s="132"/>
      <c r="L1061" s="132"/>
      <c r="M1061" s="132"/>
      <c r="O1061" s="132"/>
      <c r="P1061" s="132"/>
      <c r="R1061" s="132"/>
      <c r="S1061" s="132"/>
      <c r="U1061" s="132"/>
      <c r="V1061" s="132"/>
    </row>
    <row r="1062" spans="11:22">
      <c r="K1062" s="132"/>
      <c r="L1062" s="132"/>
      <c r="M1062" s="132"/>
      <c r="O1062" s="132"/>
      <c r="P1062" s="132"/>
      <c r="R1062" s="132"/>
      <c r="S1062" s="132"/>
      <c r="U1062" s="132"/>
      <c r="V1062" s="132"/>
    </row>
    <row r="1063" spans="11:22">
      <c r="K1063" s="132"/>
      <c r="L1063" s="132"/>
      <c r="M1063" s="132"/>
      <c r="O1063" s="132"/>
      <c r="P1063" s="132"/>
      <c r="R1063" s="132"/>
      <c r="S1063" s="132"/>
      <c r="U1063" s="132"/>
      <c r="V1063" s="132"/>
    </row>
    <row r="1064" spans="11:22">
      <c r="K1064" s="132"/>
      <c r="L1064" s="132"/>
      <c r="M1064" s="132"/>
      <c r="O1064" s="132"/>
      <c r="P1064" s="132"/>
      <c r="R1064" s="132"/>
      <c r="S1064" s="132"/>
      <c r="U1064" s="132"/>
      <c r="V1064" s="132"/>
    </row>
    <row r="1065" spans="11:22">
      <c r="K1065" s="132"/>
      <c r="L1065" s="132"/>
      <c r="M1065" s="132"/>
      <c r="O1065" s="132"/>
      <c r="P1065" s="132"/>
      <c r="R1065" s="132"/>
      <c r="S1065" s="132"/>
      <c r="U1065" s="132"/>
      <c r="V1065" s="132"/>
    </row>
    <row r="1066" spans="11:22">
      <c r="K1066" s="132"/>
      <c r="L1066" s="132"/>
      <c r="M1066" s="132"/>
      <c r="O1066" s="132"/>
      <c r="P1066" s="132"/>
      <c r="R1066" s="132"/>
      <c r="S1066" s="132"/>
      <c r="U1066" s="132"/>
      <c r="V1066" s="132"/>
    </row>
    <row r="1067" spans="11:22">
      <c r="K1067" s="132"/>
      <c r="L1067" s="132"/>
      <c r="M1067" s="132"/>
      <c r="O1067" s="132"/>
      <c r="P1067" s="132"/>
      <c r="R1067" s="132"/>
      <c r="S1067" s="132"/>
      <c r="U1067" s="132"/>
      <c r="V1067" s="132"/>
    </row>
    <row r="1068" spans="11:22">
      <c r="K1068" s="132"/>
      <c r="L1068" s="132"/>
      <c r="M1068" s="132"/>
      <c r="O1068" s="132"/>
      <c r="P1068" s="132"/>
      <c r="R1068" s="132"/>
      <c r="S1068" s="132"/>
      <c r="U1068" s="132"/>
      <c r="V1068" s="132"/>
    </row>
    <row r="1069" spans="11:22">
      <c r="K1069" s="132"/>
      <c r="L1069" s="132"/>
      <c r="M1069" s="132"/>
      <c r="O1069" s="132"/>
      <c r="P1069" s="132"/>
      <c r="R1069" s="132"/>
      <c r="S1069" s="132"/>
      <c r="U1069" s="132"/>
      <c r="V1069" s="132"/>
    </row>
    <row r="1070" spans="11:22">
      <c r="K1070" s="132"/>
      <c r="L1070" s="132"/>
      <c r="M1070" s="132"/>
      <c r="O1070" s="132"/>
      <c r="P1070" s="132"/>
      <c r="R1070" s="132"/>
      <c r="S1070" s="132"/>
      <c r="U1070" s="132"/>
      <c r="V1070" s="132"/>
    </row>
    <row r="1071" spans="11:22">
      <c r="K1071" s="132"/>
      <c r="L1071" s="132"/>
      <c r="M1071" s="132"/>
      <c r="O1071" s="132"/>
      <c r="P1071" s="132"/>
      <c r="R1071" s="132"/>
      <c r="S1071" s="132"/>
      <c r="U1071" s="132"/>
      <c r="V1071" s="132"/>
    </row>
    <row r="1072" spans="11:22">
      <c r="K1072" s="132"/>
      <c r="L1072" s="132"/>
      <c r="M1072" s="132"/>
      <c r="O1072" s="132"/>
      <c r="P1072" s="132"/>
      <c r="R1072" s="132"/>
      <c r="S1072" s="132"/>
      <c r="U1072" s="132"/>
      <c r="V1072" s="132"/>
    </row>
    <row r="1073" spans="11:22">
      <c r="K1073" s="132"/>
      <c r="L1073" s="132"/>
      <c r="M1073" s="132"/>
      <c r="O1073" s="132"/>
      <c r="P1073" s="132"/>
      <c r="R1073" s="132"/>
      <c r="S1073" s="132"/>
      <c r="U1073" s="132"/>
      <c r="V1073" s="132"/>
    </row>
    <row r="1074" spans="11:22">
      <c r="K1074" s="132"/>
      <c r="L1074" s="132"/>
      <c r="M1074" s="132"/>
      <c r="O1074" s="132"/>
      <c r="P1074" s="132"/>
      <c r="R1074" s="132"/>
      <c r="S1074" s="132"/>
      <c r="U1074" s="132"/>
      <c r="V1074" s="132"/>
    </row>
    <row r="1075" spans="11:22">
      <c r="K1075" s="132"/>
      <c r="L1075" s="132"/>
      <c r="M1075" s="132"/>
      <c r="O1075" s="132"/>
      <c r="P1075" s="132"/>
      <c r="R1075" s="132"/>
      <c r="S1075" s="132"/>
      <c r="U1075" s="132"/>
      <c r="V1075" s="132"/>
    </row>
    <row r="1076" spans="11:22">
      <c r="K1076" s="132"/>
      <c r="L1076" s="132"/>
      <c r="M1076" s="132"/>
      <c r="O1076" s="132"/>
      <c r="P1076" s="132"/>
      <c r="R1076" s="132"/>
      <c r="S1076" s="132"/>
      <c r="U1076" s="132"/>
      <c r="V1076" s="132"/>
    </row>
    <row r="1077" spans="11:22">
      <c r="K1077" s="132"/>
      <c r="L1077" s="132"/>
      <c r="M1077" s="132"/>
      <c r="O1077" s="132"/>
      <c r="P1077" s="132"/>
      <c r="R1077" s="132"/>
      <c r="S1077" s="132"/>
      <c r="U1077" s="132"/>
      <c r="V1077" s="132"/>
    </row>
    <row r="1078" spans="11:22">
      <c r="K1078" s="132"/>
      <c r="L1078" s="132"/>
      <c r="M1078" s="132"/>
      <c r="O1078" s="132"/>
      <c r="P1078" s="132"/>
      <c r="R1078" s="132"/>
      <c r="S1078" s="132"/>
      <c r="U1078" s="132"/>
      <c r="V1078" s="132"/>
    </row>
    <row r="1079" spans="11:22">
      <c r="K1079" s="132"/>
      <c r="L1079" s="132"/>
      <c r="M1079" s="132"/>
      <c r="O1079" s="132"/>
      <c r="P1079" s="132"/>
      <c r="R1079" s="132"/>
      <c r="S1079" s="132"/>
      <c r="U1079" s="132"/>
      <c r="V1079" s="132"/>
    </row>
    <row r="1080" spans="11:22">
      <c r="K1080" s="132"/>
      <c r="L1080" s="132"/>
      <c r="M1080" s="132"/>
      <c r="O1080" s="132"/>
      <c r="P1080" s="132"/>
      <c r="R1080" s="132"/>
      <c r="S1080" s="132"/>
      <c r="U1080" s="132"/>
      <c r="V1080" s="132"/>
    </row>
    <row r="1081" spans="11:22">
      <c r="K1081" s="132"/>
      <c r="L1081" s="132"/>
      <c r="M1081" s="132"/>
      <c r="O1081" s="132"/>
      <c r="P1081" s="132"/>
      <c r="R1081" s="132"/>
      <c r="S1081" s="132"/>
      <c r="U1081" s="132"/>
      <c r="V1081" s="132"/>
    </row>
    <row r="1082" spans="11:22">
      <c r="K1082" s="132"/>
      <c r="L1082" s="132"/>
      <c r="M1082" s="132"/>
      <c r="O1082" s="132"/>
      <c r="P1082" s="132"/>
      <c r="R1082" s="132"/>
      <c r="S1082" s="132"/>
      <c r="U1082" s="132"/>
      <c r="V1082" s="132"/>
    </row>
    <row r="1083" spans="11:22">
      <c r="K1083" s="132"/>
      <c r="L1083" s="132"/>
      <c r="M1083" s="132"/>
      <c r="O1083" s="132"/>
      <c r="P1083" s="132"/>
      <c r="R1083" s="132"/>
      <c r="S1083" s="132"/>
      <c r="U1083" s="132"/>
      <c r="V1083" s="132"/>
    </row>
    <row r="1084" spans="11:22">
      <c r="K1084" s="132"/>
      <c r="L1084" s="132"/>
      <c r="M1084" s="132"/>
      <c r="O1084" s="132"/>
      <c r="P1084" s="132"/>
      <c r="R1084" s="132"/>
      <c r="S1084" s="132"/>
      <c r="U1084" s="132"/>
      <c r="V1084" s="132"/>
    </row>
    <row r="1085" spans="11:22">
      <c r="K1085" s="132"/>
      <c r="L1085" s="132"/>
      <c r="M1085" s="132"/>
      <c r="O1085" s="132"/>
      <c r="P1085" s="132"/>
      <c r="R1085" s="132"/>
      <c r="S1085" s="132"/>
      <c r="U1085" s="132"/>
      <c r="V1085" s="132"/>
    </row>
    <row r="1086" spans="11:22">
      <c r="K1086" s="132"/>
      <c r="L1086" s="132"/>
      <c r="M1086" s="132"/>
      <c r="O1086" s="132"/>
      <c r="P1086" s="132"/>
      <c r="R1086" s="132"/>
      <c r="S1086" s="132"/>
      <c r="U1086" s="132"/>
      <c r="V1086" s="132"/>
    </row>
    <row r="1087" spans="11:22">
      <c r="K1087" s="132"/>
      <c r="L1087" s="132"/>
      <c r="M1087" s="132"/>
      <c r="O1087" s="132"/>
      <c r="P1087" s="132"/>
      <c r="R1087" s="132"/>
      <c r="S1087" s="132"/>
      <c r="U1087" s="132"/>
      <c r="V1087" s="132"/>
    </row>
    <row r="1088" spans="11:22">
      <c r="K1088" s="132"/>
      <c r="L1088" s="132"/>
      <c r="M1088" s="132"/>
      <c r="O1088" s="132"/>
      <c r="P1088" s="132"/>
      <c r="R1088" s="132"/>
      <c r="S1088" s="132"/>
      <c r="U1088" s="132"/>
      <c r="V1088" s="132"/>
    </row>
    <row r="1089" spans="11:22">
      <c r="K1089" s="132"/>
      <c r="L1089" s="132"/>
      <c r="M1089" s="132"/>
      <c r="O1089" s="132"/>
      <c r="P1089" s="132"/>
      <c r="R1089" s="132"/>
      <c r="S1089" s="132"/>
      <c r="U1089" s="132"/>
      <c r="V1089" s="132"/>
    </row>
    <row r="1090" spans="11:22">
      <c r="K1090" s="132"/>
      <c r="L1090" s="132"/>
      <c r="M1090" s="132"/>
      <c r="O1090" s="132"/>
      <c r="P1090" s="132"/>
      <c r="R1090" s="132"/>
      <c r="S1090" s="132"/>
      <c r="U1090" s="132"/>
      <c r="V1090" s="132"/>
    </row>
    <row r="1091" spans="11:22">
      <c r="K1091" s="132"/>
      <c r="L1091" s="132"/>
      <c r="M1091" s="132"/>
      <c r="O1091" s="132"/>
      <c r="P1091" s="132"/>
      <c r="R1091" s="132"/>
      <c r="S1091" s="132"/>
      <c r="U1091" s="132"/>
      <c r="V1091" s="132"/>
    </row>
    <row r="1092" spans="11:22">
      <c r="K1092" s="132"/>
      <c r="L1092" s="132"/>
      <c r="M1092" s="132"/>
      <c r="O1092" s="132"/>
      <c r="P1092" s="132"/>
      <c r="R1092" s="132"/>
      <c r="S1092" s="132"/>
      <c r="U1092" s="132"/>
      <c r="V1092" s="132"/>
    </row>
    <row r="1093" spans="11:22">
      <c r="K1093" s="132"/>
      <c r="L1093" s="132"/>
      <c r="M1093" s="132"/>
      <c r="O1093" s="132"/>
      <c r="P1093" s="132"/>
      <c r="R1093" s="132"/>
      <c r="S1093" s="132"/>
      <c r="U1093" s="132"/>
      <c r="V1093" s="132"/>
    </row>
    <row r="1094" spans="11:22">
      <c r="K1094" s="132"/>
      <c r="L1094" s="132"/>
      <c r="M1094" s="132"/>
      <c r="O1094" s="132"/>
      <c r="P1094" s="132"/>
      <c r="R1094" s="132"/>
      <c r="S1094" s="132"/>
      <c r="U1094" s="132"/>
      <c r="V1094" s="132"/>
    </row>
    <row r="1095" spans="11:22">
      <c r="K1095" s="132"/>
      <c r="L1095" s="132"/>
      <c r="M1095" s="132"/>
      <c r="O1095" s="132"/>
      <c r="P1095" s="132"/>
      <c r="R1095" s="132"/>
      <c r="S1095" s="132"/>
      <c r="U1095" s="132"/>
      <c r="V1095" s="132"/>
    </row>
    <row r="1096" spans="11:22">
      <c r="K1096" s="132"/>
      <c r="L1096" s="132"/>
      <c r="M1096" s="132"/>
      <c r="O1096" s="132"/>
      <c r="P1096" s="132"/>
      <c r="R1096" s="132"/>
      <c r="S1096" s="132"/>
      <c r="U1096" s="132"/>
      <c r="V1096" s="132"/>
    </row>
    <row r="1097" spans="11:22">
      <c r="K1097" s="132"/>
      <c r="L1097" s="132"/>
      <c r="M1097" s="132"/>
      <c r="O1097" s="132"/>
      <c r="P1097" s="132"/>
      <c r="R1097" s="132"/>
      <c r="S1097" s="132"/>
      <c r="U1097" s="132"/>
      <c r="V1097" s="132"/>
    </row>
    <row r="1098" spans="11:22">
      <c r="K1098" s="132"/>
      <c r="L1098" s="132"/>
      <c r="M1098" s="132"/>
      <c r="O1098" s="132"/>
      <c r="P1098" s="132"/>
      <c r="R1098" s="132"/>
      <c r="S1098" s="132"/>
      <c r="U1098" s="132"/>
      <c r="V1098" s="132"/>
    </row>
    <row r="1099" spans="11:22">
      <c r="K1099" s="132"/>
      <c r="L1099" s="132"/>
      <c r="M1099" s="132"/>
      <c r="O1099" s="132"/>
      <c r="P1099" s="132"/>
      <c r="R1099" s="132"/>
      <c r="S1099" s="132"/>
      <c r="U1099" s="132"/>
      <c r="V1099" s="132"/>
    </row>
    <row r="1100" spans="11:22">
      <c r="K1100" s="132"/>
      <c r="L1100" s="132"/>
      <c r="M1100" s="132"/>
      <c r="O1100" s="132"/>
      <c r="P1100" s="132"/>
      <c r="R1100" s="132"/>
      <c r="S1100" s="132"/>
      <c r="U1100" s="132"/>
      <c r="V1100" s="132"/>
    </row>
    <row r="1101" spans="11:22">
      <c r="K1101" s="132"/>
      <c r="L1101" s="132"/>
      <c r="M1101" s="132"/>
      <c r="O1101" s="132"/>
      <c r="P1101" s="132"/>
      <c r="R1101" s="132"/>
      <c r="S1101" s="132"/>
      <c r="U1101" s="132"/>
      <c r="V1101" s="132"/>
    </row>
    <row r="1102" spans="11:22">
      <c r="K1102" s="132"/>
      <c r="L1102" s="132"/>
      <c r="M1102" s="132"/>
      <c r="O1102" s="132"/>
      <c r="P1102" s="132"/>
      <c r="R1102" s="132"/>
      <c r="S1102" s="132"/>
      <c r="U1102" s="132"/>
      <c r="V1102" s="132"/>
    </row>
    <row r="1103" spans="11:22">
      <c r="K1103" s="132"/>
      <c r="L1103" s="132"/>
      <c r="M1103" s="132"/>
      <c r="O1103" s="132"/>
      <c r="P1103" s="132"/>
      <c r="R1103" s="132"/>
      <c r="S1103" s="132"/>
      <c r="U1103" s="132"/>
      <c r="V1103" s="132"/>
    </row>
    <row r="1104" spans="11:22">
      <c r="K1104" s="132"/>
      <c r="L1104" s="132"/>
      <c r="M1104" s="132"/>
      <c r="O1104" s="132"/>
      <c r="P1104" s="132"/>
      <c r="R1104" s="132"/>
      <c r="S1104" s="132"/>
      <c r="U1104" s="132"/>
      <c r="V1104" s="132"/>
    </row>
    <row r="1105" spans="11:22">
      <c r="K1105" s="132"/>
      <c r="L1105" s="132"/>
      <c r="M1105" s="132"/>
      <c r="O1105" s="132"/>
      <c r="P1105" s="132"/>
      <c r="R1105" s="132"/>
      <c r="S1105" s="132"/>
      <c r="U1105" s="132"/>
      <c r="V1105" s="132"/>
    </row>
    <row r="1106" spans="11:22">
      <c r="K1106" s="132"/>
      <c r="L1106" s="132"/>
      <c r="M1106" s="132"/>
      <c r="O1106" s="132"/>
      <c r="P1106" s="132"/>
      <c r="R1106" s="132"/>
      <c r="S1106" s="132"/>
      <c r="U1106" s="132"/>
      <c r="V1106" s="132"/>
    </row>
    <row r="1107" spans="11:22">
      <c r="K1107" s="132"/>
      <c r="L1107" s="132"/>
      <c r="M1107" s="132"/>
      <c r="O1107" s="132"/>
      <c r="P1107" s="132"/>
      <c r="R1107" s="132"/>
      <c r="S1107" s="132"/>
      <c r="U1107" s="132"/>
      <c r="V1107" s="132"/>
    </row>
    <row r="1108" spans="11:22">
      <c r="K1108" s="132"/>
      <c r="L1108" s="132"/>
      <c r="M1108" s="132"/>
      <c r="O1108" s="132"/>
      <c r="P1108" s="132"/>
      <c r="R1108" s="132"/>
      <c r="S1108" s="132"/>
      <c r="U1108" s="132"/>
      <c r="V1108" s="132"/>
    </row>
    <row r="1109" spans="11:22">
      <c r="K1109" s="132"/>
      <c r="L1109" s="132"/>
      <c r="M1109" s="132"/>
      <c r="O1109" s="132"/>
      <c r="P1109" s="132"/>
      <c r="R1109" s="132"/>
      <c r="S1109" s="132"/>
      <c r="U1109" s="132"/>
      <c r="V1109" s="132"/>
    </row>
    <row r="1110" spans="11:22">
      <c r="K1110" s="132"/>
      <c r="L1110" s="132"/>
      <c r="M1110" s="132"/>
      <c r="O1110" s="132"/>
      <c r="P1110" s="132"/>
      <c r="R1110" s="132"/>
      <c r="S1110" s="132"/>
      <c r="U1110" s="132"/>
      <c r="V1110" s="132"/>
    </row>
    <row r="1111" spans="11:22">
      <c r="K1111" s="132"/>
      <c r="L1111" s="132"/>
      <c r="M1111" s="132"/>
      <c r="O1111" s="132"/>
      <c r="P1111" s="132"/>
      <c r="R1111" s="132"/>
      <c r="S1111" s="132"/>
      <c r="U1111" s="132"/>
      <c r="V1111" s="132"/>
    </row>
    <row r="1112" spans="11:22">
      <c r="K1112" s="132"/>
      <c r="L1112" s="132"/>
      <c r="M1112" s="132"/>
      <c r="O1112" s="132"/>
      <c r="P1112" s="132"/>
      <c r="R1112" s="132"/>
      <c r="S1112" s="132"/>
      <c r="U1112" s="132"/>
      <c r="V1112" s="132"/>
    </row>
    <row r="1113" spans="11:22">
      <c r="K1113" s="132"/>
      <c r="L1113" s="132"/>
      <c r="M1113" s="132"/>
      <c r="O1113" s="132"/>
      <c r="P1113" s="132"/>
      <c r="R1113" s="132"/>
      <c r="S1113" s="132"/>
      <c r="U1113" s="132"/>
      <c r="V1113" s="132"/>
    </row>
    <row r="1114" spans="11:22">
      <c r="K1114" s="132"/>
      <c r="L1114" s="132"/>
      <c r="M1114" s="132"/>
      <c r="O1114" s="132"/>
      <c r="P1114" s="132"/>
      <c r="R1114" s="132"/>
      <c r="S1114" s="132"/>
      <c r="U1114" s="132"/>
      <c r="V1114" s="132"/>
    </row>
    <row r="1115" spans="11:22">
      <c r="K1115" s="132"/>
      <c r="L1115" s="132"/>
      <c r="M1115" s="132"/>
      <c r="O1115" s="132"/>
      <c r="P1115" s="132"/>
      <c r="R1115" s="132"/>
      <c r="S1115" s="132"/>
      <c r="U1115" s="132"/>
      <c r="V1115" s="132"/>
    </row>
    <row r="1116" spans="11:22">
      <c r="K1116" s="132"/>
      <c r="L1116" s="132"/>
      <c r="M1116" s="132"/>
      <c r="O1116" s="132"/>
      <c r="P1116" s="132"/>
      <c r="R1116" s="132"/>
      <c r="S1116" s="132"/>
      <c r="U1116" s="132"/>
      <c r="V1116" s="132"/>
    </row>
    <row r="1117" spans="11:22">
      <c r="K1117" s="132"/>
      <c r="L1117" s="132"/>
      <c r="M1117" s="132"/>
      <c r="O1117" s="132"/>
      <c r="P1117" s="132"/>
      <c r="R1117" s="132"/>
      <c r="S1117" s="132"/>
      <c r="U1117" s="132"/>
      <c r="V1117" s="132"/>
    </row>
    <row r="1118" spans="11:22">
      <c r="K1118" s="132"/>
      <c r="L1118" s="132"/>
      <c r="M1118" s="132"/>
      <c r="O1118" s="132"/>
      <c r="P1118" s="132"/>
      <c r="R1118" s="132"/>
      <c r="S1118" s="132"/>
      <c r="U1118" s="132"/>
      <c r="V1118" s="132"/>
    </row>
    <row r="1119" spans="11:22">
      <c r="K1119" s="132"/>
      <c r="L1119" s="132"/>
      <c r="M1119" s="132"/>
      <c r="O1119" s="132"/>
      <c r="P1119" s="132"/>
      <c r="R1119" s="132"/>
      <c r="S1119" s="132"/>
      <c r="U1119" s="132"/>
      <c r="V1119" s="132"/>
    </row>
    <row r="1120" spans="11:22">
      <c r="K1120" s="132"/>
      <c r="L1120" s="132"/>
      <c r="M1120" s="132"/>
      <c r="O1120" s="132"/>
      <c r="P1120" s="132"/>
      <c r="R1120" s="132"/>
      <c r="S1120" s="132"/>
      <c r="U1120" s="132"/>
      <c r="V1120" s="132"/>
    </row>
    <row r="1121" spans="11:22">
      <c r="K1121" s="132"/>
      <c r="L1121" s="132"/>
      <c r="M1121" s="132"/>
      <c r="O1121" s="132"/>
      <c r="P1121" s="132"/>
      <c r="R1121" s="132"/>
      <c r="S1121" s="132"/>
      <c r="U1121" s="132"/>
      <c r="V1121" s="132"/>
    </row>
    <row r="1122" spans="11:22">
      <c r="K1122" s="132"/>
      <c r="L1122" s="132"/>
      <c r="M1122" s="132"/>
      <c r="O1122" s="132"/>
      <c r="P1122" s="132"/>
      <c r="R1122" s="132"/>
      <c r="S1122" s="132"/>
      <c r="U1122" s="132"/>
      <c r="V1122" s="132"/>
    </row>
    <row r="1123" spans="11:22">
      <c r="K1123" s="132"/>
      <c r="L1123" s="132"/>
      <c r="M1123" s="132"/>
      <c r="O1123" s="132"/>
      <c r="P1123" s="132"/>
      <c r="R1123" s="132"/>
      <c r="S1123" s="132"/>
      <c r="U1123" s="132"/>
      <c r="V1123" s="132"/>
    </row>
    <row r="1124" spans="11:22">
      <c r="K1124" s="132"/>
      <c r="L1124" s="132"/>
      <c r="M1124" s="132"/>
      <c r="O1124" s="132"/>
      <c r="P1124" s="132"/>
      <c r="R1124" s="132"/>
      <c r="S1124" s="132"/>
      <c r="U1124" s="132"/>
      <c r="V1124" s="132"/>
    </row>
    <row r="1125" spans="11:22">
      <c r="K1125" s="132"/>
      <c r="L1125" s="132"/>
      <c r="M1125" s="132"/>
      <c r="O1125" s="132"/>
      <c r="P1125" s="132"/>
      <c r="R1125" s="132"/>
      <c r="S1125" s="132"/>
      <c r="U1125" s="132"/>
      <c r="V1125" s="132"/>
    </row>
    <row r="1126" spans="11:22">
      <c r="K1126" s="132"/>
      <c r="L1126" s="132"/>
      <c r="M1126" s="132"/>
      <c r="O1126" s="132"/>
      <c r="P1126" s="132"/>
      <c r="R1126" s="132"/>
      <c r="S1126" s="132"/>
      <c r="U1126" s="132"/>
      <c r="V1126" s="132"/>
    </row>
    <row r="1127" spans="11:22">
      <c r="K1127" s="132"/>
      <c r="L1127" s="132"/>
      <c r="M1127" s="132"/>
      <c r="O1127" s="132"/>
      <c r="P1127" s="132"/>
      <c r="R1127" s="132"/>
      <c r="S1127" s="132"/>
      <c r="U1127" s="132"/>
      <c r="V1127" s="132"/>
    </row>
    <row r="1128" spans="11:22">
      <c r="K1128" s="132"/>
      <c r="L1128" s="132"/>
      <c r="M1128" s="132"/>
      <c r="O1128" s="132"/>
      <c r="P1128" s="132"/>
      <c r="R1128" s="132"/>
      <c r="S1128" s="132"/>
      <c r="U1128" s="132"/>
      <c r="V1128" s="132"/>
    </row>
    <row r="1129" spans="11:22">
      <c r="K1129" s="132"/>
      <c r="L1129" s="132"/>
      <c r="M1129" s="132"/>
      <c r="O1129" s="132"/>
      <c r="P1129" s="132"/>
      <c r="R1129" s="132"/>
      <c r="S1129" s="132"/>
      <c r="U1129" s="132"/>
      <c r="V1129" s="132"/>
    </row>
    <row r="1130" spans="11:22">
      <c r="K1130" s="132"/>
      <c r="L1130" s="132"/>
      <c r="M1130" s="132"/>
      <c r="O1130" s="132"/>
      <c r="P1130" s="132"/>
      <c r="R1130" s="132"/>
      <c r="S1130" s="132"/>
      <c r="U1130" s="132"/>
      <c r="V1130" s="132"/>
    </row>
    <row r="1131" spans="11:22">
      <c r="K1131" s="132"/>
      <c r="L1131" s="132"/>
      <c r="M1131" s="132"/>
      <c r="O1131" s="132"/>
      <c r="P1131" s="132"/>
      <c r="R1131" s="132"/>
      <c r="S1131" s="132"/>
      <c r="U1131" s="132"/>
      <c r="V1131" s="132"/>
    </row>
    <row r="1132" spans="11:22">
      <c r="K1132" s="132"/>
      <c r="L1132" s="132"/>
      <c r="M1132" s="132"/>
      <c r="O1132" s="132"/>
      <c r="P1132" s="132"/>
      <c r="R1132" s="132"/>
      <c r="S1132" s="132"/>
      <c r="U1132" s="132"/>
      <c r="V1132" s="132"/>
    </row>
    <row r="1133" spans="11:22">
      <c r="K1133" s="132"/>
      <c r="L1133" s="132"/>
      <c r="M1133" s="132"/>
      <c r="O1133" s="132"/>
      <c r="P1133" s="132"/>
      <c r="R1133" s="132"/>
      <c r="S1133" s="132"/>
      <c r="U1133" s="132"/>
      <c r="V1133" s="132"/>
    </row>
    <row r="1134" spans="11:22">
      <c r="K1134" s="132"/>
      <c r="L1134" s="132"/>
      <c r="M1134" s="132"/>
      <c r="O1134" s="132"/>
      <c r="P1134" s="132"/>
      <c r="R1134" s="132"/>
      <c r="S1134" s="132"/>
      <c r="U1134" s="132"/>
      <c r="V1134" s="132"/>
    </row>
    <row r="1135" spans="11:22">
      <c r="K1135" s="132"/>
      <c r="L1135" s="132"/>
      <c r="M1135" s="132"/>
      <c r="O1135" s="132"/>
      <c r="P1135" s="132"/>
      <c r="R1135" s="132"/>
      <c r="S1135" s="132"/>
      <c r="U1135" s="132"/>
      <c r="V1135" s="132"/>
    </row>
    <row r="1136" spans="11:22">
      <c r="K1136" s="132"/>
      <c r="L1136" s="132"/>
      <c r="M1136" s="132"/>
      <c r="O1136" s="132"/>
      <c r="P1136" s="132"/>
      <c r="R1136" s="132"/>
      <c r="S1136" s="132"/>
      <c r="U1136" s="132"/>
      <c r="V1136" s="132"/>
    </row>
    <row r="1137" spans="11:22">
      <c r="K1137" s="132"/>
      <c r="L1137" s="132"/>
      <c r="M1137" s="132"/>
      <c r="O1137" s="132"/>
      <c r="P1137" s="132"/>
      <c r="R1137" s="132"/>
      <c r="S1137" s="132"/>
      <c r="U1137" s="132"/>
      <c r="V1137" s="132"/>
    </row>
    <row r="1138" spans="11:22">
      <c r="K1138" s="132"/>
      <c r="L1138" s="132"/>
      <c r="M1138" s="132"/>
      <c r="O1138" s="132"/>
      <c r="P1138" s="132"/>
      <c r="R1138" s="132"/>
      <c r="S1138" s="132"/>
      <c r="U1138" s="132"/>
      <c r="V1138" s="132"/>
    </row>
    <row r="1139" spans="11:22">
      <c r="K1139" s="132"/>
      <c r="L1139" s="132"/>
      <c r="M1139" s="132"/>
      <c r="O1139" s="132"/>
      <c r="P1139" s="132"/>
      <c r="R1139" s="132"/>
      <c r="S1139" s="132"/>
      <c r="U1139" s="132"/>
      <c r="V1139" s="132"/>
    </row>
    <row r="1140" spans="11:22">
      <c r="K1140" s="132"/>
      <c r="L1140" s="132"/>
      <c r="M1140" s="132"/>
      <c r="O1140" s="132"/>
      <c r="P1140" s="132"/>
      <c r="R1140" s="132"/>
      <c r="S1140" s="132"/>
      <c r="U1140" s="132"/>
      <c r="V1140" s="132"/>
    </row>
    <row r="1141" spans="11:22">
      <c r="K1141" s="132"/>
      <c r="L1141" s="132"/>
      <c r="M1141" s="132"/>
      <c r="O1141" s="132"/>
      <c r="P1141" s="132"/>
      <c r="R1141" s="132"/>
      <c r="S1141" s="132"/>
      <c r="U1141" s="132"/>
      <c r="V1141" s="132"/>
    </row>
    <row r="1142" spans="11:22">
      <c r="K1142" s="132"/>
      <c r="L1142" s="132"/>
      <c r="M1142" s="132"/>
      <c r="O1142" s="132"/>
      <c r="P1142" s="132"/>
      <c r="R1142" s="132"/>
      <c r="S1142" s="132"/>
      <c r="U1142" s="132"/>
      <c r="V1142" s="132"/>
    </row>
    <row r="1143" spans="11:22">
      <c r="K1143" s="132"/>
      <c r="L1143" s="132"/>
      <c r="M1143" s="132"/>
      <c r="O1143" s="132"/>
      <c r="P1143" s="132"/>
      <c r="R1143" s="132"/>
      <c r="S1143" s="132"/>
      <c r="U1143" s="132"/>
      <c r="V1143" s="132"/>
    </row>
    <row r="1144" spans="11:22">
      <c r="K1144" s="132"/>
      <c r="L1144" s="132"/>
      <c r="M1144" s="132"/>
      <c r="O1144" s="132"/>
      <c r="P1144" s="132"/>
      <c r="R1144" s="132"/>
      <c r="S1144" s="132"/>
      <c r="U1144" s="132"/>
      <c r="V1144" s="132"/>
    </row>
    <row r="1145" spans="11:22">
      <c r="K1145" s="132"/>
      <c r="L1145" s="132"/>
      <c r="M1145" s="132"/>
      <c r="O1145" s="132"/>
      <c r="P1145" s="132"/>
      <c r="R1145" s="132"/>
      <c r="S1145" s="132"/>
      <c r="U1145" s="132"/>
      <c r="V1145" s="132"/>
    </row>
    <row r="1146" spans="11:22">
      <c r="K1146" s="132"/>
      <c r="L1146" s="132"/>
      <c r="M1146" s="132"/>
      <c r="O1146" s="132"/>
      <c r="P1146" s="132"/>
      <c r="R1146" s="132"/>
      <c r="S1146" s="132"/>
      <c r="U1146" s="132"/>
      <c r="V1146" s="132"/>
    </row>
    <row r="1147" spans="11:22">
      <c r="K1147" s="132"/>
      <c r="L1147" s="132"/>
      <c r="M1147" s="132"/>
      <c r="O1147" s="132"/>
      <c r="P1147" s="132"/>
      <c r="R1147" s="132"/>
      <c r="S1147" s="132"/>
      <c r="U1147" s="132"/>
      <c r="V1147" s="132"/>
    </row>
    <row r="1148" spans="11:22">
      <c r="K1148" s="132"/>
      <c r="L1148" s="132"/>
      <c r="M1148" s="132"/>
      <c r="O1148" s="132"/>
      <c r="P1148" s="132"/>
      <c r="R1148" s="132"/>
      <c r="S1148" s="132"/>
      <c r="U1148" s="132"/>
      <c r="V1148" s="132"/>
    </row>
    <row r="1149" spans="11:22">
      <c r="K1149" s="132"/>
      <c r="L1149" s="132"/>
      <c r="M1149" s="132"/>
      <c r="O1149" s="132"/>
      <c r="P1149" s="132"/>
      <c r="R1149" s="132"/>
      <c r="S1149" s="132"/>
      <c r="U1149" s="132"/>
      <c r="V1149" s="132"/>
    </row>
    <row r="1150" spans="11:22">
      <c r="K1150" s="132"/>
      <c r="L1150" s="132"/>
      <c r="M1150" s="132"/>
      <c r="O1150" s="132"/>
      <c r="P1150" s="132"/>
      <c r="R1150" s="132"/>
      <c r="S1150" s="132"/>
      <c r="U1150" s="132"/>
      <c r="V1150" s="132"/>
    </row>
    <row r="1151" spans="11:22">
      <c r="K1151" s="132"/>
      <c r="L1151" s="132"/>
      <c r="M1151" s="132"/>
      <c r="O1151" s="132"/>
      <c r="P1151" s="132"/>
      <c r="R1151" s="132"/>
      <c r="S1151" s="132"/>
      <c r="U1151" s="132"/>
      <c r="V1151" s="132"/>
    </row>
    <row r="1152" spans="11:22">
      <c r="K1152" s="132"/>
      <c r="L1152" s="132"/>
      <c r="M1152" s="132"/>
      <c r="O1152" s="132"/>
      <c r="P1152" s="132"/>
      <c r="R1152" s="132"/>
      <c r="S1152" s="132"/>
      <c r="U1152" s="132"/>
      <c r="V1152" s="132"/>
    </row>
    <row r="1153" spans="11:22">
      <c r="K1153" s="132"/>
      <c r="L1153" s="132"/>
      <c r="M1153" s="132"/>
      <c r="O1153" s="132"/>
      <c r="P1153" s="132"/>
      <c r="R1153" s="132"/>
      <c r="S1153" s="132"/>
      <c r="U1153" s="132"/>
      <c r="V1153" s="132"/>
    </row>
    <row r="1154" spans="11:22">
      <c r="K1154" s="132"/>
      <c r="L1154" s="132"/>
      <c r="M1154" s="132"/>
      <c r="O1154" s="132"/>
      <c r="P1154" s="132"/>
      <c r="R1154" s="132"/>
      <c r="S1154" s="132"/>
      <c r="U1154" s="132"/>
      <c r="V1154" s="132"/>
    </row>
    <row r="1155" spans="11:22">
      <c r="K1155" s="132"/>
      <c r="L1155" s="132"/>
      <c r="M1155" s="132"/>
      <c r="O1155" s="132"/>
      <c r="P1155" s="132"/>
      <c r="R1155" s="132"/>
      <c r="S1155" s="132"/>
      <c r="U1155" s="132"/>
      <c r="V1155" s="132"/>
    </row>
    <row r="1156" spans="11:22">
      <c r="K1156" s="132"/>
      <c r="L1156" s="132"/>
      <c r="M1156" s="132"/>
      <c r="O1156" s="132"/>
      <c r="P1156" s="132"/>
      <c r="R1156" s="132"/>
      <c r="S1156" s="132"/>
      <c r="U1156" s="132"/>
      <c r="V1156" s="132"/>
    </row>
    <row r="1157" spans="11:22">
      <c r="K1157" s="132"/>
      <c r="L1157" s="132"/>
      <c r="M1157" s="132"/>
      <c r="O1157" s="132"/>
      <c r="P1157" s="132"/>
      <c r="R1157" s="132"/>
      <c r="S1157" s="132"/>
      <c r="U1157" s="132"/>
      <c r="V1157" s="132"/>
    </row>
    <row r="1158" spans="11:22">
      <c r="K1158" s="132"/>
      <c r="L1158" s="132"/>
      <c r="M1158" s="132"/>
      <c r="O1158" s="132"/>
      <c r="P1158" s="132"/>
      <c r="R1158" s="132"/>
      <c r="S1158" s="132"/>
      <c r="U1158" s="132"/>
      <c r="V1158" s="132"/>
    </row>
    <row r="1159" spans="11:22">
      <c r="K1159" s="132"/>
      <c r="L1159" s="132"/>
      <c r="M1159" s="132"/>
      <c r="O1159" s="132"/>
      <c r="P1159" s="132"/>
      <c r="R1159" s="132"/>
      <c r="S1159" s="132"/>
      <c r="U1159" s="132"/>
      <c r="V1159" s="132"/>
    </row>
    <row r="1160" spans="11:22">
      <c r="K1160" s="132"/>
      <c r="L1160" s="132"/>
      <c r="M1160" s="132"/>
      <c r="O1160" s="132"/>
      <c r="P1160" s="132"/>
      <c r="R1160" s="132"/>
      <c r="S1160" s="132"/>
      <c r="U1160" s="132"/>
      <c r="V1160" s="132"/>
    </row>
    <row r="1161" spans="11:22">
      <c r="K1161" s="132"/>
      <c r="L1161" s="132"/>
      <c r="M1161" s="132"/>
      <c r="O1161" s="132"/>
      <c r="P1161" s="132"/>
      <c r="R1161" s="132"/>
      <c r="S1161" s="132"/>
      <c r="U1161" s="132"/>
      <c r="V1161" s="132"/>
    </row>
    <row r="1162" spans="11:22">
      <c r="K1162" s="132"/>
      <c r="L1162" s="132"/>
      <c r="M1162" s="132"/>
      <c r="O1162" s="132"/>
      <c r="P1162" s="132"/>
      <c r="R1162" s="132"/>
      <c r="S1162" s="132"/>
      <c r="U1162" s="132"/>
      <c r="V1162" s="132"/>
    </row>
    <row r="1163" spans="11:22">
      <c r="K1163" s="132"/>
      <c r="L1163" s="132"/>
      <c r="M1163" s="132"/>
      <c r="O1163" s="132"/>
      <c r="P1163" s="132"/>
      <c r="R1163" s="132"/>
      <c r="S1163" s="132"/>
      <c r="U1163" s="132"/>
      <c r="V1163" s="132"/>
    </row>
    <row r="1164" spans="11:22">
      <c r="K1164" s="132"/>
      <c r="L1164" s="132"/>
      <c r="M1164" s="132"/>
      <c r="O1164" s="132"/>
      <c r="P1164" s="132"/>
      <c r="R1164" s="132"/>
      <c r="S1164" s="132"/>
      <c r="U1164" s="132"/>
      <c r="V1164" s="132"/>
    </row>
    <row r="1165" spans="11:22">
      <c r="K1165" s="132"/>
      <c r="L1165" s="132"/>
      <c r="M1165" s="132"/>
      <c r="O1165" s="132"/>
      <c r="P1165" s="132"/>
      <c r="R1165" s="132"/>
      <c r="S1165" s="132"/>
      <c r="U1165" s="132"/>
      <c r="V1165" s="132"/>
    </row>
    <row r="1166" spans="11:22">
      <c r="K1166" s="132"/>
      <c r="L1166" s="132"/>
      <c r="M1166" s="132"/>
      <c r="O1166" s="132"/>
      <c r="P1166" s="132"/>
      <c r="R1166" s="132"/>
      <c r="S1166" s="132"/>
      <c r="U1166" s="132"/>
      <c r="V1166" s="132"/>
    </row>
    <row r="1167" spans="11:22">
      <c r="K1167" s="132"/>
      <c r="L1167" s="132"/>
      <c r="M1167" s="132"/>
      <c r="O1167" s="132"/>
      <c r="P1167" s="132"/>
      <c r="R1167" s="132"/>
      <c r="S1167" s="132"/>
      <c r="U1167" s="132"/>
      <c r="V1167" s="132"/>
    </row>
    <row r="1168" spans="11:22">
      <c r="K1168" s="132"/>
      <c r="L1168" s="132"/>
      <c r="M1168" s="132"/>
      <c r="O1168" s="132"/>
      <c r="P1168" s="132"/>
      <c r="R1168" s="132"/>
      <c r="S1168" s="132"/>
      <c r="U1168" s="132"/>
      <c r="V1168" s="132"/>
    </row>
    <row r="1169" spans="11:22">
      <c r="K1169" s="132"/>
      <c r="L1169" s="132"/>
      <c r="M1169" s="132"/>
      <c r="O1169" s="132"/>
      <c r="P1169" s="132"/>
      <c r="R1169" s="132"/>
      <c r="S1169" s="132"/>
      <c r="U1169" s="132"/>
      <c r="V1169" s="132"/>
    </row>
    <row r="1170" spans="11:22">
      <c r="K1170" s="132"/>
      <c r="L1170" s="132"/>
      <c r="M1170" s="132"/>
      <c r="O1170" s="132"/>
      <c r="P1170" s="132"/>
      <c r="R1170" s="132"/>
      <c r="S1170" s="132"/>
      <c r="U1170" s="132"/>
      <c r="V1170" s="132"/>
    </row>
    <row r="1171" spans="11:22">
      <c r="K1171" s="132"/>
      <c r="L1171" s="132"/>
      <c r="M1171" s="132"/>
      <c r="O1171" s="132"/>
      <c r="P1171" s="132"/>
      <c r="R1171" s="132"/>
      <c r="S1171" s="132"/>
      <c r="U1171" s="132"/>
      <c r="V1171" s="132"/>
    </row>
    <row r="1172" spans="11:22">
      <c r="K1172" s="132"/>
      <c r="L1172" s="132"/>
      <c r="M1172" s="132"/>
      <c r="O1172" s="132"/>
      <c r="P1172" s="132"/>
      <c r="R1172" s="132"/>
      <c r="S1172" s="132"/>
      <c r="U1172" s="132"/>
      <c r="V1172" s="132"/>
    </row>
    <row r="1173" spans="11:22">
      <c r="K1173" s="132"/>
      <c r="L1173" s="132"/>
      <c r="M1173" s="132"/>
      <c r="O1173" s="132"/>
      <c r="P1173" s="132"/>
      <c r="R1173" s="132"/>
      <c r="S1173" s="132"/>
      <c r="U1173" s="132"/>
      <c r="V1173" s="132"/>
    </row>
    <row r="1174" spans="11:22">
      <c r="K1174" s="132"/>
      <c r="L1174" s="132"/>
      <c r="M1174" s="132"/>
      <c r="O1174" s="132"/>
      <c r="P1174" s="132"/>
      <c r="R1174" s="132"/>
      <c r="S1174" s="132"/>
      <c r="U1174" s="132"/>
      <c r="V1174" s="132"/>
    </row>
    <row r="1175" spans="11:22">
      <c r="K1175" s="132"/>
      <c r="L1175" s="132"/>
      <c r="M1175" s="132"/>
      <c r="O1175" s="132"/>
      <c r="P1175" s="132"/>
      <c r="R1175" s="132"/>
      <c r="S1175" s="132"/>
      <c r="U1175" s="132"/>
      <c r="V1175" s="132"/>
    </row>
    <row r="1176" spans="11:22">
      <c r="K1176" s="132"/>
      <c r="L1176" s="132"/>
      <c r="M1176" s="132"/>
      <c r="O1176" s="132"/>
      <c r="P1176" s="132"/>
      <c r="R1176" s="132"/>
      <c r="S1176" s="132"/>
      <c r="U1176" s="132"/>
      <c r="V1176" s="132"/>
    </row>
    <row r="1177" spans="11:22">
      <c r="K1177" s="132"/>
      <c r="L1177" s="132"/>
      <c r="M1177" s="132"/>
      <c r="O1177" s="132"/>
      <c r="P1177" s="132"/>
      <c r="R1177" s="132"/>
      <c r="S1177" s="132"/>
      <c r="U1177" s="132"/>
      <c r="V1177" s="132"/>
    </row>
    <row r="1178" spans="11:22">
      <c r="K1178" s="132"/>
      <c r="L1178" s="132"/>
      <c r="M1178" s="132"/>
      <c r="O1178" s="132"/>
      <c r="P1178" s="132"/>
      <c r="R1178" s="132"/>
      <c r="S1178" s="132"/>
      <c r="U1178" s="132"/>
      <c r="V1178" s="132"/>
    </row>
    <row r="1179" spans="11:22">
      <c r="K1179" s="132"/>
      <c r="L1179" s="132"/>
      <c r="M1179" s="132"/>
      <c r="O1179" s="132"/>
      <c r="P1179" s="132"/>
      <c r="R1179" s="132"/>
      <c r="S1179" s="132"/>
      <c r="U1179" s="132"/>
      <c r="V1179" s="132"/>
    </row>
    <row r="1180" spans="11:22">
      <c r="K1180" s="132"/>
      <c r="L1180" s="132"/>
      <c r="M1180" s="132"/>
      <c r="O1180" s="132"/>
      <c r="P1180" s="132"/>
      <c r="R1180" s="132"/>
      <c r="S1180" s="132"/>
      <c r="U1180" s="132"/>
      <c r="V1180" s="132"/>
    </row>
    <row r="1181" spans="11:22">
      <c r="K1181" s="132"/>
      <c r="L1181" s="132"/>
      <c r="M1181" s="132"/>
      <c r="O1181" s="132"/>
      <c r="P1181" s="132"/>
      <c r="R1181" s="132"/>
      <c r="S1181" s="132"/>
      <c r="U1181" s="132"/>
      <c r="V1181" s="132"/>
    </row>
    <row r="1182" spans="11:22">
      <c r="K1182" s="132"/>
      <c r="L1182" s="132"/>
      <c r="M1182" s="132"/>
      <c r="O1182" s="132"/>
      <c r="P1182" s="132"/>
      <c r="R1182" s="132"/>
      <c r="S1182" s="132"/>
      <c r="U1182" s="132"/>
      <c r="V1182" s="132"/>
    </row>
    <row r="1183" spans="11:22">
      <c r="K1183" s="132"/>
      <c r="L1183" s="132"/>
      <c r="M1183" s="132"/>
      <c r="O1183" s="132"/>
      <c r="P1183" s="132"/>
      <c r="R1183" s="132"/>
      <c r="S1183" s="132"/>
      <c r="U1183" s="132"/>
      <c r="V1183" s="132"/>
    </row>
    <row r="1184" spans="11:22">
      <c r="K1184" s="132"/>
      <c r="L1184" s="132"/>
      <c r="M1184" s="132"/>
      <c r="O1184" s="132"/>
      <c r="P1184" s="132"/>
      <c r="R1184" s="132"/>
      <c r="S1184" s="132"/>
      <c r="U1184" s="132"/>
      <c r="V1184" s="132"/>
    </row>
    <row r="1185" spans="11:22">
      <c r="K1185" s="132"/>
      <c r="L1185" s="132"/>
      <c r="M1185" s="132"/>
      <c r="O1185" s="132"/>
      <c r="P1185" s="132"/>
      <c r="R1185" s="132"/>
      <c r="S1185" s="132"/>
      <c r="U1185" s="132"/>
      <c r="V1185" s="132"/>
    </row>
    <row r="1186" spans="11:22">
      <c r="K1186" s="132"/>
      <c r="L1186" s="132"/>
      <c r="M1186" s="132"/>
      <c r="O1186" s="132"/>
      <c r="P1186" s="132"/>
      <c r="R1186" s="132"/>
      <c r="S1186" s="132"/>
      <c r="U1186" s="132"/>
      <c r="V1186" s="132"/>
    </row>
    <row r="1187" spans="11:22">
      <c r="K1187" s="132"/>
      <c r="L1187" s="132"/>
      <c r="M1187" s="132"/>
      <c r="O1187" s="132"/>
      <c r="P1187" s="132"/>
      <c r="R1187" s="132"/>
      <c r="S1187" s="132"/>
      <c r="U1187" s="132"/>
      <c r="V1187" s="132"/>
    </row>
    <row r="1188" spans="11:22">
      <c r="K1188" s="132"/>
      <c r="L1188" s="132"/>
      <c r="M1188" s="132"/>
      <c r="O1188" s="132"/>
      <c r="P1188" s="132"/>
      <c r="R1188" s="132"/>
      <c r="S1188" s="132"/>
      <c r="U1188" s="132"/>
      <c r="V1188" s="132"/>
    </row>
    <row r="1189" spans="11:22">
      <c r="K1189" s="132"/>
      <c r="L1189" s="132"/>
      <c r="M1189" s="132"/>
      <c r="O1189" s="132"/>
      <c r="P1189" s="132"/>
      <c r="R1189" s="132"/>
      <c r="S1189" s="132"/>
      <c r="U1189" s="132"/>
      <c r="V1189" s="132"/>
    </row>
    <row r="1190" spans="11:22">
      <c r="K1190" s="132"/>
      <c r="L1190" s="132"/>
      <c r="M1190" s="132"/>
      <c r="O1190" s="132"/>
      <c r="P1190" s="132"/>
      <c r="R1190" s="132"/>
      <c r="S1190" s="132"/>
      <c r="U1190" s="132"/>
      <c r="V1190" s="132"/>
    </row>
    <row r="1191" spans="11:22">
      <c r="K1191" s="132"/>
      <c r="L1191" s="132"/>
      <c r="M1191" s="132"/>
      <c r="O1191" s="132"/>
      <c r="P1191" s="132"/>
      <c r="R1191" s="132"/>
      <c r="S1191" s="132"/>
      <c r="U1191" s="132"/>
      <c r="V1191" s="132"/>
    </row>
    <row r="1192" spans="11:22">
      <c r="K1192" s="132"/>
      <c r="L1192" s="132"/>
      <c r="M1192" s="132"/>
      <c r="O1192" s="132"/>
      <c r="P1192" s="132"/>
      <c r="R1192" s="132"/>
      <c r="S1192" s="132"/>
      <c r="U1192" s="132"/>
      <c r="V1192" s="132"/>
    </row>
    <row r="1193" spans="11:22">
      <c r="K1193" s="132"/>
      <c r="L1193" s="132"/>
      <c r="M1193" s="132"/>
      <c r="O1193" s="132"/>
      <c r="P1193" s="132"/>
      <c r="R1193" s="132"/>
      <c r="S1193" s="132"/>
      <c r="U1193" s="132"/>
      <c r="V1193" s="132"/>
    </row>
    <row r="1194" spans="11:22">
      <c r="K1194" s="132"/>
      <c r="L1194" s="132"/>
      <c r="M1194" s="132"/>
      <c r="O1194" s="132"/>
      <c r="P1194" s="132"/>
      <c r="R1194" s="132"/>
      <c r="S1194" s="132"/>
      <c r="U1194" s="132"/>
      <c r="V1194" s="132"/>
    </row>
    <row r="1195" spans="11:22">
      <c r="K1195" s="132"/>
      <c r="L1195" s="132"/>
      <c r="M1195" s="132"/>
      <c r="O1195" s="132"/>
      <c r="P1195" s="132"/>
      <c r="R1195" s="132"/>
      <c r="S1195" s="132"/>
      <c r="U1195" s="132"/>
      <c r="V1195" s="132"/>
    </row>
    <row r="1196" spans="11:22">
      <c r="K1196" s="132"/>
      <c r="L1196" s="132"/>
      <c r="M1196" s="132"/>
      <c r="O1196" s="132"/>
      <c r="P1196" s="132"/>
      <c r="R1196" s="132"/>
      <c r="S1196" s="132"/>
      <c r="U1196" s="132"/>
      <c r="V1196" s="132"/>
    </row>
    <row r="1197" spans="11:22">
      <c r="K1197" s="132"/>
      <c r="L1197" s="132"/>
      <c r="M1197" s="132"/>
      <c r="O1197" s="132"/>
      <c r="P1197" s="132"/>
      <c r="R1197" s="132"/>
      <c r="S1197" s="132"/>
      <c r="U1197" s="132"/>
      <c r="V1197" s="132"/>
    </row>
    <row r="1198" spans="11:22">
      <c r="K1198" s="132"/>
      <c r="L1198" s="132"/>
      <c r="M1198" s="132"/>
      <c r="O1198" s="132"/>
      <c r="P1198" s="132"/>
      <c r="R1198" s="132"/>
      <c r="S1198" s="132"/>
      <c r="U1198" s="132"/>
      <c r="V1198" s="132"/>
    </row>
    <row r="1199" spans="11:22">
      <c r="K1199" s="132"/>
      <c r="L1199" s="132"/>
      <c r="M1199" s="132"/>
      <c r="O1199" s="132"/>
      <c r="P1199" s="132"/>
      <c r="R1199" s="132"/>
      <c r="S1199" s="132"/>
      <c r="U1199" s="132"/>
      <c r="V1199" s="132"/>
    </row>
    <row r="1200" spans="11:22">
      <c r="K1200" s="132"/>
      <c r="L1200" s="132"/>
      <c r="M1200" s="132"/>
      <c r="O1200" s="132"/>
      <c r="P1200" s="132"/>
      <c r="R1200" s="132"/>
      <c r="S1200" s="132"/>
      <c r="U1200" s="132"/>
      <c r="V1200" s="132"/>
    </row>
    <row r="1201" spans="11:22">
      <c r="K1201" s="132"/>
      <c r="L1201" s="132"/>
      <c r="M1201" s="132"/>
      <c r="O1201" s="132"/>
      <c r="P1201" s="132"/>
      <c r="R1201" s="132"/>
      <c r="S1201" s="132"/>
      <c r="U1201" s="132"/>
      <c r="V1201" s="132"/>
    </row>
    <row r="1202" spans="11:22">
      <c r="K1202" s="132"/>
      <c r="L1202" s="132"/>
      <c r="M1202" s="132"/>
      <c r="O1202" s="132"/>
      <c r="P1202" s="132"/>
      <c r="R1202" s="132"/>
      <c r="S1202" s="132"/>
      <c r="U1202" s="132"/>
      <c r="V1202" s="132"/>
    </row>
    <row r="1203" spans="11:22">
      <c r="K1203" s="132"/>
      <c r="L1203" s="132"/>
      <c r="M1203" s="132"/>
      <c r="O1203" s="132"/>
      <c r="P1203" s="132"/>
      <c r="R1203" s="132"/>
      <c r="S1203" s="132"/>
      <c r="U1203" s="132"/>
      <c r="V1203" s="132"/>
    </row>
    <row r="1204" spans="11:22">
      <c r="K1204" s="132"/>
      <c r="L1204" s="132"/>
      <c r="M1204" s="132"/>
      <c r="O1204" s="132"/>
      <c r="P1204" s="132"/>
      <c r="R1204" s="132"/>
      <c r="S1204" s="132"/>
      <c r="U1204" s="132"/>
      <c r="V1204" s="132"/>
    </row>
    <row r="1205" spans="11:22">
      <c r="K1205" s="132"/>
      <c r="L1205" s="132"/>
      <c r="M1205" s="132"/>
      <c r="O1205" s="132"/>
      <c r="P1205" s="132"/>
      <c r="R1205" s="132"/>
      <c r="S1205" s="132"/>
      <c r="U1205" s="132"/>
      <c r="V1205" s="132"/>
    </row>
    <row r="1206" spans="11:22">
      <c r="K1206" s="132"/>
      <c r="L1206" s="132"/>
      <c r="M1206" s="132"/>
      <c r="O1206" s="132"/>
      <c r="P1206" s="132"/>
      <c r="R1206" s="132"/>
      <c r="S1206" s="132"/>
      <c r="U1206" s="132"/>
      <c r="V1206" s="132"/>
    </row>
    <row r="1207" spans="11:22">
      <c r="K1207" s="132"/>
      <c r="L1207" s="132"/>
      <c r="M1207" s="132"/>
      <c r="O1207" s="132"/>
      <c r="P1207" s="132"/>
      <c r="R1207" s="132"/>
      <c r="S1207" s="132"/>
      <c r="U1207" s="132"/>
      <c r="V1207" s="132"/>
    </row>
    <row r="1208" spans="11:22">
      <c r="K1208" s="132"/>
      <c r="L1208" s="132"/>
      <c r="M1208" s="132"/>
      <c r="O1208" s="132"/>
      <c r="P1208" s="132"/>
      <c r="R1208" s="132"/>
      <c r="S1208" s="132"/>
      <c r="U1208" s="132"/>
      <c r="V1208" s="132"/>
    </row>
    <row r="1209" spans="11:22">
      <c r="K1209" s="132"/>
      <c r="L1209" s="132"/>
      <c r="M1209" s="132"/>
      <c r="O1209" s="132"/>
      <c r="P1209" s="132"/>
      <c r="R1209" s="132"/>
      <c r="S1209" s="132"/>
      <c r="U1209" s="132"/>
      <c r="V1209" s="132"/>
    </row>
    <row r="1210" spans="11:22">
      <c r="K1210" s="132"/>
      <c r="L1210" s="132"/>
      <c r="M1210" s="132"/>
      <c r="O1210" s="132"/>
      <c r="P1210" s="132"/>
      <c r="R1210" s="132"/>
      <c r="S1210" s="132"/>
      <c r="U1210" s="132"/>
      <c r="V1210" s="132"/>
    </row>
    <row r="1211" spans="11:22">
      <c r="K1211" s="132"/>
      <c r="L1211" s="132"/>
      <c r="M1211" s="132"/>
      <c r="O1211" s="132"/>
      <c r="P1211" s="132"/>
      <c r="R1211" s="132"/>
      <c r="S1211" s="132"/>
      <c r="U1211" s="132"/>
      <c r="V1211" s="132"/>
    </row>
    <row r="1212" spans="11:22">
      <c r="K1212" s="132"/>
      <c r="L1212" s="132"/>
      <c r="M1212" s="132"/>
      <c r="O1212" s="132"/>
      <c r="P1212" s="132"/>
      <c r="R1212" s="132"/>
      <c r="S1212" s="132"/>
      <c r="U1212" s="132"/>
      <c r="V1212" s="132"/>
    </row>
    <row r="1213" spans="11:22">
      <c r="K1213" s="132"/>
      <c r="L1213" s="132"/>
      <c r="M1213" s="132"/>
      <c r="O1213" s="132"/>
      <c r="P1213" s="132"/>
      <c r="R1213" s="132"/>
      <c r="S1213" s="132"/>
      <c r="U1213" s="132"/>
      <c r="V1213" s="132"/>
    </row>
    <row r="1214" spans="11:22">
      <c r="K1214" s="132"/>
      <c r="L1214" s="132"/>
      <c r="M1214" s="132"/>
      <c r="O1214" s="132"/>
      <c r="P1214" s="132"/>
      <c r="R1214" s="132"/>
      <c r="S1214" s="132"/>
      <c r="U1214" s="132"/>
      <c r="V1214" s="132"/>
    </row>
    <row r="1215" spans="11:22">
      <c r="K1215" s="132"/>
      <c r="L1215" s="132"/>
      <c r="M1215" s="132"/>
      <c r="O1215" s="132"/>
      <c r="P1215" s="132"/>
      <c r="R1215" s="132"/>
      <c r="S1215" s="132"/>
      <c r="U1215" s="132"/>
      <c r="V1215" s="132"/>
    </row>
    <row r="1216" spans="11:22">
      <c r="K1216" s="132"/>
      <c r="L1216" s="132"/>
      <c r="M1216" s="132"/>
      <c r="O1216" s="132"/>
      <c r="P1216" s="132"/>
      <c r="R1216" s="132"/>
      <c r="S1216" s="132"/>
      <c r="U1216" s="132"/>
      <c r="V1216" s="132"/>
    </row>
    <row r="1217" spans="11:22">
      <c r="K1217" s="132"/>
      <c r="L1217" s="132"/>
      <c r="M1217" s="132"/>
      <c r="O1217" s="132"/>
      <c r="P1217" s="132"/>
      <c r="R1217" s="132"/>
      <c r="S1217" s="132"/>
      <c r="U1217" s="132"/>
      <c r="V1217" s="132"/>
    </row>
    <row r="1218" spans="11:22">
      <c r="K1218" s="132"/>
      <c r="L1218" s="132"/>
      <c r="M1218" s="132"/>
      <c r="O1218" s="132"/>
      <c r="P1218" s="132"/>
      <c r="R1218" s="132"/>
      <c r="S1218" s="132"/>
      <c r="U1218" s="132"/>
      <c r="V1218" s="132"/>
    </row>
    <row r="1219" spans="11:22">
      <c r="K1219" s="132"/>
      <c r="L1219" s="132"/>
      <c r="M1219" s="132"/>
      <c r="O1219" s="132"/>
      <c r="P1219" s="132"/>
      <c r="R1219" s="132"/>
      <c r="S1219" s="132"/>
      <c r="U1219" s="132"/>
      <c r="V1219" s="132"/>
    </row>
    <row r="1220" spans="11:22">
      <c r="K1220" s="132"/>
      <c r="L1220" s="132"/>
      <c r="M1220" s="132"/>
      <c r="O1220" s="132"/>
      <c r="P1220" s="132"/>
      <c r="R1220" s="132"/>
      <c r="S1220" s="132"/>
      <c r="U1220" s="132"/>
      <c r="V1220" s="132"/>
    </row>
    <row r="1221" spans="11:22">
      <c r="K1221" s="132"/>
      <c r="L1221" s="132"/>
      <c r="M1221" s="132"/>
      <c r="O1221" s="132"/>
      <c r="P1221" s="132"/>
      <c r="R1221" s="132"/>
      <c r="S1221" s="132"/>
      <c r="U1221" s="132"/>
      <c r="V1221" s="132"/>
    </row>
    <row r="1222" spans="11:22">
      <c r="K1222" s="132"/>
      <c r="L1222" s="132"/>
      <c r="M1222" s="132"/>
      <c r="O1222" s="132"/>
      <c r="P1222" s="132"/>
      <c r="R1222" s="132"/>
      <c r="S1222" s="132"/>
      <c r="U1222" s="132"/>
      <c r="V1222" s="132"/>
    </row>
    <row r="1223" spans="11:22">
      <c r="K1223" s="132"/>
      <c r="L1223" s="132"/>
      <c r="M1223" s="132"/>
      <c r="O1223" s="132"/>
      <c r="P1223" s="132"/>
      <c r="R1223" s="132"/>
      <c r="S1223" s="132"/>
      <c r="U1223" s="132"/>
      <c r="V1223" s="132"/>
    </row>
    <row r="1224" spans="11:22">
      <c r="K1224" s="132"/>
      <c r="L1224" s="132"/>
      <c r="M1224" s="132"/>
      <c r="O1224" s="132"/>
      <c r="P1224" s="132"/>
      <c r="R1224" s="132"/>
      <c r="S1224" s="132"/>
      <c r="U1224" s="132"/>
      <c r="V1224" s="132"/>
    </row>
    <row r="1225" spans="11:22">
      <c r="K1225" s="132"/>
      <c r="L1225" s="132"/>
      <c r="M1225" s="132"/>
      <c r="O1225" s="132"/>
      <c r="P1225" s="132"/>
      <c r="R1225" s="132"/>
      <c r="S1225" s="132"/>
      <c r="U1225" s="132"/>
      <c r="V1225" s="132"/>
    </row>
    <row r="1226" spans="11:22">
      <c r="K1226" s="132"/>
      <c r="L1226" s="132"/>
      <c r="M1226" s="132"/>
      <c r="O1226" s="132"/>
      <c r="P1226" s="132"/>
      <c r="R1226" s="132"/>
      <c r="S1226" s="132"/>
      <c r="U1226" s="132"/>
      <c r="V1226" s="132"/>
    </row>
    <row r="1227" spans="11:22">
      <c r="K1227" s="132"/>
      <c r="L1227" s="132"/>
      <c r="M1227" s="132"/>
      <c r="O1227" s="132"/>
      <c r="P1227" s="132"/>
      <c r="R1227" s="132"/>
      <c r="S1227" s="132"/>
      <c r="U1227" s="132"/>
      <c r="V1227" s="132"/>
    </row>
    <row r="1228" spans="11:22">
      <c r="K1228" s="132"/>
      <c r="L1228" s="132"/>
      <c r="M1228" s="132"/>
      <c r="O1228" s="132"/>
      <c r="P1228" s="132"/>
      <c r="R1228" s="132"/>
      <c r="S1228" s="132"/>
      <c r="U1228" s="132"/>
      <c r="V1228" s="132"/>
    </row>
    <row r="1229" spans="11:22">
      <c r="K1229" s="132"/>
      <c r="L1229" s="132"/>
      <c r="M1229" s="132"/>
      <c r="O1229" s="132"/>
      <c r="P1229" s="132"/>
      <c r="R1229" s="132"/>
      <c r="S1229" s="132"/>
      <c r="U1229" s="132"/>
      <c r="V1229" s="132"/>
    </row>
    <row r="1230" spans="11:22">
      <c r="K1230" s="132"/>
      <c r="L1230" s="132"/>
      <c r="M1230" s="132"/>
      <c r="O1230" s="132"/>
      <c r="P1230" s="132"/>
      <c r="R1230" s="132"/>
      <c r="S1230" s="132"/>
      <c r="U1230" s="132"/>
      <c r="V1230" s="132"/>
    </row>
    <row r="1231" spans="11:22">
      <c r="K1231" s="132"/>
      <c r="L1231" s="132"/>
      <c r="M1231" s="132"/>
      <c r="O1231" s="132"/>
      <c r="P1231" s="132"/>
      <c r="R1231" s="132"/>
      <c r="S1231" s="132"/>
      <c r="U1231" s="132"/>
      <c r="V1231" s="132"/>
    </row>
    <row r="1232" spans="11:22">
      <c r="K1232" s="132"/>
      <c r="L1232" s="132"/>
      <c r="M1232" s="132"/>
      <c r="O1232" s="132"/>
      <c r="P1232" s="132"/>
      <c r="R1232" s="132"/>
      <c r="S1232" s="132"/>
      <c r="U1232" s="132"/>
      <c r="V1232" s="132"/>
    </row>
    <row r="1233" spans="11:22">
      <c r="K1233" s="132"/>
      <c r="L1233" s="132"/>
      <c r="M1233" s="132"/>
      <c r="O1233" s="132"/>
      <c r="P1233" s="132"/>
      <c r="R1233" s="132"/>
      <c r="S1233" s="132"/>
      <c r="U1233" s="132"/>
      <c r="V1233" s="132"/>
    </row>
    <row r="1234" spans="11:22">
      <c r="K1234" s="132"/>
      <c r="L1234" s="132"/>
      <c r="M1234" s="132"/>
      <c r="O1234" s="132"/>
      <c r="P1234" s="132"/>
      <c r="R1234" s="132"/>
      <c r="S1234" s="132"/>
      <c r="U1234" s="132"/>
      <c r="V1234" s="132"/>
    </row>
    <row r="1235" spans="11:22">
      <c r="K1235" s="132"/>
      <c r="L1235" s="132"/>
      <c r="M1235" s="132"/>
      <c r="O1235" s="132"/>
      <c r="P1235" s="132"/>
      <c r="R1235" s="132"/>
      <c r="S1235" s="132"/>
      <c r="U1235" s="132"/>
      <c r="V1235" s="132"/>
    </row>
    <row r="1236" spans="11:22">
      <c r="K1236" s="132"/>
      <c r="L1236" s="132"/>
      <c r="M1236" s="132"/>
      <c r="O1236" s="132"/>
      <c r="P1236" s="132"/>
      <c r="R1236" s="132"/>
      <c r="S1236" s="132"/>
      <c r="U1236" s="132"/>
      <c r="V1236" s="132"/>
    </row>
    <row r="1237" spans="11:22">
      <c r="K1237" s="132"/>
      <c r="L1237" s="132"/>
      <c r="M1237" s="132"/>
      <c r="O1237" s="132"/>
      <c r="P1237" s="132"/>
      <c r="R1237" s="132"/>
      <c r="S1237" s="132"/>
      <c r="U1237" s="132"/>
      <c r="V1237" s="132"/>
    </row>
    <row r="1238" spans="11:22">
      <c r="K1238" s="132"/>
      <c r="L1238" s="132"/>
      <c r="M1238" s="132"/>
      <c r="O1238" s="132"/>
      <c r="P1238" s="132"/>
      <c r="R1238" s="132"/>
      <c r="S1238" s="132"/>
      <c r="U1238" s="132"/>
      <c r="V1238" s="132"/>
    </row>
    <row r="1239" spans="11:22">
      <c r="K1239" s="132"/>
      <c r="L1239" s="132"/>
      <c r="M1239" s="132"/>
      <c r="O1239" s="132"/>
      <c r="P1239" s="132"/>
      <c r="R1239" s="132"/>
      <c r="S1239" s="132"/>
      <c r="U1239" s="132"/>
      <c r="V1239" s="132"/>
    </row>
    <row r="1240" spans="11:22">
      <c r="K1240" s="132"/>
      <c r="L1240" s="132"/>
      <c r="M1240" s="132"/>
      <c r="O1240" s="132"/>
      <c r="P1240" s="132"/>
      <c r="R1240" s="132"/>
      <c r="S1240" s="132"/>
      <c r="U1240" s="132"/>
      <c r="V1240" s="132"/>
    </row>
    <row r="1241" spans="11:22">
      <c r="K1241" s="132"/>
      <c r="L1241" s="132"/>
      <c r="M1241" s="132"/>
      <c r="O1241" s="132"/>
      <c r="P1241" s="132"/>
      <c r="R1241" s="132"/>
      <c r="S1241" s="132"/>
      <c r="U1241" s="132"/>
      <c r="V1241" s="132"/>
    </row>
    <row r="1242" spans="11:22">
      <c r="K1242" s="132"/>
      <c r="L1242" s="132"/>
      <c r="M1242" s="132"/>
      <c r="O1242" s="132"/>
      <c r="P1242" s="132"/>
      <c r="R1242" s="132"/>
      <c r="S1242" s="132"/>
      <c r="U1242" s="132"/>
      <c r="V1242" s="132"/>
    </row>
    <row r="1243" spans="11:22">
      <c r="K1243" s="132"/>
      <c r="L1243" s="132"/>
      <c r="M1243" s="132"/>
      <c r="O1243" s="132"/>
      <c r="P1243" s="132"/>
      <c r="R1243" s="132"/>
      <c r="S1243" s="132"/>
      <c r="U1243" s="132"/>
      <c r="V1243" s="132"/>
    </row>
    <row r="1244" spans="11:22">
      <c r="K1244" s="132"/>
      <c r="L1244" s="132"/>
      <c r="M1244" s="132"/>
      <c r="O1244" s="132"/>
      <c r="P1244" s="132"/>
      <c r="R1244" s="132"/>
      <c r="S1244" s="132"/>
      <c r="U1244" s="132"/>
      <c r="V1244" s="132"/>
    </row>
    <row r="1245" spans="11:22">
      <c r="K1245" s="132"/>
      <c r="L1245" s="132"/>
      <c r="M1245" s="132"/>
      <c r="O1245" s="132"/>
      <c r="P1245" s="132"/>
      <c r="R1245" s="132"/>
      <c r="S1245" s="132"/>
      <c r="U1245" s="132"/>
      <c r="V1245" s="132"/>
    </row>
    <row r="1246" spans="11:22">
      <c r="K1246" s="132"/>
      <c r="L1246" s="132"/>
      <c r="M1246" s="132"/>
      <c r="O1246" s="132"/>
      <c r="P1246" s="132"/>
      <c r="R1246" s="132"/>
      <c r="S1246" s="132"/>
      <c r="U1246" s="132"/>
      <c r="V1246" s="132"/>
    </row>
    <row r="1247" spans="11:22">
      <c r="K1247" s="132"/>
      <c r="L1247" s="132"/>
      <c r="M1247" s="132"/>
      <c r="O1247" s="132"/>
      <c r="P1247" s="132"/>
      <c r="R1247" s="132"/>
      <c r="S1247" s="132"/>
      <c r="U1247" s="132"/>
      <c r="V1247" s="132"/>
    </row>
    <row r="1248" spans="11:22">
      <c r="K1248" s="132"/>
      <c r="L1248" s="132"/>
      <c r="M1248" s="132"/>
      <c r="O1248" s="132"/>
      <c r="P1248" s="132"/>
      <c r="R1248" s="132"/>
      <c r="S1248" s="132"/>
      <c r="U1248" s="132"/>
      <c r="V1248" s="132"/>
    </row>
    <row r="1249" spans="11:22">
      <c r="K1249" s="132"/>
      <c r="L1249" s="132"/>
      <c r="M1249" s="132"/>
      <c r="O1249" s="132"/>
      <c r="P1249" s="132"/>
      <c r="R1249" s="132"/>
      <c r="S1249" s="132"/>
      <c r="U1249" s="132"/>
      <c r="V1249" s="132"/>
    </row>
    <row r="1250" spans="11:22">
      <c r="K1250" s="132"/>
      <c r="L1250" s="132"/>
      <c r="M1250" s="132"/>
      <c r="O1250" s="132"/>
      <c r="P1250" s="132"/>
      <c r="R1250" s="132"/>
      <c r="S1250" s="132"/>
      <c r="U1250" s="132"/>
      <c r="V1250" s="132"/>
    </row>
    <row r="1251" spans="11:22">
      <c r="K1251" s="132"/>
      <c r="L1251" s="132"/>
      <c r="M1251" s="132"/>
      <c r="O1251" s="132"/>
      <c r="P1251" s="132"/>
      <c r="R1251" s="132"/>
      <c r="S1251" s="132"/>
      <c r="U1251" s="132"/>
      <c r="V1251" s="132"/>
    </row>
    <row r="1252" spans="11:22">
      <c r="K1252" s="132"/>
      <c r="L1252" s="132"/>
      <c r="M1252" s="132"/>
      <c r="O1252" s="132"/>
      <c r="P1252" s="132"/>
      <c r="R1252" s="132"/>
      <c r="S1252" s="132"/>
      <c r="U1252" s="132"/>
      <c r="V1252" s="132"/>
    </row>
    <row r="1253" spans="11:22">
      <c r="K1253" s="132"/>
      <c r="L1253" s="132"/>
      <c r="M1253" s="132"/>
      <c r="O1253" s="132"/>
      <c r="P1253" s="132"/>
      <c r="R1253" s="132"/>
      <c r="S1253" s="132"/>
      <c r="U1253" s="132"/>
      <c r="V1253" s="132"/>
    </row>
    <row r="1254" spans="11:22">
      <c r="K1254" s="132"/>
      <c r="L1254" s="132"/>
      <c r="M1254" s="132"/>
      <c r="O1254" s="132"/>
      <c r="P1254" s="132"/>
      <c r="R1254" s="132"/>
      <c r="S1254" s="132"/>
      <c r="U1254" s="132"/>
      <c r="V1254" s="132"/>
    </row>
    <row r="1255" spans="11:22">
      <c r="K1255" s="132"/>
      <c r="L1255" s="132"/>
      <c r="M1255" s="132"/>
      <c r="O1255" s="132"/>
      <c r="P1255" s="132"/>
      <c r="R1255" s="132"/>
      <c r="S1255" s="132"/>
      <c r="U1255" s="132"/>
      <c r="V1255" s="132"/>
    </row>
    <row r="1256" spans="11:22">
      <c r="K1256" s="132"/>
      <c r="L1256" s="132"/>
      <c r="M1256" s="132"/>
      <c r="O1256" s="132"/>
      <c r="P1256" s="132"/>
      <c r="R1256" s="132"/>
      <c r="S1256" s="132"/>
      <c r="U1256" s="132"/>
      <c r="V1256" s="132"/>
    </row>
    <row r="1257" spans="11:22">
      <c r="K1257" s="132"/>
      <c r="L1257" s="132"/>
      <c r="M1257" s="132"/>
      <c r="O1257" s="132"/>
      <c r="P1257" s="132"/>
      <c r="R1257" s="132"/>
      <c r="S1257" s="132"/>
      <c r="U1257" s="132"/>
      <c r="V1257" s="132"/>
    </row>
    <row r="1258" spans="11:22">
      <c r="K1258" s="132"/>
      <c r="L1258" s="132"/>
      <c r="M1258" s="132"/>
      <c r="O1258" s="132"/>
      <c r="P1258" s="132"/>
      <c r="R1258" s="132"/>
      <c r="S1258" s="132"/>
      <c r="U1258" s="132"/>
      <c r="V1258" s="132"/>
    </row>
    <row r="1259" spans="11:22">
      <c r="K1259" s="132"/>
      <c r="L1259" s="132"/>
      <c r="M1259" s="132"/>
      <c r="O1259" s="132"/>
      <c r="P1259" s="132"/>
      <c r="R1259" s="132"/>
      <c r="S1259" s="132"/>
      <c r="U1259" s="132"/>
      <c r="V1259" s="132"/>
    </row>
    <row r="1260" spans="11:22">
      <c r="K1260" s="132"/>
      <c r="L1260" s="132"/>
      <c r="M1260" s="132"/>
      <c r="O1260" s="132"/>
      <c r="P1260" s="132"/>
      <c r="R1260" s="132"/>
      <c r="S1260" s="132"/>
      <c r="U1260" s="132"/>
      <c r="V1260" s="132"/>
    </row>
    <row r="1261" spans="11:22">
      <c r="K1261" s="132"/>
      <c r="L1261" s="132"/>
      <c r="M1261" s="132"/>
      <c r="O1261" s="132"/>
      <c r="P1261" s="132"/>
      <c r="R1261" s="132"/>
      <c r="S1261" s="132"/>
      <c r="U1261" s="132"/>
      <c r="V1261" s="132"/>
    </row>
    <row r="1262" spans="11:22">
      <c r="K1262" s="132"/>
      <c r="L1262" s="132"/>
      <c r="M1262" s="132"/>
      <c r="O1262" s="132"/>
      <c r="P1262" s="132"/>
      <c r="R1262" s="132"/>
      <c r="S1262" s="132"/>
      <c r="U1262" s="132"/>
      <c r="V1262" s="132"/>
    </row>
    <row r="1263" spans="11:22">
      <c r="K1263" s="132"/>
      <c r="L1263" s="132"/>
      <c r="M1263" s="132"/>
      <c r="O1263" s="132"/>
      <c r="P1263" s="132"/>
      <c r="R1263" s="132"/>
      <c r="S1263" s="132"/>
      <c r="U1263" s="132"/>
      <c r="V1263" s="132"/>
    </row>
    <row r="1264" spans="11:22">
      <c r="K1264" s="132"/>
      <c r="L1264" s="132"/>
      <c r="M1264" s="132"/>
      <c r="O1264" s="132"/>
      <c r="P1264" s="132"/>
      <c r="R1264" s="132"/>
      <c r="S1264" s="132"/>
      <c r="U1264" s="132"/>
      <c r="V1264" s="132"/>
    </row>
    <row r="1265" spans="11:22">
      <c r="K1265" s="132"/>
      <c r="L1265" s="132"/>
      <c r="M1265" s="132"/>
      <c r="O1265" s="132"/>
      <c r="P1265" s="132"/>
      <c r="R1265" s="132"/>
      <c r="S1265" s="132"/>
      <c r="U1265" s="132"/>
      <c r="V1265" s="132"/>
    </row>
    <row r="1266" spans="11:22">
      <c r="K1266" s="132"/>
      <c r="L1266" s="132"/>
      <c r="M1266" s="132"/>
      <c r="O1266" s="132"/>
      <c r="P1266" s="132"/>
      <c r="R1266" s="132"/>
      <c r="S1266" s="132"/>
      <c r="U1266" s="132"/>
      <c r="V1266" s="132"/>
    </row>
    <row r="1267" spans="11:22">
      <c r="K1267" s="132"/>
      <c r="L1267" s="132"/>
      <c r="M1267" s="132"/>
      <c r="O1267" s="132"/>
      <c r="P1267" s="132"/>
      <c r="R1267" s="132"/>
      <c r="S1267" s="132"/>
      <c r="U1267" s="132"/>
      <c r="V1267" s="132"/>
    </row>
    <row r="1268" spans="11:22">
      <c r="K1268" s="132"/>
      <c r="L1268" s="132"/>
      <c r="M1268" s="132"/>
      <c r="O1268" s="132"/>
      <c r="P1268" s="132"/>
      <c r="R1268" s="132"/>
      <c r="S1268" s="132"/>
      <c r="U1268" s="132"/>
      <c r="V1268" s="132"/>
    </row>
    <row r="1269" spans="11:22">
      <c r="K1269" s="132"/>
      <c r="L1269" s="132"/>
      <c r="M1269" s="132"/>
      <c r="O1269" s="132"/>
      <c r="P1269" s="132"/>
      <c r="R1269" s="132"/>
      <c r="S1269" s="132"/>
      <c r="U1269" s="132"/>
      <c r="V1269" s="132"/>
    </row>
    <row r="1270" spans="11:22">
      <c r="K1270" s="132"/>
      <c r="L1270" s="132"/>
      <c r="M1270" s="132"/>
      <c r="O1270" s="132"/>
      <c r="P1270" s="132"/>
      <c r="R1270" s="132"/>
      <c r="S1270" s="132"/>
      <c r="U1270" s="132"/>
      <c r="V1270" s="132"/>
    </row>
    <row r="1271" spans="11:22">
      <c r="K1271" s="132"/>
      <c r="L1271" s="132"/>
      <c r="M1271" s="132"/>
      <c r="O1271" s="132"/>
      <c r="P1271" s="132"/>
      <c r="R1271" s="132"/>
      <c r="S1271" s="132"/>
      <c r="U1271" s="132"/>
      <c r="V1271" s="132"/>
    </row>
    <row r="1272" spans="11:22">
      <c r="K1272" s="132"/>
      <c r="L1272" s="132"/>
      <c r="M1272" s="132"/>
      <c r="O1272" s="132"/>
      <c r="P1272" s="132"/>
      <c r="R1272" s="132"/>
      <c r="S1272" s="132"/>
      <c r="U1272" s="132"/>
      <c r="V1272" s="132"/>
    </row>
    <row r="1273" spans="11:22">
      <c r="K1273" s="132"/>
      <c r="L1273" s="132"/>
      <c r="M1273" s="132"/>
      <c r="O1273" s="132"/>
      <c r="P1273" s="132"/>
      <c r="R1273" s="132"/>
      <c r="S1273" s="132"/>
      <c r="U1273" s="132"/>
      <c r="V1273" s="132"/>
    </row>
    <row r="1274" spans="11:22">
      <c r="K1274" s="132"/>
      <c r="L1274" s="132"/>
      <c r="M1274" s="132"/>
      <c r="O1274" s="132"/>
      <c r="P1274" s="132"/>
      <c r="R1274" s="132"/>
      <c r="S1274" s="132"/>
      <c r="U1274" s="132"/>
      <c r="V1274" s="132"/>
    </row>
    <row r="1275" spans="11:22">
      <c r="K1275" s="132"/>
      <c r="L1275" s="132"/>
      <c r="M1275" s="132"/>
      <c r="O1275" s="132"/>
      <c r="P1275" s="132"/>
      <c r="R1275" s="132"/>
      <c r="S1275" s="132"/>
      <c r="U1275" s="132"/>
      <c r="V1275" s="132"/>
    </row>
    <row r="1276" spans="11:22">
      <c r="K1276" s="132"/>
      <c r="L1276" s="132"/>
      <c r="M1276" s="132"/>
      <c r="O1276" s="132"/>
      <c r="P1276" s="132"/>
      <c r="R1276" s="132"/>
      <c r="S1276" s="132"/>
      <c r="U1276" s="132"/>
      <c r="V1276" s="132"/>
    </row>
    <row r="1277" spans="11:22">
      <c r="K1277" s="132"/>
      <c r="L1277" s="132"/>
      <c r="M1277" s="132"/>
      <c r="O1277" s="132"/>
      <c r="P1277" s="132"/>
      <c r="R1277" s="132"/>
      <c r="S1277" s="132"/>
      <c r="U1277" s="132"/>
      <c r="V1277" s="132"/>
    </row>
    <row r="1278" spans="11:22">
      <c r="K1278" s="132"/>
      <c r="L1278" s="132"/>
      <c r="M1278" s="132"/>
      <c r="O1278" s="132"/>
      <c r="P1278" s="132"/>
      <c r="R1278" s="132"/>
      <c r="S1278" s="132"/>
      <c r="U1278" s="132"/>
      <c r="V1278" s="132"/>
    </row>
    <row r="1279" spans="11:22">
      <c r="K1279" s="132"/>
      <c r="L1279" s="132"/>
      <c r="M1279" s="132"/>
      <c r="O1279" s="132"/>
      <c r="P1279" s="132"/>
      <c r="R1279" s="132"/>
      <c r="S1279" s="132"/>
      <c r="U1279" s="132"/>
      <c r="V1279" s="132"/>
    </row>
    <row r="1280" spans="11:22">
      <c r="K1280" s="132"/>
      <c r="L1280" s="132"/>
      <c r="M1280" s="132"/>
      <c r="O1280" s="132"/>
      <c r="P1280" s="132"/>
      <c r="R1280" s="132"/>
      <c r="S1280" s="132"/>
      <c r="U1280" s="132"/>
      <c r="V1280" s="132"/>
    </row>
    <row r="1281" spans="11:22">
      <c r="K1281" s="132"/>
      <c r="L1281" s="132"/>
      <c r="M1281" s="132"/>
      <c r="O1281" s="132"/>
      <c r="P1281" s="132"/>
      <c r="R1281" s="132"/>
      <c r="S1281" s="132"/>
      <c r="U1281" s="132"/>
      <c r="V1281" s="132"/>
    </row>
    <row r="1282" spans="11:22">
      <c r="K1282" s="132"/>
      <c r="L1282" s="132"/>
      <c r="M1282" s="132"/>
      <c r="O1282" s="132"/>
      <c r="P1282" s="132"/>
      <c r="R1282" s="132"/>
      <c r="S1282" s="132"/>
      <c r="U1282" s="132"/>
      <c r="V1282" s="132"/>
    </row>
    <row r="1283" spans="11:22">
      <c r="K1283" s="132"/>
      <c r="L1283" s="132"/>
      <c r="M1283" s="132"/>
      <c r="O1283" s="132"/>
      <c r="P1283" s="132"/>
      <c r="R1283" s="132"/>
      <c r="S1283" s="132"/>
      <c r="U1283" s="132"/>
      <c r="V1283" s="132"/>
    </row>
    <row r="1284" spans="11:22">
      <c r="K1284" s="132"/>
      <c r="L1284" s="132"/>
      <c r="M1284" s="132"/>
      <c r="O1284" s="132"/>
      <c r="P1284" s="132"/>
      <c r="R1284" s="132"/>
      <c r="S1284" s="132"/>
      <c r="U1284" s="132"/>
      <c r="V1284" s="132"/>
    </row>
    <row r="1285" spans="11:22">
      <c r="K1285" s="132"/>
      <c r="L1285" s="132"/>
      <c r="M1285" s="132"/>
      <c r="O1285" s="132"/>
      <c r="P1285" s="132"/>
      <c r="R1285" s="132"/>
      <c r="S1285" s="132"/>
      <c r="U1285" s="132"/>
      <c r="V1285" s="132"/>
    </row>
    <row r="1286" spans="11:22">
      <c r="K1286" s="132"/>
      <c r="L1286" s="132"/>
      <c r="M1286" s="132"/>
      <c r="O1286" s="132"/>
      <c r="P1286" s="132"/>
      <c r="R1286" s="132"/>
      <c r="S1286" s="132"/>
      <c r="U1286" s="132"/>
      <c r="V1286" s="132"/>
    </row>
    <row r="1287" spans="11:22">
      <c r="K1287" s="132"/>
      <c r="L1287" s="132"/>
      <c r="M1287" s="132"/>
      <c r="O1287" s="132"/>
      <c r="P1287" s="132"/>
      <c r="R1287" s="132"/>
      <c r="S1287" s="132"/>
      <c r="U1287" s="132"/>
      <c r="V1287" s="132"/>
    </row>
    <row r="1288" spans="11:22">
      <c r="K1288" s="132"/>
      <c r="L1288" s="132"/>
      <c r="M1288" s="132"/>
      <c r="O1288" s="132"/>
      <c r="P1288" s="132"/>
      <c r="R1288" s="132"/>
      <c r="S1288" s="132"/>
      <c r="U1288" s="132"/>
      <c r="V1288" s="132"/>
    </row>
    <row r="1289" spans="11:22">
      <c r="K1289" s="132"/>
      <c r="L1289" s="132"/>
      <c r="M1289" s="132"/>
      <c r="O1289" s="132"/>
      <c r="P1289" s="132"/>
      <c r="R1289" s="132"/>
      <c r="S1289" s="132"/>
      <c r="U1289" s="132"/>
      <c r="V1289" s="132"/>
    </row>
    <row r="1290" spans="11:22">
      <c r="K1290" s="132"/>
      <c r="L1290" s="132"/>
      <c r="M1290" s="132"/>
      <c r="O1290" s="132"/>
      <c r="P1290" s="132"/>
      <c r="R1290" s="132"/>
      <c r="S1290" s="132"/>
      <c r="U1290" s="132"/>
      <c r="V1290" s="132"/>
    </row>
    <row r="1291" spans="11:22">
      <c r="K1291" s="132"/>
      <c r="L1291" s="132"/>
      <c r="M1291" s="132"/>
      <c r="O1291" s="132"/>
      <c r="P1291" s="132"/>
      <c r="R1291" s="132"/>
      <c r="S1291" s="132"/>
      <c r="U1291" s="132"/>
      <c r="V1291" s="132"/>
    </row>
    <row r="1292" spans="11:22">
      <c r="K1292" s="132"/>
      <c r="L1292" s="132"/>
      <c r="M1292" s="132"/>
      <c r="O1292" s="132"/>
      <c r="P1292" s="132"/>
      <c r="R1292" s="132"/>
      <c r="S1292" s="132"/>
      <c r="U1292" s="132"/>
      <c r="V1292" s="132"/>
    </row>
    <row r="1293" spans="11:22">
      <c r="K1293" s="132"/>
      <c r="L1293" s="132"/>
      <c r="M1293" s="132"/>
      <c r="O1293" s="132"/>
      <c r="P1293" s="132"/>
      <c r="R1293" s="132"/>
      <c r="S1293" s="132"/>
      <c r="U1293" s="132"/>
      <c r="V1293" s="132"/>
    </row>
    <row r="1294" spans="11:22">
      <c r="K1294" s="132"/>
      <c r="L1294" s="132"/>
      <c r="M1294" s="132"/>
      <c r="O1294" s="132"/>
      <c r="P1294" s="132"/>
      <c r="R1294" s="132"/>
      <c r="S1294" s="132"/>
      <c r="U1294" s="132"/>
      <c r="V1294" s="132"/>
    </row>
    <row r="1295" spans="11:22">
      <c r="K1295" s="132"/>
      <c r="L1295" s="132"/>
      <c r="M1295" s="132"/>
      <c r="O1295" s="132"/>
      <c r="P1295" s="132"/>
      <c r="R1295" s="132"/>
      <c r="S1295" s="132"/>
      <c r="U1295" s="132"/>
      <c r="V1295" s="132"/>
    </row>
    <row r="1296" spans="11:22">
      <c r="K1296" s="132"/>
      <c r="L1296" s="132"/>
      <c r="M1296" s="132"/>
      <c r="O1296" s="132"/>
      <c r="P1296" s="132"/>
      <c r="R1296" s="132"/>
      <c r="S1296" s="132"/>
      <c r="U1296" s="132"/>
      <c r="V1296" s="132"/>
    </row>
    <row r="1297" spans="11:22">
      <c r="K1297" s="132"/>
      <c r="L1297" s="132"/>
      <c r="M1297" s="132"/>
      <c r="O1297" s="132"/>
      <c r="P1297" s="132"/>
      <c r="R1297" s="132"/>
      <c r="S1297" s="132"/>
      <c r="U1297" s="132"/>
      <c r="V1297" s="132"/>
    </row>
    <row r="1298" spans="11:22">
      <c r="K1298" s="132"/>
      <c r="L1298" s="132"/>
      <c r="M1298" s="132"/>
      <c r="O1298" s="132"/>
      <c r="P1298" s="132"/>
      <c r="R1298" s="132"/>
      <c r="S1298" s="132"/>
      <c r="U1298" s="132"/>
      <c r="V1298" s="132"/>
    </row>
    <row r="1299" spans="11:22">
      <c r="K1299" s="132"/>
      <c r="L1299" s="132"/>
      <c r="M1299" s="132"/>
      <c r="O1299" s="132"/>
      <c r="P1299" s="132"/>
      <c r="R1299" s="132"/>
      <c r="S1299" s="132"/>
      <c r="U1299" s="132"/>
      <c r="V1299" s="132"/>
    </row>
    <row r="1300" spans="11:22">
      <c r="K1300" s="132"/>
      <c r="L1300" s="132"/>
      <c r="M1300" s="132"/>
      <c r="O1300" s="132"/>
      <c r="P1300" s="132"/>
      <c r="R1300" s="132"/>
      <c r="S1300" s="132"/>
      <c r="U1300" s="132"/>
      <c r="V1300" s="132"/>
    </row>
    <row r="1301" spans="11:22">
      <c r="K1301" s="132"/>
      <c r="L1301" s="132"/>
      <c r="M1301" s="132"/>
      <c r="O1301" s="132"/>
      <c r="P1301" s="132"/>
      <c r="R1301" s="132"/>
      <c r="S1301" s="132"/>
      <c r="U1301" s="132"/>
      <c r="V1301" s="132"/>
    </row>
    <row r="1302" spans="11:22">
      <c r="K1302" s="132"/>
      <c r="L1302" s="132"/>
      <c r="M1302" s="132"/>
      <c r="O1302" s="132"/>
      <c r="P1302" s="132"/>
      <c r="R1302" s="132"/>
      <c r="S1302" s="132"/>
      <c r="U1302" s="132"/>
      <c r="V1302" s="132"/>
    </row>
    <row r="1303" spans="11:22">
      <c r="K1303" s="132"/>
      <c r="L1303" s="132"/>
      <c r="M1303" s="132"/>
      <c r="O1303" s="132"/>
      <c r="P1303" s="132"/>
      <c r="R1303" s="132"/>
      <c r="S1303" s="132"/>
      <c r="U1303" s="132"/>
      <c r="V1303" s="132"/>
    </row>
    <row r="1304" spans="11:22">
      <c r="K1304" s="132"/>
      <c r="L1304" s="132"/>
      <c r="M1304" s="132"/>
      <c r="O1304" s="132"/>
      <c r="P1304" s="132"/>
      <c r="R1304" s="132"/>
      <c r="S1304" s="132"/>
      <c r="U1304" s="132"/>
      <c r="V1304" s="132"/>
    </row>
    <row r="1305" spans="11:22">
      <c r="K1305" s="132"/>
      <c r="L1305" s="132"/>
      <c r="M1305" s="132"/>
      <c r="O1305" s="132"/>
      <c r="P1305" s="132"/>
      <c r="R1305" s="132"/>
      <c r="S1305" s="132"/>
      <c r="U1305" s="132"/>
      <c r="V1305" s="132"/>
    </row>
    <row r="1306" spans="11:22">
      <c r="K1306" s="132"/>
      <c r="L1306" s="132"/>
      <c r="M1306" s="132"/>
      <c r="O1306" s="132"/>
      <c r="P1306" s="132"/>
      <c r="R1306" s="132"/>
      <c r="S1306" s="132"/>
      <c r="U1306" s="132"/>
      <c r="V1306" s="132"/>
    </row>
    <row r="1307" spans="11:22">
      <c r="K1307" s="132"/>
      <c r="L1307" s="132"/>
      <c r="M1307" s="132"/>
      <c r="O1307" s="132"/>
      <c r="P1307" s="132"/>
      <c r="R1307" s="132"/>
      <c r="S1307" s="132"/>
      <c r="U1307" s="132"/>
      <c r="V1307" s="132"/>
    </row>
    <row r="1308" spans="11:22">
      <c r="K1308" s="132"/>
      <c r="L1308" s="132"/>
      <c r="M1308" s="132"/>
      <c r="O1308" s="132"/>
      <c r="P1308" s="132"/>
      <c r="R1308" s="132"/>
      <c r="S1308" s="132"/>
      <c r="U1308" s="132"/>
      <c r="V1308" s="132"/>
    </row>
    <row r="1309" spans="11:22">
      <c r="K1309" s="132"/>
      <c r="L1309" s="132"/>
      <c r="M1309" s="132"/>
      <c r="O1309" s="132"/>
      <c r="P1309" s="132"/>
      <c r="R1309" s="132"/>
      <c r="S1309" s="132"/>
      <c r="U1309" s="132"/>
      <c r="V1309" s="132"/>
    </row>
    <row r="1310" spans="11:22">
      <c r="K1310" s="132"/>
      <c r="L1310" s="132"/>
      <c r="M1310" s="132"/>
      <c r="O1310" s="132"/>
      <c r="P1310" s="132"/>
      <c r="R1310" s="132"/>
      <c r="S1310" s="132"/>
      <c r="U1310" s="132"/>
      <c r="V1310" s="132"/>
    </row>
    <row r="1311" spans="11:22">
      <c r="K1311" s="132"/>
      <c r="L1311" s="132"/>
      <c r="M1311" s="132"/>
      <c r="O1311" s="132"/>
      <c r="P1311" s="132"/>
      <c r="R1311" s="132"/>
      <c r="S1311" s="132"/>
      <c r="U1311" s="132"/>
      <c r="V1311" s="132"/>
    </row>
    <row r="1312" spans="11:22">
      <c r="K1312" s="132"/>
      <c r="L1312" s="132"/>
      <c r="M1312" s="132"/>
      <c r="O1312" s="132"/>
      <c r="P1312" s="132"/>
      <c r="R1312" s="132"/>
      <c r="S1312" s="132"/>
      <c r="U1312" s="132"/>
      <c r="V1312" s="132"/>
    </row>
    <row r="1313" spans="11:22">
      <c r="K1313" s="132"/>
      <c r="L1313" s="132"/>
      <c r="M1313" s="132"/>
      <c r="O1313" s="132"/>
      <c r="P1313" s="132"/>
      <c r="R1313" s="132"/>
      <c r="S1313" s="132"/>
      <c r="U1313" s="132"/>
      <c r="V1313" s="132"/>
    </row>
    <row r="1314" spans="11:22">
      <c r="K1314" s="132"/>
      <c r="L1314" s="132"/>
      <c r="M1314" s="132"/>
      <c r="O1314" s="132"/>
      <c r="P1314" s="132"/>
      <c r="R1314" s="132"/>
      <c r="S1314" s="132"/>
      <c r="U1314" s="132"/>
      <c r="V1314" s="132"/>
    </row>
    <row r="1315" spans="11:22">
      <c r="K1315" s="132"/>
      <c r="L1315" s="132"/>
      <c r="M1315" s="132"/>
      <c r="O1315" s="132"/>
      <c r="P1315" s="132"/>
      <c r="R1315" s="132"/>
      <c r="S1315" s="132"/>
      <c r="U1315" s="132"/>
      <c r="V1315" s="132"/>
    </row>
    <row r="1316" spans="11:22">
      <c r="K1316" s="132"/>
      <c r="L1316" s="132"/>
      <c r="M1316" s="132"/>
      <c r="O1316" s="132"/>
      <c r="P1316" s="132"/>
      <c r="R1316" s="132"/>
      <c r="S1316" s="132"/>
      <c r="U1316" s="132"/>
      <c r="V1316" s="132"/>
    </row>
    <row r="1317" spans="11:22">
      <c r="K1317" s="132"/>
      <c r="L1317" s="132"/>
      <c r="M1317" s="132"/>
      <c r="O1317" s="132"/>
      <c r="P1317" s="132"/>
      <c r="R1317" s="132"/>
      <c r="S1317" s="132"/>
      <c r="U1317" s="132"/>
      <c r="V1317" s="132"/>
    </row>
    <row r="1318" spans="11:22">
      <c r="K1318" s="132"/>
      <c r="L1318" s="132"/>
      <c r="M1318" s="132"/>
      <c r="O1318" s="132"/>
      <c r="P1318" s="132"/>
      <c r="R1318" s="132"/>
      <c r="S1318" s="132"/>
      <c r="U1318" s="132"/>
      <c r="V1318" s="132"/>
    </row>
    <row r="1319" spans="11:22">
      <c r="K1319" s="132"/>
      <c r="L1319" s="132"/>
      <c r="M1319" s="132"/>
      <c r="O1319" s="132"/>
      <c r="P1319" s="132"/>
      <c r="R1319" s="132"/>
      <c r="S1319" s="132"/>
      <c r="U1319" s="132"/>
      <c r="V1319" s="132"/>
    </row>
    <row r="1320" spans="11:22">
      <c r="K1320" s="132"/>
      <c r="L1320" s="132"/>
      <c r="M1320" s="132"/>
      <c r="O1320" s="132"/>
      <c r="P1320" s="132"/>
      <c r="R1320" s="132"/>
      <c r="S1320" s="132"/>
      <c r="U1320" s="132"/>
      <c r="V1320" s="132"/>
    </row>
    <row r="1321" spans="11:22">
      <c r="K1321" s="132"/>
      <c r="L1321" s="132"/>
      <c r="M1321" s="132"/>
      <c r="O1321" s="132"/>
      <c r="P1321" s="132"/>
      <c r="R1321" s="132"/>
      <c r="S1321" s="132"/>
      <c r="U1321" s="132"/>
      <c r="V1321" s="132"/>
    </row>
    <row r="1322" spans="11:22">
      <c r="K1322" s="132"/>
      <c r="L1322" s="132"/>
      <c r="M1322" s="132"/>
      <c r="O1322" s="132"/>
      <c r="P1322" s="132"/>
      <c r="R1322" s="132"/>
      <c r="S1322" s="132"/>
      <c r="U1322" s="132"/>
      <c r="V1322" s="132"/>
    </row>
    <row r="1323" spans="11:22">
      <c r="K1323" s="132"/>
      <c r="L1323" s="132"/>
      <c r="M1323" s="132"/>
      <c r="O1323" s="132"/>
      <c r="P1323" s="132"/>
      <c r="R1323" s="132"/>
      <c r="S1323" s="132"/>
      <c r="U1323" s="132"/>
      <c r="V1323" s="132"/>
    </row>
    <row r="1324" spans="11:22">
      <c r="K1324" s="132"/>
      <c r="L1324" s="132"/>
      <c r="M1324" s="132"/>
      <c r="O1324" s="132"/>
      <c r="P1324" s="132"/>
      <c r="R1324" s="132"/>
      <c r="S1324" s="132"/>
      <c r="U1324" s="132"/>
      <c r="V1324" s="132"/>
    </row>
    <row r="1325" spans="11:22">
      <c r="K1325" s="132"/>
      <c r="L1325" s="132"/>
      <c r="M1325" s="132"/>
      <c r="O1325" s="132"/>
      <c r="P1325" s="132"/>
      <c r="R1325" s="132"/>
      <c r="S1325" s="132"/>
      <c r="U1325" s="132"/>
      <c r="V1325" s="132"/>
    </row>
    <row r="1326" spans="11:22">
      <c r="K1326" s="132"/>
      <c r="L1326" s="132"/>
      <c r="M1326" s="132"/>
      <c r="O1326" s="132"/>
      <c r="P1326" s="132"/>
      <c r="R1326" s="132"/>
      <c r="S1326" s="132"/>
      <c r="U1326" s="132"/>
      <c r="V1326" s="132"/>
    </row>
    <row r="1327" spans="11:22">
      <c r="K1327" s="132"/>
      <c r="L1327" s="132"/>
      <c r="M1327" s="132"/>
      <c r="O1327" s="132"/>
      <c r="P1327" s="132"/>
      <c r="R1327" s="132"/>
      <c r="S1327" s="132"/>
      <c r="U1327" s="132"/>
      <c r="V1327" s="132"/>
    </row>
    <row r="1328" spans="11:22">
      <c r="K1328" s="132"/>
      <c r="L1328" s="132"/>
      <c r="M1328" s="132"/>
      <c r="O1328" s="132"/>
      <c r="P1328" s="132"/>
      <c r="R1328" s="132"/>
      <c r="S1328" s="132"/>
      <c r="U1328" s="132"/>
      <c r="V1328" s="132"/>
    </row>
    <row r="1329" spans="11:22">
      <c r="K1329" s="132"/>
      <c r="L1329" s="132"/>
      <c r="M1329" s="132"/>
      <c r="O1329" s="132"/>
      <c r="P1329" s="132"/>
      <c r="R1329" s="132"/>
      <c r="S1329" s="132"/>
      <c r="U1329" s="132"/>
      <c r="V1329" s="132"/>
    </row>
    <row r="1330" spans="11:22">
      <c r="K1330" s="132"/>
      <c r="L1330" s="132"/>
      <c r="M1330" s="132"/>
      <c r="O1330" s="132"/>
      <c r="P1330" s="132"/>
      <c r="R1330" s="132"/>
      <c r="S1330" s="132"/>
      <c r="U1330" s="132"/>
      <c r="V1330" s="132"/>
    </row>
    <row r="1331" spans="11:22">
      <c r="K1331" s="132"/>
      <c r="L1331" s="132"/>
      <c r="M1331" s="132"/>
      <c r="O1331" s="132"/>
      <c r="P1331" s="132"/>
      <c r="R1331" s="132"/>
      <c r="S1331" s="132"/>
      <c r="U1331" s="132"/>
      <c r="V1331" s="132"/>
    </row>
    <row r="1332" spans="11:22">
      <c r="K1332" s="132"/>
      <c r="L1332" s="132"/>
      <c r="M1332" s="132"/>
      <c r="O1332" s="132"/>
      <c r="P1332" s="132"/>
      <c r="R1332" s="132"/>
      <c r="S1332" s="132"/>
      <c r="U1332" s="132"/>
      <c r="V1332" s="132"/>
    </row>
    <row r="1333" spans="11:22">
      <c r="K1333" s="132"/>
      <c r="L1333" s="132"/>
      <c r="M1333" s="132"/>
      <c r="O1333" s="132"/>
      <c r="P1333" s="132"/>
      <c r="R1333" s="132"/>
      <c r="S1333" s="132"/>
      <c r="U1333" s="132"/>
      <c r="V1333" s="132"/>
    </row>
    <row r="1334" spans="11:22">
      <c r="K1334" s="132"/>
      <c r="L1334" s="132"/>
      <c r="M1334" s="132"/>
      <c r="O1334" s="132"/>
      <c r="P1334" s="132"/>
      <c r="R1334" s="132"/>
      <c r="S1334" s="132"/>
      <c r="U1334" s="132"/>
      <c r="V1334" s="132"/>
    </row>
    <row r="1335" spans="11:22">
      <c r="K1335" s="132"/>
      <c r="L1335" s="132"/>
      <c r="M1335" s="132"/>
      <c r="O1335" s="132"/>
      <c r="P1335" s="132"/>
      <c r="R1335" s="132"/>
      <c r="S1335" s="132"/>
      <c r="U1335" s="132"/>
      <c r="V1335" s="132"/>
    </row>
    <row r="1336" spans="11:22">
      <c r="K1336" s="132"/>
      <c r="L1336" s="132"/>
      <c r="M1336" s="132"/>
      <c r="O1336" s="132"/>
      <c r="P1336" s="132"/>
      <c r="R1336" s="132"/>
      <c r="S1336" s="132"/>
      <c r="U1336" s="132"/>
      <c r="V1336" s="132"/>
    </row>
    <row r="1337" spans="11:22">
      <c r="K1337" s="132"/>
      <c r="L1337" s="132"/>
      <c r="M1337" s="132"/>
      <c r="O1337" s="132"/>
      <c r="P1337" s="132"/>
      <c r="R1337" s="132"/>
      <c r="S1337" s="132"/>
      <c r="U1337" s="132"/>
      <c r="V1337" s="132"/>
    </row>
    <row r="1338" spans="11:22">
      <c r="K1338" s="132"/>
      <c r="L1338" s="132"/>
      <c r="M1338" s="132"/>
      <c r="O1338" s="132"/>
      <c r="P1338" s="132"/>
      <c r="R1338" s="132"/>
      <c r="S1338" s="132"/>
      <c r="U1338" s="132"/>
      <c r="V1338" s="132"/>
    </row>
    <row r="1339" spans="11:22">
      <c r="K1339" s="132"/>
      <c r="L1339" s="132"/>
      <c r="M1339" s="132"/>
      <c r="O1339" s="132"/>
      <c r="P1339" s="132"/>
      <c r="R1339" s="132"/>
      <c r="S1339" s="132"/>
      <c r="U1339" s="132"/>
      <c r="V1339" s="132"/>
    </row>
    <row r="1340" spans="11:22">
      <c r="K1340" s="132"/>
      <c r="L1340" s="132"/>
      <c r="M1340" s="132"/>
      <c r="O1340" s="132"/>
      <c r="P1340" s="132"/>
      <c r="R1340" s="132"/>
      <c r="S1340" s="132"/>
      <c r="U1340" s="132"/>
      <c r="V1340" s="132"/>
    </row>
    <row r="1341" spans="11:22">
      <c r="K1341" s="132"/>
      <c r="L1341" s="132"/>
      <c r="M1341" s="132"/>
      <c r="O1341" s="132"/>
      <c r="P1341" s="132"/>
      <c r="R1341" s="132"/>
      <c r="S1341" s="132"/>
      <c r="U1341" s="132"/>
      <c r="V1341" s="132"/>
    </row>
    <row r="1342" spans="11:22">
      <c r="K1342" s="132"/>
      <c r="L1342" s="132"/>
      <c r="M1342" s="132"/>
      <c r="O1342" s="132"/>
      <c r="P1342" s="132"/>
      <c r="R1342" s="132"/>
      <c r="S1342" s="132"/>
      <c r="U1342" s="132"/>
      <c r="V1342" s="132"/>
    </row>
    <row r="1343" spans="11:22">
      <c r="K1343" s="132"/>
      <c r="L1343" s="132"/>
      <c r="M1343" s="132"/>
      <c r="O1343" s="132"/>
      <c r="P1343" s="132"/>
      <c r="R1343" s="132"/>
      <c r="S1343" s="132"/>
      <c r="U1343" s="132"/>
      <c r="V1343" s="132"/>
    </row>
    <row r="1344" spans="11:22">
      <c r="K1344" s="132"/>
      <c r="L1344" s="132"/>
      <c r="M1344" s="132"/>
      <c r="O1344" s="132"/>
      <c r="P1344" s="132"/>
      <c r="R1344" s="132"/>
      <c r="S1344" s="132"/>
      <c r="U1344" s="132"/>
      <c r="V1344" s="132"/>
    </row>
    <row r="1345" spans="11:22">
      <c r="K1345" s="132"/>
      <c r="L1345" s="132"/>
      <c r="M1345" s="132"/>
      <c r="O1345" s="132"/>
      <c r="P1345" s="132"/>
      <c r="R1345" s="132"/>
      <c r="S1345" s="132"/>
      <c r="U1345" s="132"/>
      <c r="V1345" s="132"/>
    </row>
    <row r="1346" spans="11:22">
      <c r="K1346" s="132"/>
      <c r="L1346" s="132"/>
      <c r="M1346" s="132"/>
      <c r="O1346" s="132"/>
      <c r="P1346" s="132"/>
      <c r="R1346" s="132"/>
      <c r="S1346" s="132"/>
      <c r="U1346" s="132"/>
      <c r="V1346" s="132"/>
    </row>
    <row r="1347" spans="11:22">
      <c r="K1347" s="132"/>
      <c r="L1347" s="132"/>
      <c r="M1347" s="132"/>
      <c r="O1347" s="132"/>
      <c r="P1347" s="132"/>
      <c r="R1347" s="132"/>
      <c r="S1347" s="132"/>
      <c r="U1347" s="132"/>
      <c r="V1347" s="132"/>
    </row>
    <row r="1348" spans="11:22">
      <c r="K1348" s="132"/>
      <c r="L1348" s="132"/>
      <c r="M1348" s="132"/>
      <c r="O1348" s="132"/>
      <c r="P1348" s="132"/>
      <c r="R1348" s="132"/>
      <c r="S1348" s="132"/>
      <c r="U1348" s="132"/>
      <c r="V1348" s="132"/>
    </row>
    <row r="1349" spans="11:22">
      <c r="K1349" s="132"/>
      <c r="L1349" s="132"/>
      <c r="M1349" s="132"/>
      <c r="O1349" s="132"/>
      <c r="P1349" s="132"/>
      <c r="R1349" s="132"/>
      <c r="S1349" s="132"/>
      <c r="U1349" s="132"/>
      <c r="V1349" s="132"/>
    </row>
    <row r="1350" spans="11:22">
      <c r="K1350" s="132"/>
      <c r="L1350" s="132"/>
      <c r="M1350" s="132"/>
      <c r="O1350" s="132"/>
      <c r="P1350" s="132"/>
      <c r="R1350" s="132"/>
      <c r="S1350" s="132"/>
      <c r="U1350" s="132"/>
      <c r="V1350" s="132"/>
    </row>
    <row r="1351" spans="11:22">
      <c r="K1351" s="132"/>
      <c r="L1351" s="132"/>
      <c r="M1351" s="132"/>
      <c r="O1351" s="132"/>
      <c r="P1351" s="132"/>
      <c r="R1351" s="132"/>
      <c r="S1351" s="132"/>
      <c r="U1351" s="132"/>
      <c r="V1351" s="132"/>
    </row>
    <row r="1352" spans="11:22">
      <c r="K1352" s="132"/>
      <c r="L1352" s="132"/>
      <c r="M1352" s="132"/>
      <c r="O1352" s="132"/>
      <c r="P1352" s="132"/>
      <c r="R1352" s="132"/>
      <c r="S1352" s="132"/>
      <c r="U1352" s="132"/>
      <c r="V1352" s="132"/>
    </row>
    <row r="1353" spans="11:22">
      <c r="K1353" s="132"/>
      <c r="L1353" s="132"/>
      <c r="M1353" s="132"/>
      <c r="O1353" s="132"/>
      <c r="P1353" s="132"/>
      <c r="R1353" s="132"/>
      <c r="S1353" s="132"/>
      <c r="U1353" s="132"/>
      <c r="V1353" s="132"/>
    </row>
    <row r="1354" spans="11:22">
      <c r="K1354" s="132"/>
      <c r="L1354" s="132"/>
      <c r="M1354" s="132"/>
      <c r="O1354" s="132"/>
      <c r="P1354" s="132"/>
      <c r="R1354" s="132"/>
      <c r="S1354" s="132"/>
      <c r="U1354" s="132"/>
      <c r="V1354" s="132"/>
    </row>
    <row r="1355" spans="11:22">
      <c r="K1355" s="132"/>
      <c r="L1355" s="132"/>
      <c r="M1355" s="132"/>
      <c r="O1355" s="132"/>
      <c r="P1355" s="132"/>
      <c r="R1355" s="132"/>
      <c r="S1355" s="132"/>
      <c r="U1355" s="132"/>
      <c r="V1355" s="132"/>
    </row>
    <row r="1356" spans="11:22">
      <c r="K1356" s="132"/>
      <c r="L1356" s="132"/>
      <c r="M1356" s="132"/>
      <c r="O1356" s="132"/>
      <c r="P1356" s="132"/>
      <c r="R1356" s="132"/>
      <c r="S1356" s="132"/>
      <c r="U1356" s="132"/>
      <c r="V1356" s="132"/>
    </row>
    <row r="1357" spans="11:22">
      <c r="K1357" s="132"/>
      <c r="L1357" s="132"/>
      <c r="M1357" s="132"/>
      <c r="O1357" s="132"/>
      <c r="P1357" s="132"/>
      <c r="R1357" s="132"/>
      <c r="S1357" s="132"/>
      <c r="U1357" s="132"/>
      <c r="V1357" s="132"/>
    </row>
    <row r="1358" spans="11:22">
      <c r="K1358" s="132"/>
      <c r="L1358" s="132"/>
      <c r="M1358" s="132"/>
      <c r="O1358" s="132"/>
      <c r="P1358" s="132"/>
      <c r="R1358" s="132"/>
      <c r="S1358" s="132"/>
      <c r="U1358" s="132"/>
      <c r="V1358" s="132"/>
    </row>
    <row r="1359" spans="11:22">
      <c r="K1359" s="132"/>
      <c r="L1359" s="132"/>
      <c r="M1359" s="132"/>
      <c r="O1359" s="132"/>
      <c r="P1359" s="132"/>
      <c r="R1359" s="132"/>
      <c r="S1359" s="132"/>
      <c r="U1359" s="132"/>
      <c r="V1359" s="132"/>
    </row>
    <row r="1360" spans="11:22">
      <c r="K1360" s="132"/>
      <c r="L1360" s="132"/>
      <c r="M1360" s="132"/>
      <c r="O1360" s="132"/>
      <c r="P1360" s="132"/>
      <c r="R1360" s="132"/>
      <c r="S1360" s="132"/>
      <c r="U1360" s="132"/>
      <c r="V1360" s="132"/>
    </row>
    <row r="1361" spans="11:22">
      <c r="K1361" s="132"/>
      <c r="L1361" s="132"/>
      <c r="M1361" s="132"/>
      <c r="O1361" s="132"/>
      <c r="P1361" s="132"/>
      <c r="R1361" s="132"/>
      <c r="S1361" s="132"/>
      <c r="U1361" s="132"/>
      <c r="V1361" s="132"/>
    </row>
    <row r="1362" spans="11:22">
      <c r="K1362" s="132"/>
      <c r="L1362" s="132"/>
      <c r="M1362" s="132"/>
      <c r="O1362" s="132"/>
      <c r="P1362" s="132"/>
      <c r="R1362" s="132"/>
      <c r="S1362" s="132"/>
      <c r="U1362" s="132"/>
      <c r="V1362" s="132"/>
    </row>
    <row r="1363" spans="11:22">
      <c r="K1363" s="132"/>
      <c r="L1363" s="132"/>
      <c r="M1363" s="132"/>
      <c r="O1363" s="132"/>
      <c r="P1363" s="132"/>
      <c r="R1363" s="132"/>
      <c r="S1363" s="132"/>
      <c r="U1363" s="132"/>
      <c r="V1363" s="132"/>
    </row>
    <row r="1364" spans="11:22">
      <c r="K1364" s="132"/>
      <c r="L1364" s="132"/>
      <c r="M1364" s="132"/>
      <c r="O1364" s="132"/>
      <c r="P1364" s="132"/>
      <c r="R1364" s="132"/>
      <c r="S1364" s="132"/>
      <c r="U1364" s="132"/>
      <c r="V1364" s="132"/>
    </row>
    <row r="1365" spans="11:22">
      <c r="K1365" s="132"/>
      <c r="L1365" s="132"/>
      <c r="M1365" s="132"/>
      <c r="O1365" s="132"/>
      <c r="P1365" s="132"/>
      <c r="R1365" s="132"/>
      <c r="S1365" s="132"/>
      <c r="U1365" s="132"/>
      <c r="V1365" s="132"/>
    </row>
    <row r="1366" spans="11:22">
      <c r="K1366" s="132"/>
      <c r="L1366" s="132"/>
      <c r="M1366" s="132"/>
      <c r="O1366" s="132"/>
      <c r="P1366" s="132"/>
      <c r="R1366" s="132"/>
      <c r="S1366" s="132"/>
      <c r="U1366" s="132"/>
      <c r="V1366" s="132"/>
    </row>
    <row r="1367" spans="11:22">
      <c r="K1367" s="132"/>
      <c r="L1367" s="132"/>
      <c r="M1367" s="132"/>
      <c r="O1367" s="132"/>
      <c r="P1367" s="132"/>
      <c r="R1367" s="132"/>
      <c r="S1367" s="132"/>
      <c r="U1367" s="132"/>
      <c r="V1367" s="132"/>
    </row>
    <row r="1368" spans="11:22">
      <c r="K1368" s="132"/>
      <c r="L1368" s="132"/>
      <c r="M1368" s="132"/>
      <c r="O1368" s="132"/>
      <c r="P1368" s="132"/>
      <c r="R1368" s="132"/>
      <c r="S1368" s="132"/>
      <c r="U1368" s="132"/>
      <c r="V1368" s="132"/>
    </row>
    <row r="1369" spans="11:22">
      <c r="K1369" s="132"/>
      <c r="L1369" s="132"/>
      <c r="M1369" s="132"/>
      <c r="O1369" s="132"/>
      <c r="P1369" s="132"/>
      <c r="R1369" s="132"/>
      <c r="S1369" s="132"/>
      <c r="U1369" s="132"/>
      <c r="V1369" s="132"/>
    </row>
    <row r="1370" spans="11:22">
      <c r="K1370" s="132"/>
      <c r="L1370" s="132"/>
      <c r="M1370" s="132"/>
      <c r="O1370" s="132"/>
      <c r="P1370" s="132"/>
      <c r="R1370" s="132"/>
      <c r="S1370" s="132"/>
      <c r="U1370" s="132"/>
      <c r="V1370" s="132"/>
    </row>
    <row r="1371" spans="11:22">
      <c r="K1371" s="132"/>
      <c r="L1371" s="132"/>
      <c r="M1371" s="132"/>
      <c r="O1371" s="132"/>
      <c r="P1371" s="132"/>
      <c r="R1371" s="132"/>
      <c r="S1371" s="132"/>
      <c r="U1371" s="132"/>
      <c r="V1371" s="132"/>
    </row>
    <row r="1372" spans="11:22">
      <c r="K1372" s="132"/>
      <c r="L1372" s="132"/>
      <c r="M1372" s="132"/>
      <c r="O1372" s="132"/>
      <c r="P1372" s="132"/>
      <c r="R1372" s="132"/>
      <c r="S1372" s="132"/>
      <c r="U1372" s="132"/>
      <c r="V1372" s="132"/>
    </row>
    <row r="1373" spans="11:22">
      <c r="K1373" s="132"/>
      <c r="L1373" s="132"/>
      <c r="M1373" s="132"/>
      <c r="O1373" s="132"/>
      <c r="P1373" s="132"/>
      <c r="R1373" s="132"/>
      <c r="S1373" s="132"/>
      <c r="U1373" s="132"/>
      <c r="V1373" s="132"/>
    </row>
    <row r="1374" spans="11:22">
      <c r="K1374" s="132"/>
      <c r="L1374" s="132"/>
      <c r="M1374" s="132"/>
      <c r="O1374" s="132"/>
      <c r="P1374" s="132"/>
      <c r="R1374" s="132"/>
      <c r="S1374" s="132"/>
      <c r="U1374" s="132"/>
      <c r="V1374" s="132"/>
    </row>
    <row r="1375" spans="11:22">
      <c r="K1375" s="132"/>
      <c r="L1375" s="132"/>
      <c r="M1375" s="132"/>
      <c r="O1375" s="132"/>
      <c r="P1375" s="132"/>
      <c r="R1375" s="132"/>
      <c r="S1375" s="132"/>
      <c r="U1375" s="132"/>
      <c r="V1375" s="132"/>
    </row>
    <row r="1376" spans="11:22">
      <c r="K1376" s="132"/>
      <c r="L1376" s="132"/>
      <c r="M1376" s="132"/>
      <c r="O1376" s="132"/>
      <c r="P1376" s="132"/>
      <c r="R1376" s="132"/>
      <c r="S1376" s="132"/>
      <c r="U1376" s="132"/>
      <c r="V1376" s="132"/>
    </row>
    <row r="1377" spans="11:22">
      <c r="K1377" s="132"/>
      <c r="L1377" s="132"/>
      <c r="M1377" s="132"/>
      <c r="O1377" s="132"/>
      <c r="P1377" s="132"/>
      <c r="R1377" s="132"/>
      <c r="S1377" s="132"/>
      <c r="U1377" s="132"/>
      <c r="V1377" s="132"/>
    </row>
    <row r="1378" spans="11:22">
      <c r="K1378" s="132"/>
      <c r="L1378" s="132"/>
      <c r="M1378" s="132"/>
      <c r="O1378" s="132"/>
      <c r="P1378" s="132"/>
      <c r="R1378" s="132"/>
      <c r="S1378" s="132"/>
      <c r="U1378" s="132"/>
      <c r="V1378" s="132"/>
    </row>
    <row r="1379" spans="11:22">
      <c r="K1379" s="132"/>
      <c r="L1379" s="132"/>
      <c r="M1379" s="132"/>
      <c r="O1379" s="132"/>
      <c r="P1379" s="132"/>
      <c r="R1379" s="132"/>
      <c r="S1379" s="132"/>
      <c r="U1379" s="132"/>
      <c r="V1379" s="132"/>
    </row>
    <row r="1380" spans="11:22">
      <c r="K1380" s="132"/>
      <c r="L1380" s="132"/>
      <c r="M1380" s="132"/>
      <c r="O1380" s="132"/>
      <c r="P1380" s="132"/>
      <c r="R1380" s="132"/>
      <c r="S1380" s="132"/>
      <c r="U1380" s="132"/>
      <c r="V1380" s="132"/>
    </row>
    <row r="1381" spans="11:22">
      <c r="K1381" s="132"/>
      <c r="L1381" s="132"/>
      <c r="M1381" s="132"/>
      <c r="O1381" s="132"/>
      <c r="P1381" s="132"/>
      <c r="R1381" s="132"/>
      <c r="S1381" s="132"/>
      <c r="U1381" s="132"/>
      <c r="V1381" s="132"/>
    </row>
    <row r="1382" spans="11:22">
      <c r="K1382" s="132"/>
      <c r="L1382" s="132"/>
      <c r="M1382" s="132"/>
      <c r="O1382" s="132"/>
      <c r="P1382" s="132"/>
      <c r="R1382" s="132"/>
      <c r="S1382" s="132"/>
      <c r="U1382" s="132"/>
      <c r="V1382" s="132"/>
    </row>
    <row r="1383" spans="11:22">
      <c r="K1383" s="132"/>
      <c r="L1383" s="132"/>
      <c r="M1383" s="132"/>
      <c r="O1383" s="132"/>
      <c r="P1383" s="132"/>
      <c r="R1383" s="132"/>
      <c r="S1383" s="132"/>
      <c r="U1383" s="132"/>
      <c r="V1383" s="132"/>
    </row>
    <row r="1384" spans="11:22">
      <c r="K1384" s="132"/>
      <c r="L1384" s="132"/>
      <c r="M1384" s="132"/>
      <c r="O1384" s="132"/>
      <c r="P1384" s="132"/>
      <c r="R1384" s="132"/>
      <c r="S1384" s="132"/>
      <c r="U1384" s="132"/>
      <c r="V1384" s="132"/>
    </row>
    <row r="1385" spans="11:22">
      <c r="K1385" s="132"/>
      <c r="L1385" s="132"/>
      <c r="M1385" s="132"/>
      <c r="O1385" s="132"/>
      <c r="P1385" s="132"/>
      <c r="R1385" s="132"/>
      <c r="S1385" s="132"/>
      <c r="U1385" s="132"/>
      <c r="V1385" s="132"/>
    </row>
    <row r="1386" spans="11:22">
      <c r="K1386" s="132"/>
      <c r="L1386" s="132"/>
      <c r="M1386" s="132"/>
      <c r="O1386" s="132"/>
      <c r="P1386" s="132"/>
      <c r="R1386" s="132"/>
      <c r="S1386" s="132"/>
      <c r="U1386" s="132"/>
      <c r="V1386" s="132"/>
    </row>
    <row r="1387" spans="11:22">
      <c r="K1387" s="132"/>
      <c r="L1387" s="132"/>
      <c r="M1387" s="132"/>
      <c r="O1387" s="132"/>
      <c r="P1387" s="132"/>
      <c r="R1387" s="132"/>
      <c r="S1387" s="132"/>
      <c r="U1387" s="132"/>
      <c r="V1387" s="132"/>
    </row>
    <row r="1388" spans="11:22">
      <c r="K1388" s="132"/>
      <c r="L1388" s="132"/>
      <c r="M1388" s="132"/>
      <c r="O1388" s="132"/>
      <c r="P1388" s="132"/>
      <c r="R1388" s="132"/>
      <c r="S1388" s="132"/>
      <c r="U1388" s="132"/>
      <c r="V1388" s="132"/>
    </row>
    <row r="1389" spans="11:22">
      <c r="K1389" s="132"/>
      <c r="L1389" s="132"/>
      <c r="M1389" s="132"/>
      <c r="O1389" s="132"/>
      <c r="P1389" s="132"/>
      <c r="R1389" s="132"/>
      <c r="S1389" s="132"/>
      <c r="U1389" s="132"/>
      <c r="V1389" s="132"/>
    </row>
    <row r="1390" spans="11:22">
      <c r="K1390" s="132"/>
      <c r="L1390" s="132"/>
      <c r="M1390" s="132"/>
      <c r="O1390" s="132"/>
      <c r="P1390" s="132"/>
      <c r="R1390" s="132"/>
      <c r="S1390" s="132"/>
      <c r="U1390" s="132"/>
      <c r="V1390" s="132"/>
    </row>
    <row r="1391" spans="11:22">
      <c r="K1391" s="132"/>
      <c r="L1391" s="132"/>
      <c r="M1391" s="132"/>
      <c r="O1391" s="132"/>
      <c r="P1391" s="132"/>
      <c r="R1391" s="132"/>
      <c r="S1391" s="132"/>
      <c r="U1391" s="132"/>
      <c r="V1391" s="132"/>
    </row>
    <row r="1392" spans="11:22">
      <c r="K1392" s="132"/>
      <c r="L1392" s="132"/>
      <c r="M1392" s="132"/>
      <c r="O1392" s="132"/>
      <c r="P1392" s="132"/>
      <c r="R1392" s="132"/>
      <c r="S1392" s="132"/>
      <c r="U1392" s="132"/>
      <c r="V1392" s="132"/>
    </row>
    <row r="1393" spans="11:22">
      <c r="K1393" s="132"/>
      <c r="L1393" s="132"/>
      <c r="M1393" s="132"/>
      <c r="O1393" s="132"/>
      <c r="P1393" s="132"/>
      <c r="R1393" s="132"/>
      <c r="S1393" s="132"/>
      <c r="U1393" s="132"/>
      <c r="V1393" s="132"/>
    </row>
    <row r="1394" spans="11:22">
      <c r="K1394" s="132"/>
      <c r="L1394" s="132"/>
      <c r="M1394" s="132"/>
      <c r="O1394" s="132"/>
      <c r="P1394" s="132"/>
      <c r="R1394" s="132"/>
      <c r="S1394" s="132"/>
      <c r="U1394" s="132"/>
      <c r="V1394" s="132"/>
    </row>
    <row r="1395" spans="11:22">
      <c r="K1395" s="132"/>
      <c r="L1395" s="132"/>
      <c r="M1395" s="132"/>
      <c r="O1395" s="132"/>
      <c r="P1395" s="132"/>
      <c r="R1395" s="132"/>
      <c r="S1395" s="132"/>
      <c r="U1395" s="132"/>
      <c r="V1395" s="132"/>
    </row>
    <row r="1396" spans="11:22">
      <c r="K1396" s="132"/>
      <c r="L1396" s="132"/>
      <c r="M1396" s="132"/>
      <c r="O1396" s="132"/>
      <c r="P1396" s="132"/>
      <c r="R1396" s="132"/>
      <c r="S1396" s="132"/>
      <c r="U1396" s="132"/>
      <c r="V1396" s="132"/>
    </row>
    <row r="1397" spans="11:22">
      <c r="K1397" s="132"/>
      <c r="L1397" s="132"/>
      <c r="M1397" s="132"/>
      <c r="O1397" s="132"/>
      <c r="P1397" s="132"/>
      <c r="R1397" s="132"/>
      <c r="S1397" s="132"/>
      <c r="U1397" s="132"/>
      <c r="V1397" s="132"/>
    </row>
    <row r="1398" spans="11:22">
      <c r="K1398" s="132"/>
      <c r="L1398" s="132"/>
      <c r="M1398" s="132"/>
      <c r="O1398" s="132"/>
      <c r="P1398" s="132"/>
      <c r="R1398" s="132"/>
      <c r="S1398" s="132"/>
      <c r="U1398" s="132"/>
      <c r="V1398" s="132"/>
    </row>
    <row r="1399" spans="11:22">
      <c r="K1399" s="132"/>
      <c r="L1399" s="132"/>
      <c r="M1399" s="132"/>
      <c r="O1399" s="132"/>
      <c r="P1399" s="132"/>
      <c r="R1399" s="132"/>
      <c r="S1399" s="132"/>
      <c r="U1399" s="132"/>
      <c r="V1399" s="132"/>
    </row>
    <row r="1400" spans="11:22">
      <c r="K1400" s="132"/>
      <c r="L1400" s="132"/>
      <c r="M1400" s="132"/>
      <c r="O1400" s="132"/>
      <c r="P1400" s="132"/>
      <c r="R1400" s="132"/>
      <c r="S1400" s="132"/>
      <c r="U1400" s="132"/>
      <c r="V1400" s="132"/>
    </row>
    <row r="1401" spans="11:22">
      <c r="K1401" s="132"/>
      <c r="L1401" s="132"/>
      <c r="M1401" s="132"/>
      <c r="O1401" s="132"/>
      <c r="P1401" s="132"/>
      <c r="R1401" s="132"/>
      <c r="S1401" s="132"/>
      <c r="U1401" s="132"/>
      <c r="V1401" s="132"/>
    </row>
    <row r="1402" spans="11:22">
      <c r="K1402" s="132"/>
      <c r="L1402" s="132"/>
      <c r="M1402" s="132"/>
      <c r="O1402" s="132"/>
      <c r="P1402" s="132"/>
      <c r="R1402" s="132"/>
      <c r="S1402" s="132"/>
      <c r="U1402" s="132"/>
      <c r="V1402" s="132"/>
    </row>
    <row r="1403" spans="11:22">
      <c r="K1403" s="132"/>
      <c r="L1403" s="132"/>
      <c r="M1403" s="132"/>
      <c r="O1403" s="132"/>
      <c r="P1403" s="132"/>
      <c r="R1403" s="132"/>
      <c r="S1403" s="132"/>
      <c r="U1403" s="132"/>
      <c r="V1403" s="132"/>
    </row>
    <row r="1404" spans="11:22">
      <c r="K1404" s="132"/>
      <c r="L1404" s="132"/>
      <c r="M1404" s="132"/>
      <c r="O1404" s="132"/>
      <c r="P1404" s="132"/>
      <c r="R1404" s="132"/>
      <c r="S1404" s="132"/>
      <c r="U1404" s="132"/>
      <c r="V1404" s="132"/>
    </row>
    <row r="1405" spans="11:22">
      <c r="K1405" s="132"/>
      <c r="L1405" s="132"/>
      <c r="M1405" s="132"/>
      <c r="O1405" s="132"/>
      <c r="P1405" s="132"/>
      <c r="R1405" s="132"/>
      <c r="S1405" s="132"/>
      <c r="U1405" s="132"/>
      <c r="V1405" s="132"/>
    </row>
    <row r="1406" spans="11:22">
      <c r="K1406" s="132"/>
      <c r="L1406" s="132"/>
      <c r="M1406" s="132"/>
      <c r="O1406" s="132"/>
      <c r="P1406" s="132"/>
      <c r="R1406" s="132"/>
      <c r="S1406" s="132"/>
      <c r="U1406" s="132"/>
      <c r="V1406" s="132"/>
    </row>
    <row r="1407" spans="11:22">
      <c r="K1407" s="132"/>
      <c r="L1407" s="132"/>
      <c r="M1407" s="132"/>
      <c r="O1407" s="132"/>
      <c r="P1407" s="132"/>
      <c r="R1407" s="132"/>
      <c r="S1407" s="132"/>
      <c r="U1407" s="132"/>
      <c r="V1407" s="132"/>
    </row>
    <row r="1408" spans="11:22">
      <c r="K1408" s="132"/>
      <c r="L1408" s="132"/>
      <c r="M1408" s="132"/>
      <c r="O1408" s="132"/>
      <c r="P1408" s="132"/>
      <c r="R1408" s="132"/>
      <c r="S1408" s="132"/>
      <c r="U1408" s="132"/>
      <c r="V1408" s="132"/>
    </row>
    <row r="1409" spans="11:22">
      <c r="K1409" s="132"/>
      <c r="L1409" s="132"/>
      <c r="M1409" s="132"/>
      <c r="O1409" s="132"/>
      <c r="P1409" s="132"/>
      <c r="R1409" s="132"/>
      <c r="S1409" s="132"/>
      <c r="U1409" s="132"/>
      <c r="V1409" s="132"/>
    </row>
    <row r="1410" spans="11:22">
      <c r="K1410" s="132"/>
      <c r="L1410" s="132"/>
      <c r="M1410" s="132"/>
      <c r="O1410" s="132"/>
      <c r="P1410" s="132"/>
      <c r="R1410" s="132"/>
      <c r="S1410" s="132"/>
      <c r="U1410" s="132"/>
      <c r="V1410" s="132"/>
    </row>
    <row r="1411" spans="11:22">
      <c r="K1411" s="132"/>
      <c r="L1411" s="132"/>
      <c r="M1411" s="132"/>
      <c r="O1411" s="132"/>
      <c r="P1411" s="132"/>
      <c r="R1411" s="132"/>
      <c r="S1411" s="132"/>
      <c r="U1411" s="132"/>
      <c r="V1411" s="132"/>
    </row>
    <row r="1412" spans="11:22">
      <c r="K1412" s="132"/>
      <c r="L1412" s="132"/>
      <c r="M1412" s="132"/>
      <c r="O1412" s="132"/>
      <c r="P1412" s="132"/>
      <c r="R1412" s="132"/>
      <c r="S1412" s="132"/>
      <c r="U1412" s="132"/>
      <c r="V1412" s="132"/>
    </row>
    <row r="1413" spans="11:22">
      <c r="K1413" s="132"/>
      <c r="L1413" s="132"/>
      <c r="M1413" s="132"/>
      <c r="O1413" s="132"/>
      <c r="P1413" s="132"/>
      <c r="R1413" s="132"/>
      <c r="S1413" s="132"/>
      <c r="U1413" s="132"/>
      <c r="V1413" s="132"/>
    </row>
    <row r="1414" spans="11:22">
      <c r="K1414" s="132"/>
      <c r="L1414" s="132"/>
      <c r="M1414" s="132"/>
      <c r="O1414" s="132"/>
      <c r="P1414" s="132"/>
      <c r="R1414" s="132"/>
      <c r="S1414" s="132"/>
      <c r="U1414" s="132"/>
      <c r="V1414" s="132"/>
    </row>
    <row r="1415" spans="11:22">
      <c r="K1415" s="132"/>
      <c r="L1415" s="132"/>
      <c r="M1415" s="132"/>
      <c r="O1415" s="132"/>
      <c r="P1415" s="132"/>
      <c r="R1415" s="132"/>
      <c r="S1415" s="132"/>
      <c r="U1415" s="132"/>
      <c r="V1415" s="132"/>
    </row>
    <row r="1416" spans="11:22">
      <c r="K1416" s="132"/>
      <c r="L1416" s="132"/>
      <c r="M1416" s="132"/>
      <c r="O1416" s="132"/>
      <c r="P1416" s="132"/>
      <c r="R1416" s="132"/>
      <c r="S1416" s="132"/>
      <c r="U1416" s="132"/>
      <c r="V1416" s="132"/>
    </row>
    <row r="1417" spans="11:22">
      <c r="K1417" s="132"/>
      <c r="L1417" s="132"/>
      <c r="M1417" s="132"/>
      <c r="O1417" s="132"/>
      <c r="P1417" s="132"/>
      <c r="R1417" s="132"/>
      <c r="S1417" s="132"/>
      <c r="U1417" s="132"/>
      <c r="V1417" s="132"/>
    </row>
    <row r="1418" spans="11:22">
      <c r="K1418" s="132"/>
      <c r="L1418" s="132"/>
      <c r="M1418" s="132"/>
      <c r="O1418" s="132"/>
      <c r="P1418" s="132"/>
      <c r="R1418" s="132"/>
      <c r="S1418" s="132"/>
      <c r="U1418" s="132"/>
      <c r="V1418" s="132"/>
    </row>
    <row r="1419" spans="11:22">
      <c r="K1419" s="132"/>
      <c r="L1419" s="132"/>
      <c r="M1419" s="132"/>
      <c r="O1419" s="132"/>
      <c r="P1419" s="132"/>
      <c r="R1419" s="132"/>
      <c r="S1419" s="132"/>
      <c r="U1419" s="132"/>
      <c r="V1419" s="132"/>
    </row>
    <row r="1420" spans="11:22">
      <c r="K1420" s="132"/>
      <c r="L1420" s="132"/>
      <c r="M1420" s="132"/>
      <c r="O1420" s="132"/>
      <c r="P1420" s="132"/>
      <c r="R1420" s="132"/>
      <c r="S1420" s="132"/>
      <c r="U1420" s="132"/>
      <c r="V1420" s="132"/>
    </row>
    <row r="1421" spans="11:22">
      <c r="K1421" s="132"/>
      <c r="L1421" s="132"/>
      <c r="M1421" s="132"/>
      <c r="O1421" s="132"/>
      <c r="P1421" s="132"/>
      <c r="R1421" s="132"/>
      <c r="S1421" s="132"/>
      <c r="U1421" s="132"/>
      <c r="V1421" s="132"/>
    </row>
    <row r="1422" spans="11:22">
      <c r="K1422" s="132"/>
      <c r="L1422" s="132"/>
      <c r="M1422" s="132"/>
      <c r="O1422" s="132"/>
      <c r="P1422" s="132"/>
      <c r="R1422" s="132"/>
      <c r="S1422" s="132"/>
      <c r="U1422" s="132"/>
      <c r="V1422" s="132"/>
    </row>
    <row r="1423" spans="11:22">
      <c r="K1423" s="132"/>
      <c r="L1423" s="132"/>
      <c r="M1423" s="132"/>
      <c r="O1423" s="132"/>
      <c r="P1423" s="132"/>
      <c r="R1423" s="132"/>
      <c r="S1423" s="132"/>
      <c r="U1423" s="132"/>
      <c r="V1423" s="132"/>
    </row>
    <row r="1424" spans="11:22">
      <c r="K1424" s="132"/>
      <c r="L1424" s="132"/>
      <c r="M1424" s="132"/>
      <c r="O1424" s="132"/>
      <c r="P1424" s="132"/>
      <c r="R1424" s="132"/>
      <c r="S1424" s="132"/>
      <c r="U1424" s="132"/>
      <c r="V1424" s="132"/>
    </row>
    <row r="1425" spans="11:22">
      <c r="K1425" s="132"/>
      <c r="L1425" s="132"/>
      <c r="M1425" s="132"/>
      <c r="O1425" s="132"/>
      <c r="P1425" s="132"/>
      <c r="R1425" s="132"/>
      <c r="S1425" s="132"/>
      <c r="U1425" s="132"/>
      <c r="V1425" s="132"/>
    </row>
    <row r="1426" spans="11:22">
      <c r="K1426" s="132"/>
      <c r="L1426" s="132"/>
      <c r="M1426" s="132"/>
      <c r="O1426" s="132"/>
      <c r="P1426" s="132"/>
      <c r="R1426" s="132"/>
      <c r="S1426" s="132"/>
      <c r="U1426" s="132"/>
      <c r="V1426" s="132"/>
    </row>
    <row r="1427" spans="11:22">
      <c r="K1427" s="132"/>
      <c r="L1427" s="132"/>
      <c r="M1427" s="132"/>
      <c r="O1427" s="132"/>
      <c r="P1427" s="132"/>
      <c r="R1427" s="132"/>
      <c r="S1427" s="132"/>
      <c r="U1427" s="132"/>
      <c r="V1427" s="132"/>
    </row>
    <row r="1428" spans="11:22">
      <c r="K1428" s="132"/>
      <c r="L1428" s="132"/>
      <c r="M1428" s="132"/>
      <c r="O1428" s="132"/>
      <c r="P1428" s="132"/>
      <c r="R1428" s="132"/>
      <c r="S1428" s="132"/>
      <c r="U1428" s="132"/>
      <c r="V1428" s="132"/>
    </row>
    <row r="1429" spans="11:22">
      <c r="K1429" s="132"/>
      <c r="L1429" s="132"/>
      <c r="M1429" s="132"/>
      <c r="O1429" s="132"/>
      <c r="P1429" s="132"/>
      <c r="R1429" s="132"/>
      <c r="S1429" s="132"/>
      <c r="U1429" s="132"/>
      <c r="V1429" s="132"/>
    </row>
    <row r="1430" spans="11:22">
      <c r="K1430" s="132"/>
      <c r="L1430" s="132"/>
      <c r="M1430" s="132"/>
      <c r="O1430" s="132"/>
      <c r="P1430" s="132"/>
      <c r="R1430" s="132"/>
      <c r="S1430" s="132"/>
      <c r="U1430" s="132"/>
      <c r="V1430" s="132"/>
    </row>
    <row r="1431" spans="11:22">
      <c r="K1431" s="132"/>
      <c r="L1431" s="132"/>
      <c r="M1431" s="132"/>
      <c r="O1431" s="132"/>
      <c r="P1431" s="132"/>
      <c r="R1431" s="132"/>
      <c r="S1431" s="132"/>
      <c r="U1431" s="132"/>
      <c r="V1431" s="132"/>
    </row>
    <row r="1432" spans="11:22">
      <c r="K1432" s="132"/>
      <c r="L1432" s="132"/>
      <c r="M1432" s="132"/>
      <c r="O1432" s="132"/>
      <c r="P1432" s="132"/>
      <c r="R1432" s="132"/>
      <c r="S1432" s="132"/>
      <c r="U1432" s="132"/>
      <c r="V1432" s="132"/>
    </row>
    <row r="1433" spans="11:22">
      <c r="K1433" s="132"/>
      <c r="L1433" s="132"/>
      <c r="M1433" s="132"/>
      <c r="O1433" s="132"/>
      <c r="P1433" s="132"/>
      <c r="R1433" s="132"/>
      <c r="S1433" s="132"/>
      <c r="U1433" s="132"/>
      <c r="V1433" s="132"/>
    </row>
    <row r="1434" spans="11:22">
      <c r="K1434" s="132"/>
      <c r="L1434" s="132"/>
      <c r="M1434" s="132"/>
      <c r="O1434" s="132"/>
      <c r="P1434" s="132"/>
      <c r="R1434" s="132"/>
      <c r="S1434" s="132"/>
      <c r="U1434" s="132"/>
      <c r="V1434" s="132"/>
    </row>
    <row r="1435" spans="11:22">
      <c r="K1435" s="132"/>
      <c r="L1435" s="132"/>
      <c r="M1435" s="132"/>
      <c r="O1435" s="132"/>
      <c r="P1435" s="132"/>
      <c r="R1435" s="132"/>
      <c r="S1435" s="132"/>
      <c r="U1435" s="132"/>
      <c r="V1435" s="132"/>
    </row>
    <row r="1436" spans="11:22">
      <c r="K1436" s="132"/>
      <c r="L1436" s="132"/>
      <c r="M1436" s="132"/>
      <c r="O1436" s="132"/>
      <c r="P1436" s="132"/>
      <c r="R1436" s="132"/>
      <c r="S1436" s="132"/>
      <c r="U1436" s="132"/>
      <c r="V1436" s="132"/>
    </row>
    <row r="1437" spans="11:22">
      <c r="K1437" s="132"/>
      <c r="L1437" s="132"/>
      <c r="M1437" s="132"/>
      <c r="O1437" s="132"/>
      <c r="P1437" s="132"/>
      <c r="R1437" s="132"/>
      <c r="S1437" s="132"/>
      <c r="U1437" s="132"/>
      <c r="V1437" s="132"/>
    </row>
    <row r="1438" spans="11:22">
      <c r="K1438" s="132"/>
      <c r="L1438" s="132"/>
      <c r="M1438" s="132"/>
      <c r="O1438" s="132"/>
      <c r="P1438" s="132"/>
      <c r="R1438" s="132"/>
      <c r="S1438" s="132"/>
      <c r="U1438" s="132"/>
      <c r="V1438" s="132"/>
    </row>
    <row r="1439" spans="11:22">
      <c r="K1439" s="132"/>
      <c r="L1439" s="132"/>
      <c r="M1439" s="132"/>
      <c r="O1439" s="132"/>
      <c r="P1439" s="132"/>
      <c r="R1439" s="132"/>
      <c r="S1439" s="132"/>
      <c r="U1439" s="132"/>
      <c r="V1439" s="132"/>
    </row>
    <row r="1440" spans="11:22">
      <c r="K1440" s="132"/>
      <c r="L1440" s="132"/>
      <c r="M1440" s="132"/>
      <c r="O1440" s="132"/>
      <c r="P1440" s="132"/>
      <c r="R1440" s="132"/>
      <c r="S1440" s="132"/>
      <c r="U1440" s="132"/>
      <c r="V1440" s="132"/>
    </row>
    <row r="1441" spans="11:22">
      <c r="K1441" s="132"/>
      <c r="L1441" s="132"/>
      <c r="M1441" s="132"/>
      <c r="O1441" s="132"/>
      <c r="P1441" s="132"/>
      <c r="R1441" s="132"/>
      <c r="S1441" s="132"/>
      <c r="U1441" s="132"/>
      <c r="V1441" s="132"/>
    </row>
    <row r="1442" spans="11:22">
      <c r="K1442" s="132"/>
      <c r="L1442" s="132"/>
      <c r="M1442" s="132"/>
      <c r="O1442" s="132"/>
      <c r="P1442" s="132"/>
      <c r="R1442" s="132"/>
      <c r="S1442" s="132"/>
      <c r="U1442" s="132"/>
      <c r="V1442" s="132"/>
    </row>
    <row r="1443" spans="11:22">
      <c r="K1443" s="132"/>
      <c r="L1443" s="132"/>
      <c r="M1443" s="132"/>
      <c r="O1443" s="132"/>
      <c r="P1443" s="132"/>
      <c r="R1443" s="132"/>
      <c r="S1443" s="132"/>
      <c r="U1443" s="132"/>
      <c r="V1443" s="132"/>
    </row>
    <row r="1444" spans="11:22">
      <c r="K1444" s="132"/>
      <c r="L1444" s="132"/>
      <c r="M1444" s="132"/>
      <c r="O1444" s="132"/>
      <c r="P1444" s="132"/>
      <c r="R1444" s="132"/>
      <c r="S1444" s="132"/>
      <c r="U1444" s="132"/>
      <c r="V1444" s="132"/>
    </row>
    <row r="1445" spans="11:22">
      <c r="K1445" s="132"/>
      <c r="L1445" s="132"/>
      <c r="M1445" s="132"/>
      <c r="O1445" s="132"/>
      <c r="P1445" s="132"/>
      <c r="R1445" s="132"/>
      <c r="S1445" s="132"/>
      <c r="U1445" s="132"/>
      <c r="V1445" s="132"/>
    </row>
    <row r="1446" spans="11:22">
      <c r="K1446" s="132"/>
      <c r="L1446" s="132"/>
      <c r="M1446" s="132"/>
      <c r="O1446" s="132"/>
      <c r="P1446" s="132"/>
      <c r="R1446" s="132"/>
      <c r="S1446" s="132"/>
      <c r="U1446" s="132"/>
      <c r="V1446" s="132"/>
    </row>
    <row r="1447" spans="11:22">
      <c r="K1447" s="132"/>
      <c r="L1447" s="132"/>
      <c r="M1447" s="132"/>
      <c r="O1447" s="132"/>
      <c r="P1447" s="132"/>
      <c r="R1447" s="132"/>
      <c r="S1447" s="132"/>
      <c r="U1447" s="132"/>
      <c r="V1447" s="132"/>
    </row>
    <row r="1448" spans="11:22">
      <c r="K1448" s="132"/>
      <c r="L1448" s="132"/>
      <c r="M1448" s="132"/>
      <c r="O1448" s="132"/>
      <c r="P1448" s="132"/>
      <c r="R1448" s="132"/>
      <c r="S1448" s="132"/>
      <c r="U1448" s="132"/>
      <c r="V1448" s="132"/>
    </row>
    <row r="1449" spans="11:22">
      <c r="K1449" s="132"/>
      <c r="L1449" s="132"/>
      <c r="M1449" s="132"/>
      <c r="O1449" s="132"/>
      <c r="P1449" s="132"/>
      <c r="R1449" s="132"/>
      <c r="S1449" s="132"/>
      <c r="U1449" s="132"/>
      <c r="V1449" s="132"/>
    </row>
    <row r="1450" spans="11:22">
      <c r="K1450" s="132"/>
      <c r="L1450" s="132"/>
      <c r="M1450" s="132"/>
      <c r="O1450" s="132"/>
      <c r="P1450" s="132"/>
      <c r="R1450" s="132"/>
      <c r="S1450" s="132"/>
      <c r="U1450" s="132"/>
      <c r="V1450" s="132"/>
    </row>
    <row r="1451" spans="11:22">
      <c r="K1451" s="132"/>
      <c r="L1451" s="132"/>
      <c r="M1451" s="132"/>
      <c r="O1451" s="132"/>
      <c r="P1451" s="132"/>
      <c r="R1451" s="132"/>
      <c r="S1451" s="132"/>
      <c r="U1451" s="132"/>
      <c r="V1451" s="132"/>
    </row>
    <row r="1452" spans="11:22">
      <c r="K1452" s="132"/>
      <c r="L1452" s="132"/>
      <c r="M1452" s="132"/>
      <c r="O1452" s="132"/>
      <c r="P1452" s="132"/>
      <c r="R1452" s="132"/>
      <c r="S1452" s="132"/>
      <c r="U1452" s="132"/>
      <c r="V1452" s="132"/>
    </row>
    <row r="1453" spans="11:22">
      <c r="K1453" s="132"/>
      <c r="L1453" s="132"/>
      <c r="M1453" s="132"/>
      <c r="O1453" s="132"/>
      <c r="P1453" s="132"/>
      <c r="R1453" s="132"/>
      <c r="S1453" s="132"/>
      <c r="U1453" s="132"/>
      <c r="V1453" s="132"/>
    </row>
    <row r="1454" spans="11:22">
      <c r="K1454" s="132"/>
      <c r="L1454" s="132"/>
      <c r="M1454" s="132"/>
      <c r="O1454" s="132"/>
      <c r="P1454" s="132"/>
      <c r="R1454" s="132"/>
      <c r="S1454" s="132"/>
      <c r="U1454" s="132"/>
      <c r="V1454" s="132"/>
    </row>
    <row r="1455" spans="11:22">
      <c r="K1455" s="132"/>
      <c r="L1455" s="132"/>
      <c r="M1455" s="132"/>
      <c r="O1455" s="132"/>
      <c r="P1455" s="132"/>
      <c r="R1455" s="132"/>
      <c r="S1455" s="132"/>
      <c r="U1455" s="132"/>
      <c r="V1455" s="132"/>
    </row>
    <row r="1456" spans="11:22">
      <c r="K1456" s="132"/>
      <c r="L1456" s="132"/>
      <c r="M1456" s="132"/>
      <c r="O1456" s="132"/>
      <c r="P1456" s="132"/>
      <c r="R1456" s="132"/>
      <c r="S1456" s="132"/>
      <c r="U1456" s="132"/>
      <c r="V1456" s="132"/>
    </row>
    <row r="1457" spans="11:22">
      <c r="K1457" s="132"/>
      <c r="L1457" s="132"/>
      <c r="M1457" s="132"/>
      <c r="O1457" s="132"/>
      <c r="P1457" s="132"/>
      <c r="R1457" s="132"/>
      <c r="S1457" s="132"/>
      <c r="U1457" s="132"/>
      <c r="V1457" s="132"/>
    </row>
    <row r="1458" spans="11:22">
      <c r="K1458" s="132"/>
      <c r="L1458" s="132"/>
      <c r="M1458" s="132"/>
      <c r="O1458" s="132"/>
      <c r="P1458" s="132"/>
      <c r="R1458" s="132"/>
      <c r="S1458" s="132"/>
      <c r="U1458" s="132"/>
      <c r="V1458" s="132"/>
    </row>
    <row r="1459" spans="11:22">
      <c r="K1459" s="132"/>
      <c r="L1459" s="132"/>
      <c r="M1459" s="132"/>
      <c r="O1459" s="132"/>
      <c r="P1459" s="132"/>
      <c r="R1459" s="132"/>
      <c r="S1459" s="132"/>
      <c r="U1459" s="132"/>
      <c r="V1459" s="132"/>
    </row>
    <row r="1460" spans="11:22">
      <c r="K1460" s="132"/>
      <c r="L1460" s="132"/>
      <c r="M1460" s="132"/>
      <c r="O1460" s="132"/>
      <c r="P1460" s="132"/>
      <c r="R1460" s="132"/>
      <c r="S1460" s="132"/>
      <c r="U1460" s="132"/>
      <c r="V1460" s="132"/>
    </row>
    <row r="1461" spans="11:22">
      <c r="K1461" s="132"/>
      <c r="L1461" s="132"/>
      <c r="M1461" s="132"/>
      <c r="O1461" s="132"/>
      <c r="P1461" s="132"/>
      <c r="R1461" s="132"/>
      <c r="S1461" s="132"/>
      <c r="U1461" s="132"/>
      <c r="V1461" s="132"/>
    </row>
    <row r="1462" spans="11:22">
      <c r="K1462" s="132"/>
      <c r="L1462" s="132"/>
      <c r="M1462" s="132"/>
      <c r="O1462" s="132"/>
      <c r="P1462" s="132"/>
      <c r="R1462" s="132"/>
      <c r="S1462" s="132"/>
      <c r="U1462" s="132"/>
      <c r="V1462" s="132"/>
    </row>
    <row r="1463" spans="11:22">
      <c r="K1463" s="132"/>
      <c r="L1463" s="132"/>
      <c r="M1463" s="132"/>
      <c r="O1463" s="132"/>
      <c r="P1463" s="132"/>
      <c r="R1463" s="132"/>
      <c r="S1463" s="132"/>
      <c r="U1463" s="132"/>
      <c r="V1463" s="132"/>
    </row>
    <row r="1464" spans="11:22">
      <c r="K1464" s="132"/>
      <c r="L1464" s="132"/>
      <c r="M1464" s="132"/>
      <c r="O1464" s="132"/>
      <c r="P1464" s="132"/>
      <c r="R1464" s="132"/>
      <c r="S1464" s="132"/>
      <c r="U1464" s="132"/>
      <c r="V1464" s="132"/>
    </row>
    <row r="1465" spans="11:22">
      <c r="K1465" s="132"/>
      <c r="L1465" s="132"/>
      <c r="M1465" s="132"/>
      <c r="O1465" s="132"/>
      <c r="P1465" s="132"/>
      <c r="R1465" s="132"/>
      <c r="S1465" s="132"/>
      <c r="U1465" s="132"/>
      <c r="V1465" s="132"/>
    </row>
    <row r="1466" spans="11:22">
      <c r="K1466" s="132"/>
      <c r="L1466" s="132"/>
      <c r="M1466" s="132"/>
      <c r="O1466" s="132"/>
      <c r="P1466" s="132"/>
      <c r="R1466" s="132"/>
      <c r="S1466" s="132"/>
      <c r="U1466" s="132"/>
      <c r="V1466" s="132"/>
    </row>
    <row r="1467" spans="11:22">
      <c r="K1467" s="132"/>
      <c r="L1467" s="132"/>
      <c r="M1467" s="132"/>
      <c r="O1467" s="132"/>
      <c r="P1467" s="132"/>
      <c r="R1467" s="132"/>
      <c r="S1467" s="132"/>
      <c r="U1467" s="132"/>
      <c r="V1467" s="132"/>
    </row>
    <row r="1468" spans="11:22">
      <c r="K1468" s="132"/>
      <c r="L1468" s="132"/>
      <c r="M1468" s="132"/>
      <c r="O1468" s="132"/>
      <c r="P1468" s="132"/>
      <c r="R1468" s="132"/>
      <c r="S1468" s="132"/>
      <c r="U1468" s="132"/>
      <c r="V1468" s="132"/>
    </row>
    <row r="1469" spans="11:22">
      <c r="K1469" s="132"/>
      <c r="L1469" s="132"/>
      <c r="M1469" s="132"/>
      <c r="O1469" s="132"/>
      <c r="P1469" s="132"/>
      <c r="R1469" s="132"/>
      <c r="S1469" s="132"/>
      <c r="U1469" s="132"/>
      <c r="V1469" s="132"/>
    </row>
    <row r="1470" spans="11:22">
      <c r="K1470" s="132"/>
      <c r="L1470" s="132"/>
      <c r="M1470" s="132"/>
      <c r="O1470" s="132"/>
      <c r="P1470" s="132"/>
      <c r="R1470" s="132"/>
      <c r="S1470" s="132"/>
      <c r="U1470" s="132"/>
      <c r="V1470" s="132"/>
    </row>
    <row r="1471" spans="11:22">
      <c r="K1471" s="132"/>
      <c r="L1471" s="132"/>
      <c r="M1471" s="132"/>
      <c r="O1471" s="132"/>
      <c r="P1471" s="132"/>
      <c r="R1471" s="132"/>
      <c r="S1471" s="132"/>
      <c r="U1471" s="132"/>
      <c r="V1471" s="132"/>
    </row>
    <row r="1472" spans="11:22">
      <c r="K1472" s="132"/>
      <c r="L1472" s="132"/>
      <c r="M1472" s="132"/>
      <c r="O1472" s="132"/>
      <c r="P1472" s="132"/>
      <c r="R1472" s="132"/>
      <c r="S1472" s="132"/>
      <c r="U1472" s="132"/>
      <c r="V1472" s="132"/>
    </row>
    <row r="1473" spans="11:22">
      <c r="K1473" s="132"/>
      <c r="L1473" s="132"/>
      <c r="M1473" s="132"/>
      <c r="O1473" s="132"/>
      <c r="P1473" s="132"/>
      <c r="R1473" s="132"/>
      <c r="S1473" s="132"/>
      <c r="U1473" s="132"/>
      <c r="V1473" s="132"/>
    </row>
    <row r="1474" spans="11:22">
      <c r="K1474" s="132"/>
      <c r="L1474" s="132"/>
      <c r="M1474" s="132"/>
      <c r="O1474" s="132"/>
      <c r="P1474" s="132"/>
      <c r="R1474" s="132"/>
      <c r="S1474" s="132"/>
      <c r="U1474" s="132"/>
      <c r="V1474" s="132"/>
    </row>
    <row r="1475" spans="11:22">
      <c r="K1475" s="132"/>
      <c r="L1475" s="132"/>
      <c r="M1475" s="132"/>
      <c r="O1475" s="132"/>
      <c r="P1475" s="132"/>
      <c r="R1475" s="132"/>
      <c r="S1475" s="132"/>
      <c r="U1475" s="132"/>
      <c r="V1475" s="132"/>
    </row>
    <row r="1476" spans="11:22">
      <c r="K1476" s="132"/>
      <c r="L1476" s="132"/>
      <c r="M1476" s="132"/>
      <c r="O1476" s="132"/>
      <c r="P1476" s="132"/>
      <c r="R1476" s="132"/>
      <c r="S1476" s="132"/>
      <c r="U1476" s="132"/>
      <c r="V1476" s="132"/>
    </row>
    <row r="1477" spans="11:22">
      <c r="K1477" s="132"/>
      <c r="L1477" s="132"/>
      <c r="M1477" s="132"/>
      <c r="O1477" s="132"/>
      <c r="P1477" s="132"/>
      <c r="R1477" s="132"/>
      <c r="S1477" s="132"/>
      <c r="U1477" s="132"/>
      <c r="V1477" s="132"/>
    </row>
    <row r="1478" spans="11:22">
      <c r="K1478" s="132"/>
      <c r="L1478" s="132"/>
      <c r="M1478" s="132"/>
      <c r="O1478" s="132"/>
      <c r="P1478" s="132"/>
      <c r="R1478" s="132"/>
      <c r="S1478" s="132"/>
      <c r="U1478" s="132"/>
      <c r="V1478" s="132"/>
    </row>
    <row r="1479" spans="11:22">
      <c r="K1479" s="132"/>
      <c r="L1479" s="132"/>
      <c r="M1479" s="132"/>
      <c r="O1479" s="132"/>
      <c r="P1479" s="132"/>
      <c r="R1479" s="132"/>
      <c r="S1479" s="132"/>
      <c r="U1479" s="132"/>
      <c r="V1479" s="132"/>
    </row>
    <row r="1480" spans="11:22">
      <c r="K1480" s="132"/>
      <c r="L1480" s="132"/>
      <c r="M1480" s="132"/>
      <c r="O1480" s="132"/>
      <c r="P1480" s="132"/>
      <c r="R1480" s="132"/>
      <c r="S1480" s="132"/>
      <c r="U1480" s="132"/>
      <c r="V1480" s="132"/>
    </row>
    <row r="1481" spans="11:22">
      <c r="K1481" s="132"/>
      <c r="L1481" s="132"/>
      <c r="M1481" s="132"/>
      <c r="O1481" s="132"/>
      <c r="P1481" s="132"/>
      <c r="R1481" s="132"/>
      <c r="S1481" s="132"/>
      <c r="U1481" s="132"/>
      <c r="V1481" s="132"/>
    </row>
    <row r="1482" spans="11:22">
      <c r="K1482" s="132"/>
      <c r="L1482" s="132"/>
      <c r="M1482" s="132"/>
      <c r="O1482" s="132"/>
      <c r="P1482" s="132"/>
      <c r="R1482" s="132"/>
      <c r="S1482" s="132"/>
      <c r="U1482" s="132"/>
      <c r="V1482" s="132"/>
    </row>
    <row r="1483" spans="11:22">
      <c r="K1483" s="132"/>
      <c r="L1483" s="132"/>
      <c r="M1483" s="132"/>
      <c r="O1483" s="132"/>
      <c r="P1483" s="132"/>
      <c r="R1483" s="132"/>
      <c r="S1483" s="132"/>
      <c r="U1483" s="132"/>
      <c r="V1483" s="132"/>
    </row>
    <row r="1484" spans="11:22">
      <c r="K1484" s="132"/>
      <c r="L1484" s="132"/>
      <c r="M1484" s="132"/>
      <c r="O1484" s="132"/>
      <c r="P1484" s="132"/>
      <c r="R1484" s="132"/>
      <c r="S1484" s="132"/>
      <c r="U1484" s="132"/>
      <c r="V1484" s="132"/>
    </row>
    <row r="1485" spans="11:22">
      <c r="K1485" s="132"/>
      <c r="L1485" s="132"/>
      <c r="M1485" s="132"/>
      <c r="O1485" s="132"/>
      <c r="P1485" s="132"/>
      <c r="R1485" s="132"/>
      <c r="S1485" s="132"/>
      <c r="U1485" s="132"/>
      <c r="V1485" s="132"/>
    </row>
    <row r="1486" spans="11:22">
      <c r="K1486" s="132"/>
      <c r="L1486" s="132"/>
      <c r="M1486" s="132"/>
      <c r="O1486" s="132"/>
      <c r="P1486" s="132"/>
      <c r="R1486" s="132"/>
      <c r="S1486" s="132"/>
      <c r="U1486" s="132"/>
      <c r="V1486" s="132"/>
    </row>
    <row r="1487" spans="11:22">
      <c r="K1487" s="132"/>
      <c r="L1487" s="132"/>
      <c r="M1487" s="132"/>
      <c r="O1487" s="132"/>
      <c r="P1487" s="132"/>
      <c r="R1487" s="132"/>
      <c r="S1487" s="132"/>
      <c r="U1487" s="132"/>
      <c r="V1487" s="132"/>
    </row>
    <row r="1488" spans="11:22">
      <c r="K1488" s="132"/>
      <c r="L1488" s="132"/>
      <c r="M1488" s="132"/>
      <c r="O1488" s="132"/>
      <c r="P1488" s="132"/>
      <c r="R1488" s="132"/>
      <c r="S1488" s="132"/>
      <c r="U1488" s="132"/>
      <c r="V1488" s="132"/>
    </row>
    <row r="1489" spans="11:22">
      <c r="K1489" s="132"/>
      <c r="L1489" s="132"/>
      <c r="M1489" s="132"/>
      <c r="O1489" s="132"/>
      <c r="P1489" s="132"/>
      <c r="R1489" s="132"/>
      <c r="S1489" s="132"/>
      <c r="U1489" s="132"/>
      <c r="V1489" s="132"/>
    </row>
    <row r="1490" spans="11:22">
      <c r="K1490" s="132"/>
      <c r="L1490" s="132"/>
      <c r="M1490" s="132"/>
      <c r="O1490" s="132"/>
      <c r="P1490" s="132"/>
      <c r="R1490" s="132"/>
      <c r="S1490" s="132"/>
      <c r="U1490" s="132"/>
      <c r="V1490" s="132"/>
    </row>
    <row r="1491" spans="11:22">
      <c r="K1491" s="132"/>
      <c r="L1491" s="132"/>
      <c r="M1491" s="132"/>
      <c r="O1491" s="132"/>
      <c r="P1491" s="132"/>
      <c r="R1491" s="132"/>
      <c r="S1491" s="132"/>
      <c r="U1491" s="132"/>
      <c r="V1491" s="132"/>
    </row>
    <row r="1492" spans="11:22">
      <c r="K1492" s="132"/>
      <c r="L1492" s="132"/>
      <c r="M1492" s="132"/>
      <c r="O1492" s="132"/>
      <c r="P1492" s="132"/>
      <c r="R1492" s="132"/>
      <c r="S1492" s="132"/>
      <c r="U1492" s="132"/>
      <c r="V1492" s="132"/>
    </row>
    <row r="1493" spans="11:22">
      <c r="K1493" s="132"/>
      <c r="L1493" s="132"/>
      <c r="M1493" s="132"/>
      <c r="O1493" s="132"/>
      <c r="P1493" s="132"/>
      <c r="R1493" s="132"/>
      <c r="S1493" s="132"/>
      <c r="U1493" s="132"/>
      <c r="V1493" s="132"/>
    </row>
    <row r="1494" spans="11:22">
      <c r="K1494" s="132"/>
      <c r="L1494" s="132"/>
      <c r="M1494" s="132"/>
      <c r="O1494" s="132"/>
      <c r="P1494" s="132"/>
      <c r="R1494" s="132"/>
      <c r="S1494" s="132"/>
      <c r="U1494" s="132"/>
      <c r="V1494" s="132"/>
    </row>
    <row r="1495" spans="11:22">
      <c r="K1495" s="132"/>
      <c r="L1495" s="132"/>
      <c r="M1495" s="132"/>
      <c r="O1495" s="132"/>
      <c r="P1495" s="132"/>
      <c r="R1495" s="132"/>
      <c r="S1495" s="132"/>
      <c r="U1495" s="132"/>
      <c r="V1495" s="132"/>
    </row>
    <row r="1496" spans="11:22">
      <c r="K1496" s="132"/>
      <c r="L1496" s="132"/>
      <c r="M1496" s="132"/>
      <c r="O1496" s="132"/>
      <c r="P1496" s="132"/>
      <c r="R1496" s="132"/>
      <c r="S1496" s="132"/>
      <c r="U1496" s="132"/>
      <c r="V1496" s="132"/>
    </row>
    <row r="1497" spans="11:22">
      <c r="K1497" s="132"/>
      <c r="L1497" s="132"/>
      <c r="M1497" s="132"/>
      <c r="O1497" s="132"/>
      <c r="P1497" s="132"/>
      <c r="R1497" s="132"/>
      <c r="S1497" s="132"/>
      <c r="U1497" s="132"/>
      <c r="V1497" s="132"/>
    </row>
    <row r="1498" spans="11:22">
      <c r="K1498" s="132"/>
      <c r="L1498" s="132"/>
      <c r="M1498" s="132"/>
      <c r="O1498" s="132"/>
      <c r="P1498" s="132"/>
      <c r="R1498" s="132"/>
      <c r="S1498" s="132"/>
      <c r="U1498" s="132"/>
      <c r="V1498" s="132"/>
    </row>
    <row r="1499" spans="11:22">
      <c r="K1499" s="132"/>
      <c r="L1499" s="132"/>
      <c r="M1499" s="132"/>
      <c r="O1499" s="132"/>
      <c r="P1499" s="132"/>
      <c r="R1499" s="132"/>
      <c r="S1499" s="132"/>
      <c r="U1499" s="132"/>
      <c r="V1499" s="132"/>
    </row>
    <row r="1500" spans="11:22">
      <c r="K1500" s="132"/>
      <c r="L1500" s="132"/>
      <c r="M1500" s="132"/>
      <c r="O1500" s="132"/>
      <c r="P1500" s="132"/>
      <c r="R1500" s="132"/>
      <c r="S1500" s="132"/>
      <c r="U1500" s="132"/>
      <c r="V1500" s="132"/>
    </row>
    <row r="1501" spans="11:22">
      <c r="K1501" s="132"/>
      <c r="L1501" s="132"/>
      <c r="M1501" s="132"/>
      <c r="O1501" s="132"/>
      <c r="P1501" s="132"/>
      <c r="R1501" s="132"/>
      <c r="S1501" s="132"/>
      <c r="U1501" s="132"/>
      <c r="V1501" s="132"/>
    </row>
    <row r="1502" spans="11:22">
      <c r="K1502" s="132"/>
      <c r="L1502" s="132"/>
      <c r="M1502" s="132"/>
      <c r="O1502" s="132"/>
      <c r="P1502" s="132"/>
      <c r="R1502" s="132"/>
      <c r="S1502" s="132"/>
      <c r="U1502" s="132"/>
      <c r="V1502" s="132"/>
    </row>
    <row r="1503" spans="11:22">
      <c r="K1503" s="132"/>
      <c r="L1503" s="132"/>
      <c r="M1503" s="132"/>
      <c r="O1503" s="132"/>
      <c r="P1503" s="132"/>
      <c r="R1503" s="132"/>
      <c r="S1503" s="132"/>
      <c r="U1503" s="132"/>
      <c r="V1503" s="132"/>
    </row>
    <row r="1504" spans="11:22">
      <c r="K1504" s="132"/>
      <c r="L1504" s="132"/>
      <c r="M1504" s="132"/>
      <c r="O1504" s="132"/>
      <c r="P1504" s="132"/>
      <c r="R1504" s="132"/>
      <c r="S1504" s="132"/>
      <c r="U1504" s="132"/>
      <c r="V1504" s="132"/>
    </row>
    <row r="1505" spans="11:22">
      <c r="K1505" s="132"/>
      <c r="L1505" s="132"/>
      <c r="M1505" s="132"/>
      <c r="O1505" s="132"/>
      <c r="P1505" s="132"/>
      <c r="R1505" s="132"/>
      <c r="S1505" s="132"/>
      <c r="U1505" s="132"/>
      <c r="V1505" s="132"/>
    </row>
    <row r="1506" spans="11:22">
      <c r="K1506" s="132"/>
      <c r="L1506" s="132"/>
      <c r="M1506" s="132"/>
      <c r="O1506" s="132"/>
      <c r="P1506" s="132"/>
      <c r="R1506" s="132"/>
      <c r="S1506" s="132"/>
      <c r="U1506" s="132"/>
      <c r="V1506" s="132"/>
    </row>
    <row r="1507" spans="11:22">
      <c r="K1507" s="132"/>
      <c r="L1507" s="132"/>
      <c r="M1507" s="132"/>
      <c r="O1507" s="132"/>
      <c r="P1507" s="132"/>
      <c r="R1507" s="132"/>
      <c r="S1507" s="132"/>
      <c r="U1507" s="132"/>
      <c r="V1507" s="132"/>
    </row>
    <row r="1508" spans="11:22">
      <c r="K1508" s="132"/>
      <c r="L1508" s="132"/>
      <c r="M1508" s="132"/>
      <c r="O1508" s="132"/>
      <c r="P1508" s="132"/>
      <c r="R1508" s="132"/>
      <c r="S1508" s="132"/>
      <c r="U1508" s="132"/>
      <c r="V1508" s="132"/>
    </row>
    <row r="1509" spans="11:22">
      <c r="K1509" s="132"/>
      <c r="L1509" s="132"/>
      <c r="M1509" s="132"/>
      <c r="O1509" s="132"/>
      <c r="P1509" s="132"/>
      <c r="R1509" s="132"/>
      <c r="S1509" s="132"/>
      <c r="U1509" s="132"/>
      <c r="V1509" s="132"/>
    </row>
    <row r="1510" spans="11:22">
      <c r="K1510" s="132"/>
      <c r="L1510" s="132"/>
      <c r="M1510" s="132"/>
      <c r="O1510" s="132"/>
      <c r="P1510" s="132"/>
      <c r="R1510" s="132"/>
      <c r="S1510" s="132"/>
      <c r="U1510" s="132"/>
      <c r="V1510" s="132"/>
    </row>
    <row r="1511" spans="11:22">
      <c r="K1511" s="132"/>
      <c r="L1511" s="132"/>
      <c r="M1511" s="132"/>
      <c r="O1511" s="132"/>
      <c r="P1511" s="132"/>
      <c r="R1511" s="132"/>
      <c r="S1511" s="132"/>
      <c r="U1511" s="132"/>
      <c r="V1511" s="132"/>
    </row>
    <row r="1512" spans="11:22">
      <c r="K1512" s="132"/>
      <c r="L1512" s="132"/>
      <c r="M1512" s="132"/>
      <c r="O1512" s="132"/>
      <c r="P1512" s="132"/>
      <c r="R1512" s="132"/>
      <c r="S1512" s="132"/>
      <c r="U1512" s="132"/>
      <c r="V1512" s="132"/>
    </row>
    <row r="1513" spans="11:22">
      <c r="K1513" s="132"/>
      <c r="L1513" s="132"/>
      <c r="M1513" s="132"/>
      <c r="O1513" s="132"/>
      <c r="P1513" s="132"/>
      <c r="R1513" s="132"/>
      <c r="S1513" s="132"/>
      <c r="U1513" s="132"/>
      <c r="V1513" s="132"/>
    </row>
    <row r="1514" spans="11:22">
      <c r="K1514" s="132"/>
      <c r="L1514" s="132"/>
      <c r="M1514" s="132"/>
      <c r="O1514" s="132"/>
      <c r="P1514" s="132"/>
      <c r="R1514" s="132"/>
      <c r="S1514" s="132"/>
      <c r="U1514" s="132"/>
      <c r="V1514" s="132"/>
    </row>
    <row r="1515" spans="11:22">
      <c r="K1515" s="132"/>
      <c r="L1515" s="132"/>
      <c r="M1515" s="132"/>
      <c r="O1515" s="132"/>
      <c r="P1515" s="132"/>
      <c r="R1515" s="132"/>
      <c r="S1515" s="132"/>
      <c r="U1515" s="132"/>
      <c r="V1515" s="132"/>
    </row>
    <row r="1516" spans="11:22">
      <c r="K1516" s="132"/>
      <c r="L1516" s="132"/>
      <c r="M1516" s="132"/>
      <c r="O1516" s="132"/>
      <c r="P1516" s="132"/>
      <c r="R1516" s="132"/>
      <c r="S1516" s="132"/>
      <c r="U1516" s="132"/>
      <c r="V1516" s="132"/>
    </row>
    <row r="1517" spans="11:22">
      <c r="K1517" s="132"/>
      <c r="L1517" s="132"/>
      <c r="M1517" s="132"/>
      <c r="O1517" s="132"/>
      <c r="P1517" s="132"/>
      <c r="R1517" s="132"/>
      <c r="S1517" s="132"/>
      <c r="U1517" s="132"/>
      <c r="V1517" s="132"/>
    </row>
    <row r="1518" spans="11:22">
      <c r="K1518" s="132"/>
      <c r="L1518" s="132"/>
      <c r="M1518" s="132"/>
      <c r="O1518" s="132"/>
      <c r="P1518" s="132"/>
      <c r="R1518" s="132"/>
      <c r="S1518" s="132"/>
      <c r="U1518" s="132"/>
      <c r="V1518" s="132"/>
    </row>
    <row r="1519" spans="11:22">
      <c r="K1519" s="132"/>
      <c r="L1519" s="132"/>
      <c r="M1519" s="132"/>
      <c r="O1519" s="132"/>
      <c r="P1519" s="132"/>
      <c r="R1519" s="132"/>
      <c r="S1519" s="132"/>
      <c r="U1519" s="132"/>
      <c r="V1519" s="132"/>
    </row>
    <row r="1520" spans="11:22">
      <c r="K1520" s="132"/>
      <c r="L1520" s="132"/>
      <c r="M1520" s="132"/>
      <c r="O1520" s="132"/>
      <c r="P1520" s="132"/>
      <c r="R1520" s="132"/>
      <c r="S1520" s="132"/>
      <c r="U1520" s="132"/>
      <c r="V1520" s="132"/>
    </row>
    <row r="1521" spans="11:22">
      <c r="K1521" s="132"/>
      <c r="L1521" s="132"/>
      <c r="M1521" s="132"/>
      <c r="O1521" s="132"/>
      <c r="P1521" s="132"/>
      <c r="R1521" s="132"/>
      <c r="S1521" s="132"/>
      <c r="U1521" s="132"/>
      <c r="V1521" s="132"/>
    </row>
    <row r="1522" spans="11:22">
      <c r="K1522" s="132"/>
      <c r="L1522" s="132"/>
      <c r="M1522" s="132"/>
      <c r="O1522" s="132"/>
      <c r="P1522" s="132"/>
      <c r="R1522" s="132"/>
      <c r="S1522" s="132"/>
      <c r="U1522" s="132"/>
      <c r="V1522" s="132"/>
    </row>
    <row r="1523" spans="11:22">
      <c r="K1523" s="132"/>
      <c r="L1523" s="132"/>
      <c r="M1523" s="132"/>
      <c r="O1523" s="132"/>
      <c r="P1523" s="132"/>
      <c r="R1523" s="132"/>
      <c r="S1523" s="132"/>
      <c r="U1523" s="132"/>
      <c r="V1523" s="132"/>
    </row>
    <row r="1524" spans="11:22">
      <c r="K1524" s="132"/>
      <c r="L1524" s="132"/>
      <c r="M1524" s="132"/>
      <c r="O1524" s="132"/>
      <c r="P1524" s="132"/>
      <c r="R1524" s="132"/>
      <c r="S1524" s="132"/>
      <c r="U1524" s="132"/>
      <c r="V1524" s="132"/>
    </row>
    <row r="1525" spans="11:22">
      <c r="K1525" s="132"/>
      <c r="L1525" s="132"/>
      <c r="M1525" s="132"/>
      <c r="O1525" s="132"/>
      <c r="P1525" s="132"/>
      <c r="R1525" s="132"/>
      <c r="S1525" s="132"/>
      <c r="U1525" s="132"/>
      <c r="V1525" s="132"/>
    </row>
    <row r="1526" spans="11:22">
      <c r="K1526" s="132"/>
      <c r="L1526" s="132"/>
      <c r="M1526" s="132"/>
      <c r="O1526" s="132"/>
      <c r="P1526" s="132"/>
      <c r="R1526" s="132"/>
      <c r="S1526" s="132"/>
      <c r="U1526" s="132"/>
      <c r="V1526" s="132"/>
    </row>
    <row r="1527" spans="11:22">
      <c r="K1527" s="132"/>
      <c r="L1527" s="132"/>
      <c r="M1527" s="132"/>
      <c r="O1527" s="132"/>
      <c r="P1527" s="132"/>
      <c r="R1527" s="132"/>
      <c r="S1527" s="132"/>
      <c r="U1527" s="132"/>
      <c r="V1527" s="132"/>
    </row>
    <row r="1528" spans="11:22">
      <c r="K1528" s="132"/>
      <c r="L1528" s="132"/>
      <c r="M1528" s="132"/>
      <c r="O1528" s="132"/>
      <c r="P1528" s="132"/>
      <c r="R1528" s="132"/>
      <c r="S1528" s="132"/>
      <c r="U1528" s="132"/>
      <c r="V1528" s="132"/>
    </row>
    <row r="1529" spans="11:22">
      <c r="K1529" s="132"/>
      <c r="L1529" s="132"/>
      <c r="M1529" s="132"/>
      <c r="O1529" s="132"/>
      <c r="P1529" s="132"/>
      <c r="R1529" s="132"/>
      <c r="S1529" s="132"/>
      <c r="U1529" s="132"/>
      <c r="V1529" s="132"/>
    </row>
    <row r="1530" spans="11:22">
      <c r="K1530" s="132"/>
      <c r="L1530" s="132"/>
      <c r="M1530" s="132"/>
      <c r="O1530" s="132"/>
      <c r="P1530" s="132"/>
      <c r="R1530" s="132"/>
      <c r="S1530" s="132"/>
      <c r="U1530" s="132"/>
      <c r="V1530" s="132"/>
    </row>
    <row r="1531" spans="11:22">
      <c r="K1531" s="132"/>
      <c r="L1531" s="132"/>
      <c r="M1531" s="132"/>
      <c r="O1531" s="132"/>
      <c r="P1531" s="132"/>
      <c r="R1531" s="132"/>
      <c r="S1531" s="132"/>
      <c r="U1531" s="132"/>
      <c r="V1531" s="132"/>
    </row>
    <row r="1532" spans="11:22">
      <c r="K1532" s="132"/>
      <c r="L1532" s="132"/>
      <c r="M1532" s="132"/>
      <c r="O1532" s="132"/>
      <c r="P1532" s="132"/>
      <c r="R1532" s="132"/>
      <c r="S1532" s="132"/>
      <c r="U1532" s="132"/>
      <c r="V1532" s="132"/>
    </row>
    <row r="1533" spans="11:22">
      <c r="K1533" s="132"/>
      <c r="L1533" s="132"/>
      <c r="M1533" s="132"/>
      <c r="O1533" s="132"/>
      <c r="P1533" s="132"/>
      <c r="R1533" s="132"/>
      <c r="S1533" s="132"/>
      <c r="U1533" s="132"/>
      <c r="V1533" s="132"/>
    </row>
    <row r="1534" spans="11:22">
      <c r="K1534" s="132"/>
      <c r="L1534" s="132"/>
      <c r="M1534" s="132"/>
      <c r="O1534" s="132"/>
      <c r="P1534" s="132"/>
      <c r="R1534" s="132"/>
      <c r="S1534" s="132"/>
      <c r="U1534" s="132"/>
      <c r="V1534" s="132"/>
    </row>
    <row r="1535" spans="11:22">
      <c r="K1535" s="132"/>
      <c r="L1535" s="132"/>
      <c r="M1535" s="132"/>
      <c r="O1535" s="132"/>
      <c r="P1535" s="132"/>
      <c r="R1535" s="132"/>
      <c r="S1535" s="132"/>
      <c r="U1535" s="132"/>
      <c r="V1535" s="132"/>
    </row>
    <row r="1536" spans="11:22">
      <c r="K1536" s="132"/>
      <c r="L1536" s="132"/>
      <c r="M1536" s="132"/>
      <c r="O1536" s="132"/>
      <c r="P1536" s="132"/>
      <c r="R1536" s="132"/>
      <c r="S1536" s="132"/>
      <c r="U1536" s="132"/>
      <c r="V1536" s="132"/>
    </row>
    <row r="1537" spans="11:22">
      <c r="K1537" s="132"/>
      <c r="L1537" s="132"/>
      <c r="M1537" s="132"/>
      <c r="O1537" s="132"/>
      <c r="P1537" s="132"/>
      <c r="R1537" s="132"/>
      <c r="S1537" s="132"/>
      <c r="U1537" s="132"/>
      <c r="V1537" s="132"/>
    </row>
    <row r="1538" spans="11:22">
      <c r="K1538" s="132"/>
      <c r="L1538" s="132"/>
      <c r="M1538" s="132"/>
      <c r="O1538" s="132"/>
      <c r="P1538" s="132"/>
      <c r="R1538" s="132"/>
      <c r="S1538" s="132"/>
      <c r="U1538" s="132"/>
      <c r="V1538" s="132"/>
    </row>
    <row r="1539" spans="11:22">
      <c r="K1539" s="132"/>
      <c r="L1539" s="132"/>
      <c r="M1539" s="132"/>
      <c r="O1539" s="132"/>
      <c r="P1539" s="132"/>
      <c r="R1539" s="132"/>
      <c r="S1539" s="132"/>
      <c r="U1539" s="132"/>
      <c r="V1539" s="132"/>
    </row>
    <row r="1540" spans="11:22">
      <c r="K1540" s="132"/>
      <c r="L1540" s="132"/>
      <c r="M1540" s="132"/>
      <c r="O1540" s="132"/>
      <c r="P1540" s="132"/>
      <c r="R1540" s="132"/>
      <c r="S1540" s="132"/>
      <c r="U1540" s="132"/>
      <c r="V1540" s="132"/>
    </row>
    <row r="1541" spans="11:22">
      <c r="K1541" s="132"/>
      <c r="L1541" s="132"/>
      <c r="M1541" s="132"/>
      <c r="O1541" s="132"/>
      <c r="P1541" s="132"/>
      <c r="R1541" s="132"/>
      <c r="S1541" s="132"/>
      <c r="U1541" s="132"/>
      <c r="V1541" s="132"/>
    </row>
    <row r="1542" spans="11:22">
      <c r="K1542" s="132"/>
      <c r="L1542" s="132"/>
      <c r="M1542" s="132"/>
      <c r="O1542" s="132"/>
      <c r="P1542" s="132"/>
      <c r="R1542" s="132"/>
      <c r="S1542" s="132"/>
      <c r="U1542" s="132"/>
      <c r="V1542" s="132"/>
    </row>
    <row r="1543" spans="11:22">
      <c r="K1543" s="132"/>
      <c r="L1543" s="132"/>
      <c r="M1543" s="132"/>
      <c r="O1543" s="132"/>
      <c r="P1543" s="132"/>
      <c r="R1543" s="132"/>
      <c r="S1543" s="132"/>
      <c r="U1543" s="132"/>
      <c r="V1543" s="132"/>
    </row>
    <row r="1544" spans="11:22">
      <c r="K1544" s="132"/>
      <c r="L1544" s="132"/>
      <c r="M1544" s="132"/>
      <c r="O1544" s="132"/>
      <c r="P1544" s="132"/>
      <c r="R1544" s="132"/>
      <c r="S1544" s="132"/>
      <c r="U1544" s="132"/>
      <c r="V1544" s="132"/>
    </row>
    <row r="1545" spans="11:22">
      <c r="K1545" s="132"/>
      <c r="L1545" s="132"/>
      <c r="M1545" s="132"/>
      <c r="O1545" s="132"/>
      <c r="P1545" s="132"/>
      <c r="R1545" s="132"/>
      <c r="S1545" s="132"/>
      <c r="U1545" s="132"/>
      <c r="V1545" s="132"/>
    </row>
    <row r="1546" spans="11:22">
      <c r="K1546" s="132"/>
      <c r="L1546" s="132"/>
      <c r="M1546" s="132"/>
      <c r="O1546" s="132"/>
      <c r="P1546" s="132"/>
      <c r="R1546" s="132"/>
      <c r="S1546" s="132"/>
      <c r="U1546" s="132"/>
      <c r="V1546" s="132"/>
    </row>
    <row r="1547" spans="11:22">
      <c r="K1547" s="132"/>
      <c r="L1547" s="132"/>
      <c r="M1547" s="132"/>
      <c r="O1547" s="132"/>
      <c r="P1547" s="132"/>
      <c r="R1547" s="132"/>
      <c r="S1547" s="132"/>
      <c r="U1547" s="132"/>
      <c r="V1547" s="132"/>
    </row>
    <row r="1548" spans="11:22">
      <c r="K1548" s="132"/>
      <c r="L1548" s="132"/>
      <c r="M1548" s="132"/>
      <c r="O1548" s="132"/>
      <c r="P1548" s="132"/>
      <c r="R1548" s="132"/>
      <c r="S1548" s="132"/>
      <c r="U1548" s="132"/>
      <c r="V1548" s="132"/>
    </row>
    <row r="1549" spans="11:22">
      <c r="K1549" s="132"/>
      <c r="L1549" s="132"/>
      <c r="M1549" s="132"/>
      <c r="O1549" s="132"/>
      <c r="P1549" s="132"/>
      <c r="R1549" s="132"/>
      <c r="S1549" s="132"/>
      <c r="U1549" s="132"/>
      <c r="V1549" s="132"/>
    </row>
    <row r="1550" spans="11:22">
      <c r="K1550" s="132"/>
      <c r="L1550" s="132"/>
      <c r="M1550" s="132"/>
      <c r="O1550" s="132"/>
      <c r="P1550" s="132"/>
      <c r="R1550" s="132"/>
      <c r="S1550" s="132"/>
      <c r="U1550" s="132"/>
      <c r="V1550" s="132"/>
    </row>
    <row r="1551" spans="11:22">
      <c r="K1551" s="132"/>
      <c r="L1551" s="132"/>
      <c r="M1551" s="132"/>
      <c r="O1551" s="132"/>
      <c r="P1551" s="132"/>
      <c r="R1551" s="132"/>
      <c r="S1551" s="132"/>
      <c r="U1551" s="132"/>
      <c r="V1551" s="132"/>
    </row>
    <row r="1552" spans="11:22">
      <c r="K1552" s="132"/>
      <c r="L1552" s="132"/>
      <c r="M1552" s="132"/>
      <c r="O1552" s="132"/>
      <c r="P1552" s="132"/>
      <c r="R1552" s="132"/>
      <c r="S1552" s="132"/>
      <c r="U1552" s="132"/>
      <c r="V1552" s="132"/>
    </row>
    <row r="1553" spans="11:22">
      <c r="K1553" s="132"/>
      <c r="L1553" s="132"/>
      <c r="M1553" s="132"/>
      <c r="O1553" s="132"/>
      <c r="P1553" s="132"/>
      <c r="R1553" s="132"/>
      <c r="S1553" s="132"/>
      <c r="U1553" s="132"/>
      <c r="V1553" s="132"/>
    </row>
    <row r="1554" spans="11:22">
      <c r="K1554" s="132"/>
      <c r="L1554" s="132"/>
      <c r="M1554" s="132"/>
      <c r="O1554" s="132"/>
      <c r="P1554" s="132"/>
      <c r="R1554" s="132"/>
      <c r="S1554" s="132"/>
      <c r="U1554" s="132"/>
      <c r="V1554" s="132"/>
    </row>
    <row r="1555" spans="11:22">
      <c r="K1555" s="132"/>
      <c r="L1555" s="132"/>
      <c r="M1555" s="132"/>
      <c r="O1555" s="132"/>
      <c r="P1555" s="132"/>
      <c r="R1555" s="132"/>
      <c r="S1555" s="132"/>
      <c r="U1555" s="132"/>
      <c r="V1555" s="132"/>
    </row>
    <row r="1556" spans="11:22">
      <c r="K1556" s="132"/>
      <c r="L1556" s="132"/>
      <c r="M1556" s="132"/>
      <c r="O1556" s="132"/>
      <c r="P1556" s="132"/>
      <c r="R1556" s="132"/>
      <c r="S1556" s="132"/>
      <c r="U1556" s="132"/>
      <c r="V1556" s="132"/>
    </row>
    <row r="1557" spans="11:22">
      <c r="K1557" s="132"/>
      <c r="L1557" s="132"/>
      <c r="M1557" s="132"/>
      <c r="O1557" s="132"/>
      <c r="P1557" s="132"/>
      <c r="R1557" s="132"/>
      <c r="S1557" s="132"/>
      <c r="U1557" s="132"/>
      <c r="V1557" s="132"/>
    </row>
    <row r="1558" spans="11:22">
      <c r="K1558" s="132"/>
      <c r="L1558" s="132"/>
      <c r="M1558" s="132"/>
      <c r="O1558" s="132"/>
      <c r="P1558" s="132"/>
      <c r="R1558" s="132"/>
      <c r="S1558" s="132"/>
      <c r="U1558" s="132"/>
      <c r="V1558" s="132"/>
    </row>
    <row r="1559" spans="11:22">
      <c r="K1559" s="132"/>
      <c r="L1559" s="132"/>
      <c r="M1559" s="132"/>
      <c r="O1559" s="132"/>
      <c r="P1559" s="132"/>
      <c r="R1559" s="132"/>
      <c r="S1559" s="132"/>
      <c r="U1559" s="132"/>
      <c r="V1559" s="132"/>
    </row>
    <row r="1560" spans="11:22">
      <c r="K1560" s="132"/>
      <c r="L1560" s="132"/>
      <c r="M1560" s="132"/>
      <c r="O1560" s="132"/>
      <c r="P1560" s="132"/>
      <c r="R1560" s="132"/>
      <c r="S1560" s="132"/>
      <c r="U1560" s="132"/>
      <c r="V1560" s="132"/>
    </row>
    <row r="1561" spans="11:22">
      <c r="K1561" s="132"/>
      <c r="L1561" s="132"/>
      <c r="M1561" s="132"/>
      <c r="O1561" s="132"/>
      <c r="P1561" s="132"/>
      <c r="R1561" s="132"/>
      <c r="S1561" s="132"/>
      <c r="U1561" s="132"/>
      <c r="V1561" s="132"/>
    </row>
    <row r="1562" spans="11:22">
      <c r="K1562" s="132"/>
      <c r="L1562" s="132"/>
      <c r="M1562" s="132"/>
      <c r="O1562" s="132"/>
      <c r="P1562" s="132"/>
      <c r="R1562" s="132"/>
      <c r="S1562" s="132"/>
      <c r="U1562" s="132"/>
      <c r="V1562" s="132"/>
    </row>
    <row r="1563" spans="11:22">
      <c r="K1563" s="132"/>
      <c r="L1563" s="132"/>
      <c r="M1563" s="132"/>
      <c r="O1563" s="132"/>
      <c r="P1563" s="132"/>
      <c r="R1563" s="132"/>
      <c r="S1563" s="132"/>
      <c r="U1563" s="132"/>
      <c r="V1563" s="132"/>
    </row>
    <row r="1564" spans="11:22">
      <c r="K1564" s="132"/>
      <c r="L1564" s="132"/>
      <c r="M1564" s="132"/>
      <c r="O1564" s="132"/>
      <c r="P1564" s="132"/>
      <c r="R1564" s="132"/>
      <c r="S1564" s="132"/>
      <c r="U1564" s="132"/>
      <c r="V1564" s="132"/>
    </row>
    <row r="1565" spans="11:22">
      <c r="K1565" s="132"/>
      <c r="L1565" s="132"/>
      <c r="M1565" s="132"/>
      <c r="O1565" s="132"/>
      <c r="P1565" s="132"/>
      <c r="R1565" s="132"/>
      <c r="S1565" s="132"/>
      <c r="U1565" s="132"/>
      <c r="V1565" s="132"/>
    </row>
    <row r="1566" spans="11:22">
      <c r="K1566" s="132"/>
      <c r="L1566" s="132"/>
      <c r="M1566" s="132"/>
      <c r="O1566" s="132"/>
      <c r="P1566" s="132"/>
      <c r="R1566" s="132"/>
      <c r="S1566" s="132"/>
      <c r="U1566" s="132"/>
      <c r="V1566" s="132"/>
    </row>
    <row r="1567" spans="11:22">
      <c r="K1567" s="132"/>
      <c r="L1567" s="132"/>
      <c r="M1567" s="132"/>
      <c r="O1567" s="132"/>
      <c r="P1567" s="132"/>
      <c r="R1567" s="132"/>
      <c r="S1567" s="132"/>
      <c r="U1567" s="132"/>
      <c r="V1567" s="132"/>
    </row>
    <row r="1568" spans="11:22">
      <c r="K1568" s="132"/>
      <c r="L1568" s="132"/>
      <c r="M1568" s="132"/>
      <c r="O1568" s="132"/>
      <c r="P1568" s="132"/>
      <c r="R1568" s="132"/>
      <c r="S1568" s="132"/>
      <c r="U1568" s="132"/>
      <c r="V1568" s="132"/>
    </row>
    <row r="1569" spans="11:22">
      <c r="K1569" s="132"/>
      <c r="L1569" s="132"/>
      <c r="M1569" s="132"/>
      <c r="O1569" s="132"/>
      <c r="P1569" s="132"/>
      <c r="R1569" s="132"/>
      <c r="S1569" s="132"/>
      <c r="U1569" s="132"/>
      <c r="V1569" s="132"/>
    </row>
    <row r="1570" spans="11:22">
      <c r="K1570" s="132"/>
      <c r="L1570" s="132"/>
      <c r="M1570" s="132"/>
      <c r="O1570" s="132"/>
      <c r="P1570" s="132"/>
      <c r="R1570" s="132"/>
      <c r="S1570" s="132"/>
      <c r="U1570" s="132"/>
      <c r="V1570" s="132"/>
    </row>
    <row r="1571" spans="11:22">
      <c r="K1571" s="132"/>
      <c r="L1571" s="132"/>
      <c r="M1571" s="132"/>
      <c r="O1571" s="132"/>
      <c r="P1571" s="132"/>
      <c r="R1571" s="132"/>
      <c r="S1571" s="132"/>
      <c r="U1571" s="132"/>
      <c r="V1571" s="132"/>
    </row>
    <row r="1572" spans="11:22">
      <c r="K1572" s="132"/>
      <c r="L1572" s="132"/>
      <c r="M1572" s="132"/>
      <c r="O1572" s="132"/>
      <c r="P1572" s="132"/>
      <c r="R1572" s="132"/>
      <c r="S1572" s="132"/>
      <c r="U1572" s="132"/>
      <c r="V1572" s="132"/>
    </row>
    <row r="1573" spans="11:22">
      <c r="K1573" s="132"/>
      <c r="L1573" s="132"/>
      <c r="M1573" s="132"/>
      <c r="O1573" s="132"/>
      <c r="P1573" s="132"/>
      <c r="R1573" s="132"/>
      <c r="S1573" s="132"/>
      <c r="U1573" s="132"/>
      <c r="V1573" s="132"/>
    </row>
    <row r="1574" spans="11:22">
      <c r="K1574" s="132"/>
      <c r="L1574" s="132"/>
      <c r="M1574" s="132"/>
      <c r="O1574" s="132"/>
      <c r="P1574" s="132"/>
      <c r="R1574" s="132"/>
      <c r="S1574" s="132"/>
      <c r="U1574" s="132"/>
      <c r="V1574" s="132"/>
    </row>
    <row r="1575" spans="11:22">
      <c r="K1575" s="132"/>
      <c r="L1575" s="132"/>
      <c r="M1575" s="132"/>
      <c r="O1575" s="132"/>
      <c r="P1575" s="132"/>
      <c r="R1575" s="132"/>
      <c r="S1575" s="132"/>
      <c r="U1575" s="132"/>
      <c r="V1575" s="132"/>
    </row>
    <row r="1576" spans="11:22">
      <c r="K1576" s="132"/>
      <c r="L1576" s="132"/>
      <c r="M1576" s="132"/>
      <c r="O1576" s="132"/>
      <c r="P1576" s="132"/>
      <c r="R1576" s="132"/>
      <c r="S1576" s="132"/>
      <c r="U1576" s="132"/>
      <c r="V1576" s="132"/>
    </row>
    <row r="1577" spans="11:22">
      <c r="K1577" s="132"/>
      <c r="L1577" s="132"/>
      <c r="M1577" s="132"/>
      <c r="O1577" s="132"/>
      <c r="P1577" s="132"/>
      <c r="R1577" s="132"/>
      <c r="S1577" s="132"/>
      <c r="U1577" s="132"/>
      <c r="V1577" s="132"/>
    </row>
    <row r="1578" spans="11:22">
      <c r="K1578" s="132"/>
      <c r="L1578" s="132"/>
      <c r="M1578" s="132"/>
      <c r="O1578" s="132"/>
      <c r="P1578" s="132"/>
      <c r="R1578" s="132"/>
      <c r="S1578" s="132"/>
      <c r="U1578" s="132"/>
      <c r="V1578" s="132"/>
    </row>
    <row r="1579" spans="11:22">
      <c r="K1579" s="132"/>
      <c r="L1579" s="132"/>
      <c r="M1579" s="132"/>
      <c r="O1579" s="132"/>
      <c r="P1579" s="132"/>
      <c r="R1579" s="132"/>
      <c r="S1579" s="132"/>
      <c r="U1579" s="132"/>
      <c r="V1579" s="132"/>
    </row>
    <row r="1580" spans="11:22">
      <c r="K1580" s="132"/>
      <c r="L1580" s="132"/>
      <c r="M1580" s="132"/>
      <c r="O1580" s="132"/>
      <c r="P1580" s="132"/>
      <c r="R1580" s="132"/>
      <c r="S1580" s="132"/>
      <c r="U1580" s="132"/>
      <c r="V1580" s="132"/>
    </row>
    <row r="1581" spans="11:22">
      <c r="K1581" s="132"/>
      <c r="L1581" s="132"/>
      <c r="M1581" s="132"/>
      <c r="O1581" s="132"/>
      <c r="P1581" s="132"/>
      <c r="R1581" s="132"/>
      <c r="S1581" s="132"/>
      <c r="U1581" s="132"/>
      <c r="V1581" s="132"/>
    </row>
    <row r="1582" spans="11:22">
      <c r="K1582" s="132"/>
      <c r="L1582" s="132"/>
      <c r="M1582" s="132"/>
      <c r="O1582" s="132"/>
      <c r="P1582" s="132"/>
      <c r="R1582" s="132"/>
      <c r="S1582" s="132"/>
      <c r="U1582" s="132"/>
      <c r="V1582" s="132"/>
    </row>
    <row r="1583" spans="11:22">
      <c r="K1583" s="132"/>
      <c r="L1583" s="132"/>
      <c r="M1583" s="132"/>
      <c r="O1583" s="132"/>
      <c r="P1583" s="132"/>
      <c r="R1583" s="132"/>
      <c r="S1583" s="132"/>
      <c r="U1583" s="132"/>
      <c r="V1583" s="132"/>
    </row>
    <row r="1584" spans="11:22">
      <c r="K1584" s="132"/>
      <c r="L1584" s="132"/>
      <c r="M1584" s="132"/>
      <c r="O1584" s="132"/>
      <c r="P1584" s="132"/>
      <c r="R1584" s="132"/>
      <c r="S1584" s="132"/>
      <c r="U1584" s="132"/>
      <c r="V1584" s="132"/>
    </row>
    <row r="1585" spans="11:22">
      <c r="K1585" s="132"/>
      <c r="L1585" s="132"/>
      <c r="M1585" s="132"/>
      <c r="O1585" s="132"/>
      <c r="P1585" s="132"/>
      <c r="R1585" s="132"/>
      <c r="S1585" s="132"/>
      <c r="U1585" s="132"/>
      <c r="V1585" s="132"/>
    </row>
    <row r="1586" spans="11:22">
      <c r="K1586" s="132"/>
      <c r="L1586" s="132"/>
      <c r="M1586" s="132"/>
      <c r="O1586" s="132"/>
      <c r="P1586" s="132"/>
      <c r="R1586" s="132"/>
      <c r="S1586" s="132"/>
      <c r="U1586" s="132"/>
      <c r="V1586" s="132"/>
    </row>
    <row r="1587" spans="11:22">
      <c r="K1587" s="132"/>
      <c r="L1587" s="132"/>
      <c r="M1587" s="132"/>
      <c r="O1587" s="132"/>
      <c r="P1587" s="132"/>
      <c r="R1587" s="132"/>
      <c r="S1587" s="132"/>
      <c r="U1587" s="132"/>
      <c r="V1587" s="132"/>
    </row>
    <row r="1588" spans="11:22">
      <c r="K1588" s="132"/>
      <c r="L1588" s="132"/>
      <c r="M1588" s="132"/>
      <c r="O1588" s="132"/>
      <c r="P1588" s="132"/>
      <c r="R1588" s="132"/>
      <c r="S1588" s="132"/>
      <c r="U1588" s="132"/>
      <c r="V1588" s="132"/>
    </row>
    <row r="1589" spans="11:22">
      <c r="K1589" s="132"/>
      <c r="L1589" s="132"/>
      <c r="M1589" s="132"/>
      <c r="O1589" s="132"/>
      <c r="P1589" s="132"/>
      <c r="R1589" s="132"/>
      <c r="S1589" s="132"/>
      <c r="U1589" s="132"/>
      <c r="V1589" s="132"/>
    </row>
    <row r="1590" spans="11:22">
      <c r="K1590" s="132"/>
      <c r="L1590" s="132"/>
      <c r="M1590" s="132"/>
      <c r="O1590" s="132"/>
      <c r="P1590" s="132"/>
      <c r="R1590" s="132"/>
      <c r="S1590" s="132"/>
      <c r="U1590" s="132"/>
      <c r="V1590" s="132"/>
    </row>
    <row r="1591" spans="11:22">
      <c r="K1591" s="132"/>
      <c r="L1591" s="132"/>
      <c r="M1591" s="132"/>
      <c r="O1591" s="132"/>
      <c r="P1591" s="132"/>
      <c r="R1591" s="132"/>
      <c r="S1591" s="132"/>
      <c r="U1591" s="132"/>
      <c r="V1591" s="132"/>
    </row>
    <row r="1592" spans="11:22">
      <c r="K1592" s="132"/>
      <c r="L1592" s="132"/>
      <c r="M1592" s="132"/>
      <c r="O1592" s="132"/>
      <c r="P1592" s="132"/>
      <c r="R1592" s="132"/>
      <c r="S1592" s="132"/>
      <c r="U1592" s="132"/>
      <c r="V1592" s="132"/>
    </row>
    <row r="1593" spans="11:22">
      <c r="K1593" s="132"/>
      <c r="L1593" s="132"/>
      <c r="M1593" s="132"/>
      <c r="O1593" s="132"/>
      <c r="P1593" s="132"/>
      <c r="R1593" s="132"/>
      <c r="S1593" s="132"/>
      <c r="U1593" s="132"/>
      <c r="V1593" s="132"/>
    </row>
    <row r="1594" spans="11:22">
      <c r="K1594" s="132"/>
      <c r="L1594" s="132"/>
      <c r="M1594" s="132"/>
      <c r="O1594" s="132"/>
      <c r="P1594" s="132"/>
      <c r="R1594" s="132"/>
      <c r="S1594" s="132"/>
      <c r="U1594" s="132"/>
      <c r="V1594" s="132"/>
    </row>
    <row r="1595" spans="11:22">
      <c r="K1595" s="132"/>
      <c r="L1595" s="132"/>
      <c r="M1595" s="132"/>
      <c r="O1595" s="132"/>
      <c r="P1595" s="132"/>
      <c r="R1595" s="132"/>
      <c r="S1595" s="132"/>
      <c r="U1595" s="132"/>
      <c r="V1595" s="132"/>
    </row>
    <row r="1596" spans="11:22">
      <c r="K1596" s="132"/>
      <c r="L1596" s="132"/>
      <c r="M1596" s="132"/>
      <c r="O1596" s="132"/>
      <c r="P1596" s="132"/>
      <c r="R1596" s="132"/>
      <c r="S1596" s="132"/>
      <c r="U1596" s="132"/>
      <c r="V1596" s="132"/>
    </row>
    <row r="1597" spans="11:22">
      <c r="K1597" s="132"/>
      <c r="L1597" s="132"/>
      <c r="M1597" s="132"/>
      <c r="O1597" s="132"/>
      <c r="P1597" s="132"/>
      <c r="R1597" s="132"/>
      <c r="S1597" s="132"/>
      <c r="U1597" s="132"/>
      <c r="V1597" s="132"/>
    </row>
    <row r="1598" spans="11:22">
      <c r="K1598" s="132"/>
      <c r="L1598" s="132"/>
      <c r="M1598" s="132"/>
      <c r="O1598" s="132"/>
      <c r="P1598" s="132"/>
      <c r="R1598" s="132"/>
      <c r="S1598" s="132"/>
      <c r="U1598" s="132"/>
      <c r="V1598" s="132"/>
    </row>
    <row r="1599" spans="11:22">
      <c r="K1599" s="132"/>
      <c r="L1599" s="132"/>
      <c r="M1599" s="132"/>
      <c r="O1599" s="132"/>
      <c r="P1599" s="132"/>
      <c r="R1599" s="132"/>
      <c r="S1599" s="132"/>
      <c r="U1599" s="132"/>
      <c r="V1599" s="132"/>
    </row>
    <row r="1600" spans="11:22">
      <c r="K1600" s="132"/>
      <c r="L1600" s="132"/>
      <c r="M1600" s="132"/>
      <c r="O1600" s="132"/>
      <c r="P1600" s="132"/>
      <c r="R1600" s="132"/>
      <c r="S1600" s="132"/>
      <c r="U1600" s="132"/>
      <c r="V1600" s="132"/>
    </row>
    <row r="1601" spans="11:22">
      <c r="K1601" s="132"/>
      <c r="L1601" s="132"/>
      <c r="M1601" s="132"/>
      <c r="O1601" s="132"/>
      <c r="P1601" s="132"/>
      <c r="R1601" s="132"/>
      <c r="S1601" s="132"/>
      <c r="U1601" s="132"/>
      <c r="V1601" s="132"/>
    </row>
    <row r="1602" spans="11:22">
      <c r="K1602" s="132"/>
      <c r="L1602" s="132"/>
      <c r="M1602" s="132"/>
      <c r="O1602" s="132"/>
      <c r="P1602" s="132"/>
      <c r="R1602" s="132"/>
      <c r="S1602" s="132"/>
      <c r="U1602" s="132"/>
      <c r="V1602" s="132"/>
    </row>
    <row r="1603" spans="11:22">
      <c r="K1603" s="132"/>
      <c r="L1603" s="132"/>
      <c r="M1603" s="132"/>
      <c r="O1603" s="132"/>
      <c r="P1603" s="132"/>
      <c r="R1603" s="132"/>
      <c r="S1603" s="132"/>
      <c r="U1603" s="132"/>
      <c r="V1603" s="132"/>
    </row>
    <row r="1604" spans="11:22">
      <c r="K1604" s="132"/>
      <c r="L1604" s="132"/>
      <c r="M1604" s="132"/>
      <c r="O1604" s="132"/>
      <c r="P1604" s="132"/>
      <c r="R1604" s="132"/>
      <c r="S1604" s="132"/>
      <c r="U1604" s="132"/>
      <c r="V1604" s="132"/>
    </row>
    <row r="1605" spans="11:22">
      <c r="K1605" s="132"/>
      <c r="L1605" s="132"/>
      <c r="M1605" s="132"/>
      <c r="O1605" s="132"/>
      <c r="P1605" s="132"/>
      <c r="R1605" s="132"/>
      <c r="S1605" s="132"/>
      <c r="U1605" s="132"/>
      <c r="V1605" s="132"/>
    </row>
    <row r="1606" spans="11:22">
      <c r="K1606" s="132"/>
      <c r="L1606" s="132"/>
      <c r="M1606" s="132"/>
      <c r="O1606" s="132"/>
      <c r="P1606" s="132"/>
      <c r="R1606" s="132"/>
      <c r="S1606" s="132"/>
      <c r="U1606" s="132"/>
      <c r="V1606" s="132"/>
    </row>
    <row r="1607" spans="11:22">
      <c r="K1607" s="132"/>
      <c r="L1607" s="132"/>
      <c r="M1607" s="132"/>
      <c r="O1607" s="132"/>
      <c r="P1607" s="132"/>
      <c r="R1607" s="132"/>
      <c r="S1607" s="132"/>
      <c r="U1607" s="132"/>
      <c r="V1607" s="132"/>
    </row>
    <row r="1608" spans="11:22">
      <c r="K1608" s="132"/>
      <c r="L1608" s="132"/>
      <c r="M1608" s="132"/>
      <c r="O1608" s="132"/>
      <c r="P1608" s="132"/>
      <c r="R1608" s="132"/>
      <c r="S1608" s="132"/>
      <c r="U1608" s="132"/>
      <c r="V1608" s="132"/>
    </row>
    <row r="1609" spans="11:22">
      <c r="K1609" s="132"/>
      <c r="L1609" s="132"/>
      <c r="M1609" s="132"/>
      <c r="O1609" s="132"/>
      <c r="P1609" s="132"/>
      <c r="R1609" s="132"/>
      <c r="S1609" s="132"/>
      <c r="U1609" s="132"/>
      <c r="V1609" s="132"/>
    </row>
    <row r="1610" spans="11:22">
      <c r="K1610" s="132"/>
      <c r="L1610" s="132"/>
      <c r="M1610" s="132"/>
      <c r="O1610" s="132"/>
      <c r="P1610" s="132"/>
      <c r="R1610" s="132"/>
      <c r="S1610" s="132"/>
      <c r="U1610" s="132"/>
      <c r="V1610" s="132"/>
    </row>
    <row r="1611" spans="11:22">
      <c r="K1611" s="132"/>
      <c r="L1611" s="132"/>
      <c r="M1611" s="132"/>
      <c r="O1611" s="132"/>
      <c r="P1611" s="132"/>
      <c r="R1611" s="132"/>
      <c r="S1611" s="132"/>
      <c r="U1611" s="132"/>
      <c r="V1611" s="132"/>
    </row>
    <row r="1612" spans="11:22">
      <c r="K1612" s="132"/>
      <c r="L1612" s="132"/>
      <c r="M1612" s="132"/>
      <c r="O1612" s="132"/>
      <c r="P1612" s="132"/>
      <c r="R1612" s="132"/>
      <c r="S1612" s="132"/>
      <c r="U1612" s="132"/>
      <c r="V1612" s="132"/>
    </row>
    <row r="1613" spans="11:22">
      <c r="K1613" s="132"/>
      <c r="L1613" s="132"/>
      <c r="M1613" s="132"/>
      <c r="O1613" s="132"/>
      <c r="P1613" s="132"/>
      <c r="R1613" s="132"/>
      <c r="S1613" s="132"/>
      <c r="U1613" s="132"/>
      <c r="V1613" s="132"/>
    </row>
    <row r="1614" spans="11:22">
      <c r="K1614" s="132"/>
      <c r="L1614" s="132"/>
      <c r="M1614" s="132"/>
      <c r="O1614" s="132"/>
      <c r="P1614" s="132"/>
      <c r="R1614" s="132"/>
      <c r="S1614" s="132"/>
      <c r="U1614" s="132"/>
      <c r="V1614" s="132"/>
    </row>
    <row r="1615" spans="11:22">
      <c r="K1615" s="132"/>
      <c r="L1615" s="132"/>
      <c r="M1615" s="132"/>
      <c r="O1615" s="132"/>
      <c r="P1615" s="132"/>
      <c r="R1615" s="132"/>
      <c r="S1615" s="132"/>
      <c r="U1615" s="132"/>
      <c r="V1615" s="132"/>
    </row>
    <row r="1616" spans="11:22">
      <c r="K1616" s="132"/>
      <c r="L1616" s="132"/>
      <c r="M1616" s="132"/>
      <c r="O1616" s="132"/>
      <c r="P1616" s="132"/>
      <c r="R1616" s="132"/>
      <c r="S1616" s="132"/>
      <c r="U1616" s="132"/>
      <c r="V1616" s="132"/>
    </row>
    <row r="1617" spans="11:22">
      <c r="K1617" s="132"/>
      <c r="L1617" s="132"/>
      <c r="M1617" s="132"/>
      <c r="O1617" s="132"/>
      <c r="P1617" s="132"/>
      <c r="R1617" s="132"/>
      <c r="S1617" s="132"/>
      <c r="U1617" s="132"/>
      <c r="V1617" s="132"/>
    </row>
    <row r="1618" spans="11:22">
      <c r="K1618" s="132"/>
      <c r="L1618" s="132"/>
      <c r="M1618" s="132"/>
      <c r="O1618" s="132"/>
      <c r="P1618" s="132"/>
      <c r="R1618" s="132"/>
      <c r="S1618" s="132"/>
      <c r="U1618" s="132"/>
      <c r="V1618" s="132"/>
    </row>
    <row r="1619" spans="11:22">
      <c r="K1619" s="132"/>
      <c r="L1619" s="132"/>
      <c r="M1619" s="132"/>
      <c r="O1619" s="132"/>
      <c r="P1619" s="132"/>
      <c r="R1619" s="132"/>
      <c r="S1619" s="132"/>
      <c r="U1619" s="132"/>
      <c r="V1619" s="132"/>
    </row>
    <row r="1620" spans="11:22">
      <c r="K1620" s="132"/>
      <c r="L1620" s="132"/>
      <c r="M1620" s="132"/>
      <c r="O1620" s="132"/>
      <c r="P1620" s="132"/>
      <c r="R1620" s="132"/>
      <c r="S1620" s="132"/>
      <c r="U1620" s="132"/>
      <c r="V1620" s="132"/>
    </row>
    <row r="1621" spans="11:22">
      <c r="K1621" s="132"/>
      <c r="L1621" s="132"/>
      <c r="M1621" s="132"/>
      <c r="O1621" s="132"/>
      <c r="P1621" s="132"/>
      <c r="R1621" s="132"/>
      <c r="S1621" s="132"/>
      <c r="U1621" s="132"/>
      <c r="V1621" s="132"/>
    </row>
    <row r="1622" spans="11:22">
      <c r="K1622" s="132"/>
      <c r="L1622" s="132"/>
      <c r="M1622" s="132"/>
      <c r="O1622" s="132"/>
      <c r="P1622" s="132"/>
      <c r="R1622" s="132"/>
      <c r="S1622" s="132"/>
      <c r="U1622" s="132"/>
      <c r="V1622" s="132"/>
    </row>
    <row r="1623" spans="11:22">
      <c r="K1623" s="132"/>
      <c r="L1623" s="132"/>
      <c r="M1623" s="132"/>
      <c r="O1623" s="132"/>
      <c r="P1623" s="132"/>
      <c r="R1623" s="132"/>
      <c r="S1623" s="132"/>
      <c r="U1623" s="132"/>
      <c r="V1623" s="132"/>
    </row>
    <row r="1624" spans="11:22">
      <c r="K1624" s="132"/>
      <c r="L1624" s="132"/>
      <c r="M1624" s="132"/>
      <c r="O1624" s="132"/>
      <c r="P1624" s="132"/>
      <c r="R1624" s="132"/>
      <c r="S1624" s="132"/>
      <c r="U1624" s="132"/>
      <c r="V1624" s="132"/>
    </row>
    <row r="1625" spans="11:22">
      <c r="K1625" s="132"/>
      <c r="L1625" s="132"/>
      <c r="M1625" s="132"/>
      <c r="O1625" s="132"/>
      <c r="P1625" s="132"/>
      <c r="R1625" s="132"/>
      <c r="S1625" s="132"/>
      <c r="U1625" s="132"/>
      <c r="V1625" s="132"/>
    </row>
    <row r="1626" spans="11:22">
      <c r="K1626" s="132"/>
      <c r="L1626" s="132"/>
      <c r="M1626" s="132"/>
      <c r="O1626" s="132"/>
      <c r="P1626" s="132"/>
      <c r="R1626" s="132"/>
      <c r="S1626" s="132"/>
      <c r="U1626" s="132"/>
      <c r="V1626" s="132"/>
    </row>
    <row r="1627" spans="11:22">
      <c r="K1627" s="132"/>
      <c r="L1627" s="132"/>
      <c r="M1627" s="132"/>
      <c r="O1627" s="132"/>
      <c r="P1627" s="132"/>
      <c r="R1627" s="132"/>
      <c r="S1627" s="132"/>
      <c r="U1627" s="132"/>
      <c r="V1627" s="132"/>
    </row>
    <row r="1628" spans="11:22">
      <c r="K1628" s="132"/>
      <c r="L1628" s="132"/>
      <c r="M1628" s="132"/>
      <c r="O1628" s="132"/>
      <c r="P1628" s="132"/>
      <c r="R1628" s="132"/>
      <c r="S1628" s="132"/>
      <c r="U1628" s="132"/>
      <c r="V1628" s="132"/>
    </row>
    <row r="1629" spans="11:22">
      <c r="K1629" s="132"/>
      <c r="L1629" s="132"/>
      <c r="M1629" s="132"/>
      <c r="O1629" s="132"/>
      <c r="P1629" s="132"/>
      <c r="R1629" s="132"/>
      <c r="S1629" s="132"/>
      <c r="U1629" s="132"/>
      <c r="V1629" s="132"/>
    </row>
    <row r="1630" spans="11:22">
      <c r="K1630" s="132"/>
      <c r="L1630" s="132"/>
      <c r="M1630" s="132"/>
      <c r="O1630" s="132"/>
      <c r="P1630" s="132"/>
      <c r="R1630" s="132"/>
      <c r="S1630" s="132"/>
      <c r="U1630" s="132"/>
      <c r="V1630" s="132"/>
    </row>
    <row r="1631" spans="11:22">
      <c r="K1631" s="132"/>
      <c r="L1631" s="132"/>
      <c r="M1631" s="132"/>
      <c r="O1631" s="132"/>
      <c r="P1631" s="132"/>
      <c r="R1631" s="132"/>
      <c r="S1631" s="132"/>
      <c r="U1631" s="132"/>
      <c r="V1631" s="132"/>
    </row>
    <row r="1632" spans="11:22">
      <c r="K1632" s="132"/>
      <c r="L1632" s="132"/>
      <c r="M1632" s="132"/>
      <c r="O1632" s="132"/>
      <c r="P1632" s="132"/>
      <c r="R1632" s="132"/>
      <c r="S1632" s="132"/>
      <c r="U1632" s="132"/>
      <c r="V1632" s="132"/>
    </row>
    <row r="1633" spans="11:22">
      <c r="K1633" s="132"/>
      <c r="L1633" s="132"/>
      <c r="M1633" s="132"/>
      <c r="O1633" s="132"/>
      <c r="P1633" s="132"/>
      <c r="R1633" s="132"/>
      <c r="S1633" s="132"/>
      <c r="U1633" s="132"/>
      <c r="V1633" s="132"/>
    </row>
    <row r="1634" spans="11:22">
      <c r="K1634" s="132"/>
      <c r="L1634" s="132"/>
      <c r="M1634" s="132"/>
      <c r="O1634" s="132"/>
      <c r="P1634" s="132"/>
      <c r="R1634" s="132"/>
      <c r="S1634" s="132"/>
      <c r="U1634" s="132"/>
      <c r="V1634" s="132"/>
    </row>
    <row r="1635" spans="11:22">
      <c r="K1635" s="132"/>
      <c r="L1635" s="132"/>
      <c r="M1635" s="132"/>
      <c r="O1635" s="132"/>
      <c r="P1635" s="132"/>
      <c r="R1635" s="132"/>
      <c r="S1635" s="132"/>
      <c r="U1635" s="132"/>
      <c r="V1635" s="132"/>
    </row>
    <row r="1636" spans="11:22">
      <c r="K1636" s="132"/>
      <c r="L1636" s="132"/>
      <c r="M1636" s="132"/>
      <c r="O1636" s="132"/>
      <c r="P1636" s="132"/>
      <c r="R1636" s="132"/>
      <c r="S1636" s="132"/>
      <c r="U1636" s="132"/>
      <c r="V1636" s="132"/>
    </row>
    <row r="1637" spans="11:22">
      <c r="K1637" s="132"/>
      <c r="L1637" s="132"/>
      <c r="M1637" s="132"/>
      <c r="O1637" s="132"/>
      <c r="P1637" s="132"/>
      <c r="R1637" s="132"/>
      <c r="S1637" s="132"/>
      <c r="U1637" s="132"/>
      <c r="V1637" s="132"/>
    </row>
    <row r="1638" spans="11:22">
      <c r="K1638" s="132"/>
      <c r="L1638" s="132"/>
      <c r="M1638" s="132"/>
      <c r="O1638" s="132"/>
      <c r="P1638" s="132"/>
      <c r="R1638" s="132"/>
      <c r="S1638" s="132"/>
      <c r="U1638" s="132"/>
      <c r="V1638" s="132"/>
    </row>
    <row r="1639" spans="11:22">
      <c r="K1639" s="132"/>
      <c r="L1639" s="132"/>
      <c r="M1639" s="132"/>
      <c r="O1639" s="132"/>
      <c r="P1639" s="132"/>
      <c r="R1639" s="132"/>
      <c r="S1639" s="132"/>
      <c r="U1639" s="132"/>
      <c r="V1639" s="132"/>
    </row>
    <row r="1640" spans="11:22">
      <c r="K1640" s="132"/>
      <c r="L1640" s="132"/>
      <c r="M1640" s="132"/>
      <c r="O1640" s="132"/>
      <c r="P1640" s="132"/>
      <c r="R1640" s="132"/>
      <c r="S1640" s="132"/>
      <c r="U1640" s="132"/>
      <c r="V1640" s="132"/>
    </row>
    <row r="1641" spans="11:22">
      <c r="K1641" s="132"/>
      <c r="L1641" s="132"/>
      <c r="M1641" s="132"/>
      <c r="O1641" s="132"/>
      <c r="P1641" s="132"/>
      <c r="R1641" s="132"/>
      <c r="S1641" s="132"/>
      <c r="U1641" s="132"/>
      <c r="V1641" s="132"/>
    </row>
    <row r="1642" spans="11:22">
      <c r="K1642" s="132"/>
      <c r="L1642" s="132"/>
      <c r="M1642" s="132"/>
      <c r="O1642" s="132"/>
      <c r="P1642" s="132"/>
      <c r="R1642" s="132"/>
      <c r="S1642" s="132"/>
      <c r="U1642" s="132"/>
      <c r="V1642" s="132"/>
    </row>
    <row r="1643" spans="11:22">
      <c r="K1643" s="132"/>
      <c r="L1643" s="132"/>
      <c r="M1643" s="132"/>
      <c r="O1643" s="132"/>
      <c r="P1643" s="132"/>
      <c r="R1643" s="132"/>
      <c r="S1643" s="132"/>
      <c r="U1643" s="132"/>
      <c r="V1643" s="132"/>
    </row>
    <row r="1644" spans="11:22">
      <c r="K1644" s="132"/>
      <c r="L1644" s="132"/>
      <c r="M1644" s="132"/>
      <c r="O1644" s="132"/>
      <c r="P1644" s="132"/>
      <c r="R1644" s="132"/>
      <c r="S1644" s="132"/>
      <c r="U1644" s="132"/>
      <c r="V1644" s="132"/>
    </row>
    <row r="1645" spans="11:22">
      <c r="K1645" s="132"/>
      <c r="L1645" s="132"/>
      <c r="M1645" s="132"/>
      <c r="O1645" s="132"/>
      <c r="P1645" s="132"/>
      <c r="R1645" s="132"/>
      <c r="S1645" s="132"/>
      <c r="U1645" s="132"/>
      <c r="V1645" s="132"/>
    </row>
    <row r="1646" spans="11:22">
      <c r="K1646" s="132"/>
      <c r="L1646" s="132"/>
      <c r="M1646" s="132"/>
      <c r="O1646" s="132"/>
      <c r="P1646" s="132"/>
      <c r="R1646" s="132"/>
      <c r="S1646" s="132"/>
      <c r="U1646" s="132"/>
      <c r="V1646" s="132"/>
    </row>
    <row r="1647" spans="11:22">
      <c r="K1647" s="132"/>
      <c r="L1647" s="132"/>
      <c r="M1647" s="132"/>
      <c r="O1647" s="132"/>
      <c r="P1647" s="132"/>
      <c r="R1647" s="132"/>
      <c r="S1647" s="132"/>
      <c r="U1647" s="132"/>
      <c r="V1647" s="132"/>
    </row>
    <row r="1648" spans="11:22">
      <c r="K1648" s="132"/>
      <c r="L1648" s="132"/>
      <c r="M1648" s="132"/>
      <c r="O1648" s="132"/>
      <c r="P1648" s="132"/>
      <c r="R1648" s="132"/>
      <c r="S1648" s="132"/>
      <c r="U1648" s="132"/>
      <c r="V1648" s="132"/>
    </row>
    <row r="1649" spans="11:22">
      <c r="K1649" s="132"/>
      <c r="L1649" s="132"/>
      <c r="M1649" s="132"/>
      <c r="O1649" s="132"/>
      <c r="P1649" s="132"/>
      <c r="R1649" s="132"/>
      <c r="S1649" s="132"/>
      <c r="U1649" s="132"/>
      <c r="V1649" s="132"/>
    </row>
    <row r="1650" spans="11:22">
      <c r="K1650" s="132"/>
      <c r="L1650" s="132"/>
      <c r="M1650" s="132"/>
      <c r="O1650" s="132"/>
      <c r="P1650" s="132"/>
      <c r="R1650" s="132"/>
      <c r="S1650" s="132"/>
      <c r="U1650" s="132"/>
      <c r="V1650" s="132"/>
    </row>
    <row r="1651" spans="11:22">
      <c r="K1651" s="132"/>
      <c r="L1651" s="132"/>
      <c r="M1651" s="132"/>
      <c r="O1651" s="132"/>
      <c r="P1651" s="132"/>
      <c r="R1651" s="132"/>
      <c r="S1651" s="132"/>
      <c r="U1651" s="132"/>
      <c r="V1651" s="132"/>
    </row>
    <row r="1652" spans="11:22">
      <c r="K1652" s="132"/>
      <c r="L1652" s="132"/>
      <c r="M1652" s="132"/>
      <c r="O1652" s="132"/>
      <c r="P1652" s="132"/>
      <c r="R1652" s="132"/>
      <c r="S1652" s="132"/>
      <c r="U1652" s="132"/>
      <c r="V1652" s="132"/>
    </row>
    <row r="1653" spans="11:22">
      <c r="K1653" s="132"/>
      <c r="L1653" s="132"/>
      <c r="M1653" s="132"/>
      <c r="O1653" s="132"/>
      <c r="P1653" s="132"/>
      <c r="R1653" s="132"/>
      <c r="S1653" s="132"/>
      <c r="U1653" s="132"/>
      <c r="V1653" s="132"/>
    </row>
    <row r="1654" spans="11:22">
      <c r="K1654" s="132"/>
      <c r="L1654" s="132"/>
      <c r="M1654" s="132"/>
      <c r="O1654" s="132"/>
      <c r="P1654" s="132"/>
      <c r="R1654" s="132"/>
      <c r="S1654" s="132"/>
      <c r="U1654" s="132"/>
      <c r="V1654" s="132"/>
    </row>
    <row r="1655" spans="11:22">
      <c r="K1655" s="132"/>
      <c r="L1655" s="132"/>
      <c r="M1655" s="132"/>
      <c r="O1655" s="132"/>
      <c r="P1655" s="132"/>
      <c r="R1655" s="132"/>
      <c r="S1655" s="132"/>
      <c r="U1655" s="132"/>
      <c r="V1655" s="132"/>
    </row>
    <row r="1656" spans="11:22">
      <c r="K1656" s="132"/>
      <c r="L1656" s="132"/>
      <c r="M1656" s="132"/>
      <c r="O1656" s="132"/>
      <c r="P1656" s="132"/>
      <c r="R1656" s="132"/>
      <c r="S1656" s="132"/>
      <c r="U1656" s="132"/>
      <c r="V1656" s="132"/>
    </row>
    <row r="1657" spans="11:22">
      <c r="K1657" s="132"/>
      <c r="L1657" s="132"/>
      <c r="M1657" s="132"/>
      <c r="O1657" s="132"/>
      <c r="P1657" s="132"/>
      <c r="R1657" s="132"/>
      <c r="S1657" s="132"/>
      <c r="U1657" s="132"/>
      <c r="V1657" s="132"/>
    </row>
    <row r="1658" spans="11:22">
      <c r="K1658" s="132"/>
      <c r="L1658" s="132"/>
      <c r="M1658" s="132"/>
      <c r="O1658" s="132"/>
      <c r="P1658" s="132"/>
      <c r="R1658" s="132"/>
      <c r="S1658" s="132"/>
      <c r="U1658" s="132"/>
      <c r="V1658" s="132"/>
    </row>
    <row r="1659" spans="11:22">
      <c r="K1659" s="132"/>
      <c r="L1659" s="132"/>
      <c r="M1659" s="132"/>
      <c r="O1659" s="132"/>
      <c r="P1659" s="132"/>
      <c r="R1659" s="132"/>
      <c r="S1659" s="132"/>
      <c r="U1659" s="132"/>
      <c r="V1659" s="132"/>
    </row>
    <row r="1660" spans="11:22">
      <c r="K1660" s="132"/>
      <c r="L1660" s="132"/>
      <c r="M1660" s="132"/>
      <c r="O1660" s="132"/>
      <c r="P1660" s="132"/>
      <c r="R1660" s="132"/>
      <c r="S1660" s="132"/>
      <c r="U1660" s="132"/>
      <c r="V1660" s="132"/>
    </row>
    <row r="1661" spans="11:22">
      <c r="K1661" s="132"/>
      <c r="L1661" s="132"/>
      <c r="M1661" s="132"/>
      <c r="O1661" s="132"/>
      <c r="P1661" s="132"/>
      <c r="R1661" s="132"/>
      <c r="S1661" s="132"/>
      <c r="U1661" s="132"/>
      <c r="V1661" s="132"/>
    </row>
    <row r="1662" spans="11:22">
      <c r="K1662" s="132"/>
      <c r="L1662" s="132"/>
      <c r="M1662" s="132"/>
      <c r="O1662" s="132"/>
      <c r="P1662" s="132"/>
      <c r="R1662" s="132"/>
      <c r="S1662" s="132"/>
      <c r="U1662" s="132"/>
      <c r="V1662" s="132"/>
    </row>
    <row r="1663" spans="11:22">
      <c r="K1663" s="132"/>
      <c r="L1663" s="132"/>
      <c r="M1663" s="132"/>
      <c r="O1663" s="132"/>
      <c r="P1663" s="132"/>
      <c r="R1663" s="132"/>
      <c r="S1663" s="132"/>
      <c r="U1663" s="132"/>
      <c r="V1663" s="132"/>
    </row>
    <row r="1664" spans="11:22">
      <c r="K1664" s="132"/>
      <c r="L1664" s="132"/>
      <c r="M1664" s="132"/>
      <c r="O1664" s="132"/>
      <c r="P1664" s="132"/>
      <c r="R1664" s="132"/>
      <c r="S1664" s="132"/>
      <c r="U1664" s="132"/>
      <c r="V1664" s="132"/>
    </row>
    <row r="1665" spans="11:22">
      <c r="K1665" s="132"/>
      <c r="L1665" s="132"/>
      <c r="M1665" s="132"/>
      <c r="O1665" s="132"/>
      <c r="P1665" s="132"/>
      <c r="R1665" s="132"/>
      <c r="S1665" s="132"/>
      <c r="U1665" s="132"/>
      <c r="V1665" s="132"/>
    </row>
    <row r="1666" spans="11:22">
      <c r="K1666" s="132"/>
      <c r="L1666" s="132"/>
      <c r="M1666" s="132"/>
      <c r="O1666" s="132"/>
      <c r="P1666" s="132"/>
      <c r="R1666" s="132"/>
      <c r="S1666" s="132"/>
      <c r="U1666" s="132"/>
      <c r="V1666" s="132"/>
    </row>
    <row r="1667" spans="11:22">
      <c r="K1667" s="132"/>
      <c r="L1667" s="132"/>
      <c r="M1667" s="132"/>
      <c r="O1667" s="132"/>
      <c r="P1667" s="132"/>
      <c r="R1667" s="132"/>
      <c r="S1667" s="132"/>
      <c r="U1667" s="132"/>
      <c r="V1667" s="132"/>
    </row>
    <row r="1668" spans="11:22">
      <c r="K1668" s="132"/>
      <c r="L1668" s="132"/>
      <c r="M1668" s="132"/>
      <c r="O1668" s="132"/>
      <c r="P1668" s="132"/>
      <c r="R1668" s="132"/>
      <c r="S1668" s="132"/>
      <c r="U1668" s="132"/>
      <c r="V1668" s="132"/>
    </row>
    <row r="1669" spans="11:22">
      <c r="K1669" s="132"/>
      <c r="L1669" s="132"/>
      <c r="M1669" s="132"/>
      <c r="O1669" s="132"/>
      <c r="P1669" s="132"/>
      <c r="R1669" s="132"/>
      <c r="S1669" s="132"/>
      <c r="U1669" s="132"/>
      <c r="V1669" s="132"/>
    </row>
    <row r="1670" spans="11:22">
      <c r="K1670" s="132"/>
      <c r="L1670" s="132"/>
      <c r="M1670" s="132"/>
      <c r="O1670" s="132"/>
      <c r="P1670" s="132"/>
      <c r="R1670" s="132"/>
      <c r="S1670" s="132"/>
      <c r="U1670" s="132"/>
      <c r="V1670" s="132"/>
    </row>
    <row r="1671" spans="11:22">
      <c r="K1671" s="132"/>
      <c r="L1671" s="132"/>
      <c r="M1671" s="132"/>
      <c r="O1671" s="132"/>
      <c r="P1671" s="132"/>
      <c r="R1671" s="132"/>
      <c r="S1671" s="132"/>
      <c r="U1671" s="132"/>
      <c r="V1671" s="132"/>
    </row>
    <row r="1672" spans="11:22">
      <c r="K1672" s="132"/>
      <c r="L1672" s="132"/>
      <c r="M1672" s="132"/>
      <c r="O1672" s="132"/>
      <c r="P1672" s="132"/>
      <c r="R1672" s="132"/>
      <c r="S1672" s="132"/>
      <c r="U1672" s="132"/>
      <c r="V1672" s="132"/>
    </row>
    <row r="1673" spans="11:22">
      <c r="K1673" s="132"/>
      <c r="L1673" s="132"/>
      <c r="M1673" s="132"/>
      <c r="O1673" s="132"/>
      <c r="P1673" s="132"/>
      <c r="R1673" s="132"/>
      <c r="S1673" s="132"/>
      <c r="U1673" s="132"/>
      <c r="V1673" s="132"/>
    </row>
    <row r="1674" spans="11:22">
      <c r="K1674" s="132"/>
      <c r="L1674" s="132"/>
      <c r="M1674" s="132"/>
      <c r="O1674" s="132"/>
      <c r="P1674" s="132"/>
      <c r="R1674" s="132"/>
      <c r="S1674" s="132"/>
      <c r="U1674" s="132"/>
      <c r="V1674" s="132"/>
    </row>
    <row r="1675" spans="11:22">
      <c r="K1675" s="132"/>
      <c r="L1675" s="132"/>
      <c r="M1675" s="132"/>
      <c r="O1675" s="132"/>
      <c r="P1675" s="132"/>
      <c r="R1675" s="132"/>
      <c r="S1675" s="132"/>
      <c r="U1675" s="132"/>
      <c r="V1675" s="132"/>
    </row>
    <row r="1676" spans="11:22">
      <c r="K1676" s="132"/>
      <c r="L1676" s="132"/>
      <c r="M1676" s="132"/>
      <c r="O1676" s="132"/>
      <c r="P1676" s="132"/>
      <c r="R1676" s="132"/>
      <c r="S1676" s="132"/>
      <c r="U1676" s="132"/>
      <c r="V1676" s="132"/>
    </row>
    <row r="1677" spans="11:22">
      <c r="K1677" s="132"/>
      <c r="L1677" s="132"/>
      <c r="M1677" s="132"/>
      <c r="O1677" s="132"/>
      <c r="P1677" s="132"/>
      <c r="R1677" s="132"/>
      <c r="S1677" s="132"/>
      <c r="U1677" s="132"/>
      <c r="V1677" s="132"/>
    </row>
    <row r="1678" spans="11:22">
      <c r="K1678" s="132"/>
      <c r="L1678" s="132"/>
      <c r="M1678" s="132"/>
      <c r="O1678" s="132"/>
      <c r="P1678" s="132"/>
      <c r="R1678" s="132"/>
      <c r="S1678" s="132"/>
      <c r="U1678" s="132"/>
      <c r="V1678" s="132"/>
    </row>
    <row r="1679" spans="11:22">
      <c r="K1679" s="132"/>
      <c r="L1679" s="132"/>
      <c r="M1679" s="132"/>
      <c r="O1679" s="132"/>
      <c r="P1679" s="132"/>
      <c r="R1679" s="132"/>
      <c r="S1679" s="132"/>
      <c r="U1679" s="132"/>
      <c r="V1679" s="132"/>
    </row>
    <row r="1680" spans="11:22">
      <c r="K1680" s="132"/>
      <c r="L1680" s="132"/>
      <c r="M1680" s="132"/>
      <c r="O1680" s="132"/>
      <c r="P1680" s="132"/>
      <c r="R1680" s="132"/>
      <c r="S1680" s="132"/>
      <c r="U1680" s="132"/>
      <c r="V1680" s="132"/>
    </row>
    <row r="1681" spans="11:22">
      <c r="K1681" s="132"/>
      <c r="L1681" s="132"/>
      <c r="M1681" s="132"/>
      <c r="O1681" s="132"/>
      <c r="P1681" s="132"/>
      <c r="R1681" s="132"/>
      <c r="S1681" s="132"/>
      <c r="U1681" s="132"/>
      <c r="V1681" s="132"/>
    </row>
    <row r="1682" spans="11:22">
      <c r="K1682" s="132"/>
      <c r="L1682" s="132"/>
      <c r="M1682" s="132"/>
      <c r="O1682" s="132"/>
      <c r="P1682" s="132"/>
      <c r="R1682" s="132"/>
      <c r="S1682" s="132"/>
      <c r="U1682" s="132"/>
      <c r="V1682" s="132"/>
    </row>
    <row r="1683" spans="11:22">
      <c r="K1683" s="132"/>
      <c r="L1683" s="132"/>
      <c r="M1683" s="132"/>
      <c r="O1683" s="132"/>
      <c r="P1683" s="132"/>
      <c r="R1683" s="132"/>
      <c r="S1683" s="132"/>
      <c r="U1683" s="132"/>
      <c r="V1683" s="132"/>
    </row>
    <row r="1684" spans="11:22">
      <c r="K1684" s="132"/>
      <c r="L1684" s="132"/>
      <c r="M1684" s="132"/>
      <c r="O1684" s="132"/>
      <c r="P1684" s="132"/>
      <c r="R1684" s="132"/>
      <c r="S1684" s="132"/>
      <c r="U1684" s="132"/>
      <c r="V1684" s="132"/>
    </row>
    <row r="1685" spans="11:22">
      <c r="K1685" s="132"/>
      <c r="L1685" s="132"/>
      <c r="M1685" s="132"/>
      <c r="O1685" s="132"/>
      <c r="P1685" s="132"/>
      <c r="R1685" s="132"/>
      <c r="S1685" s="132"/>
      <c r="U1685" s="132"/>
      <c r="V1685" s="132"/>
    </row>
    <row r="1686" spans="11:22">
      <c r="K1686" s="132"/>
      <c r="L1686" s="132"/>
      <c r="M1686" s="132"/>
      <c r="O1686" s="132"/>
      <c r="P1686" s="132"/>
      <c r="R1686" s="132"/>
      <c r="S1686" s="132"/>
      <c r="U1686" s="132"/>
      <c r="V1686" s="132"/>
    </row>
    <row r="1687" spans="11:22">
      <c r="K1687" s="132"/>
      <c r="L1687" s="132"/>
      <c r="M1687" s="132"/>
      <c r="O1687" s="132"/>
      <c r="P1687" s="132"/>
      <c r="R1687" s="132"/>
      <c r="S1687" s="132"/>
      <c r="U1687" s="132"/>
      <c r="V1687" s="132"/>
    </row>
    <row r="1688" spans="11:22">
      <c r="K1688" s="132"/>
      <c r="L1688" s="132"/>
      <c r="M1688" s="132"/>
      <c r="O1688" s="132"/>
      <c r="P1688" s="132"/>
      <c r="R1688" s="132"/>
      <c r="S1688" s="132"/>
      <c r="U1688" s="132"/>
      <c r="V1688" s="132"/>
    </row>
    <row r="1689" spans="11:22">
      <c r="K1689" s="132"/>
      <c r="L1689" s="132"/>
      <c r="M1689" s="132"/>
      <c r="O1689" s="132"/>
      <c r="P1689" s="132"/>
      <c r="R1689" s="132"/>
      <c r="S1689" s="132"/>
      <c r="U1689" s="132"/>
      <c r="V1689" s="132"/>
    </row>
    <row r="1690" spans="11:22">
      <c r="K1690" s="132"/>
      <c r="L1690" s="132"/>
      <c r="M1690" s="132"/>
      <c r="O1690" s="132"/>
      <c r="P1690" s="132"/>
      <c r="R1690" s="132"/>
      <c r="S1690" s="132"/>
      <c r="U1690" s="132"/>
      <c r="V1690" s="132"/>
    </row>
    <row r="1691" spans="11:22">
      <c r="K1691" s="132"/>
      <c r="L1691" s="132"/>
      <c r="M1691" s="132"/>
      <c r="O1691" s="132"/>
      <c r="P1691" s="132"/>
      <c r="R1691" s="132"/>
      <c r="S1691" s="132"/>
      <c r="U1691" s="132"/>
      <c r="V1691" s="132"/>
    </row>
    <row r="1692" spans="11:22">
      <c r="K1692" s="132"/>
      <c r="L1692" s="132"/>
      <c r="M1692" s="132"/>
      <c r="O1692" s="132"/>
      <c r="P1692" s="132"/>
      <c r="R1692" s="132"/>
      <c r="S1692" s="132"/>
      <c r="U1692" s="132"/>
      <c r="V1692" s="132"/>
    </row>
    <row r="1693" spans="11:22">
      <c r="K1693" s="132"/>
      <c r="L1693" s="132"/>
      <c r="M1693" s="132"/>
      <c r="O1693" s="132"/>
      <c r="P1693" s="132"/>
      <c r="R1693" s="132"/>
      <c r="S1693" s="132"/>
      <c r="U1693" s="132"/>
      <c r="V1693" s="132"/>
    </row>
    <row r="1694" spans="11:22">
      <c r="K1694" s="132"/>
      <c r="L1694" s="132"/>
      <c r="M1694" s="132"/>
      <c r="O1694" s="132"/>
      <c r="P1694" s="132"/>
      <c r="R1694" s="132"/>
      <c r="S1694" s="132"/>
      <c r="U1694" s="132"/>
      <c r="V1694" s="132"/>
    </row>
    <row r="1695" spans="11:22">
      <c r="K1695" s="132"/>
      <c r="L1695" s="132"/>
      <c r="M1695" s="132"/>
      <c r="O1695" s="132"/>
      <c r="P1695" s="132"/>
      <c r="R1695" s="132"/>
      <c r="S1695" s="132"/>
      <c r="U1695" s="132"/>
      <c r="V1695" s="132"/>
    </row>
    <row r="1696" spans="11:22">
      <c r="K1696" s="132"/>
      <c r="L1696" s="132"/>
      <c r="M1696" s="132"/>
      <c r="O1696" s="132"/>
      <c r="P1696" s="132"/>
      <c r="R1696" s="132"/>
      <c r="S1696" s="132"/>
      <c r="U1696" s="132"/>
      <c r="V1696" s="132"/>
    </row>
    <row r="1697" spans="11:22">
      <c r="K1697" s="132"/>
      <c r="L1697" s="132"/>
      <c r="M1697" s="132"/>
      <c r="O1697" s="132"/>
      <c r="P1697" s="132"/>
      <c r="R1697" s="132"/>
      <c r="S1697" s="132"/>
      <c r="U1697" s="132"/>
      <c r="V1697" s="132"/>
    </row>
    <row r="1698" spans="11:22">
      <c r="K1698" s="132"/>
      <c r="L1698" s="132"/>
      <c r="M1698" s="132"/>
      <c r="O1698" s="132"/>
      <c r="P1698" s="132"/>
      <c r="R1698" s="132"/>
      <c r="S1698" s="132"/>
      <c r="U1698" s="132"/>
      <c r="V1698" s="132"/>
    </row>
    <row r="1699" spans="11:22">
      <c r="K1699" s="132"/>
      <c r="L1699" s="132"/>
      <c r="M1699" s="132"/>
      <c r="O1699" s="132"/>
      <c r="P1699" s="132"/>
      <c r="R1699" s="132"/>
      <c r="S1699" s="132"/>
      <c r="U1699" s="132"/>
      <c r="V1699" s="132"/>
    </row>
    <row r="1700" spans="11:22">
      <c r="K1700" s="132"/>
      <c r="L1700" s="132"/>
      <c r="M1700" s="132"/>
      <c r="O1700" s="132"/>
      <c r="P1700" s="132"/>
      <c r="R1700" s="132"/>
      <c r="S1700" s="132"/>
      <c r="U1700" s="132"/>
      <c r="V1700" s="132"/>
    </row>
    <row r="1701" spans="11:22">
      <c r="K1701" s="132"/>
      <c r="L1701" s="132"/>
      <c r="M1701" s="132"/>
      <c r="O1701" s="132"/>
      <c r="P1701" s="132"/>
      <c r="R1701" s="132"/>
      <c r="S1701" s="132"/>
      <c r="U1701" s="132"/>
      <c r="V1701" s="132"/>
    </row>
    <row r="1702" spans="11:22">
      <c r="K1702" s="132"/>
      <c r="L1702" s="132"/>
      <c r="M1702" s="132"/>
      <c r="O1702" s="132"/>
      <c r="P1702" s="132"/>
      <c r="R1702" s="132"/>
      <c r="S1702" s="132"/>
      <c r="U1702" s="132"/>
      <c r="V1702" s="132"/>
    </row>
    <row r="1703" spans="11:22">
      <c r="K1703" s="132"/>
      <c r="L1703" s="132"/>
      <c r="M1703" s="132"/>
      <c r="O1703" s="132"/>
      <c r="P1703" s="132"/>
      <c r="R1703" s="132"/>
      <c r="S1703" s="132"/>
      <c r="U1703" s="132"/>
      <c r="V1703" s="132"/>
    </row>
    <row r="1704" spans="11:22">
      <c r="K1704" s="132"/>
      <c r="L1704" s="132"/>
      <c r="M1704" s="132"/>
      <c r="O1704" s="132"/>
      <c r="P1704" s="132"/>
      <c r="R1704" s="132"/>
      <c r="S1704" s="132"/>
      <c r="U1704" s="132"/>
      <c r="V1704" s="132"/>
    </row>
    <row r="1705" spans="11:22">
      <c r="K1705" s="132"/>
      <c r="L1705" s="132"/>
      <c r="M1705" s="132"/>
      <c r="O1705" s="132"/>
      <c r="P1705" s="132"/>
      <c r="R1705" s="132"/>
      <c r="S1705" s="132"/>
      <c r="U1705" s="132"/>
      <c r="V1705" s="132"/>
    </row>
    <row r="1706" spans="11:22">
      <c r="K1706" s="132"/>
      <c r="L1706" s="132"/>
      <c r="M1706" s="132"/>
      <c r="O1706" s="132"/>
      <c r="P1706" s="132"/>
      <c r="R1706" s="132"/>
      <c r="S1706" s="132"/>
      <c r="U1706" s="132"/>
      <c r="V1706" s="132"/>
    </row>
    <row r="1707" spans="11:22">
      <c r="K1707" s="132"/>
      <c r="L1707" s="132"/>
      <c r="M1707" s="132"/>
      <c r="O1707" s="132"/>
      <c r="P1707" s="132"/>
      <c r="R1707" s="132"/>
      <c r="S1707" s="132"/>
      <c r="U1707" s="132"/>
      <c r="V1707" s="132"/>
    </row>
    <row r="1708" spans="11:22">
      <c r="K1708" s="132"/>
      <c r="L1708" s="132"/>
      <c r="M1708" s="132"/>
      <c r="O1708" s="132"/>
      <c r="P1708" s="132"/>
      <c r="R1708" s="132"/>
      <c r="S1708" s="132"/>
      <c r="U1708" s="132"/>
      <c r="V1708" s="132"/>
    </row>
    <row r="1709" spans="11:22">
      <c r="K1709" s="132"/>
      <c r="L1709" s="132"/>
      <c r="M1709" s="132"/>
      <c r="O1709" s="132"/>
      <c r="P1709" s="132"/>
      <c r="R1709" s="132"/>
      <c r="S1709" s="132"/>
      <c r="U1709" s="132"/>
      <c r="V1709" s="132"/>
    </row>
    <row r="1710" spans="11:22">
      <c r="K1710" s="132"/>
      <c r="L1710" s="132"/>
      <c r="M1710" s="132"/>
      <c r="O1710" s="132"/>
      <c r="P1710" s="132"/>
      <c r="R1710" s="132"/>
      <c r="S1710" s="132"/>
      <c r="U1710" s="132"/>
      <c r="V1710" s="132"/>
    </row>
    <row r="1711" spans="11:22">
      <c r="K1711" s="132"/>
      <c r="L1711" s="132"/>
      <c r="M1711" s="132"/>
      <c r="O1711" s="132"/>
      <c r="P1711" s="132"/>
      <c r="R1711" s="132"/>
      <c r="S1711" s="132"/>
      <c r="U1711" s="132"/>
      <c r="V1711" s="132"/>
    </row>
    <row r="1712" spans="11:22">
      <c r="K1712" s="132"/>
      <c r="L1712" s="132"/>
      <c r="M1712" s="132"/>
      <c r="O1712" s="132"/>
      <c r="P1712" s="132"/>
      <c r="R1712" s="132"/>
      <c r="S1712" s="132"/>
      <c r="U1712" s="132"/>
      <c r="V1712" s="132"/>
    </row>
    <row r="1713" spans="11:22">
      <c r="K1713" s="132"/>
      <c r="L1713" s="132"/>
      <c r="M1713" s="132"/>
      <c r="O1713" s="132"/>
      <c r="P1713" s="132"/>
      <c r="R1713" s="132"/>
      <c r="S1713" s="132"/>
      <c r="U1713" s="132"/>
      <c r="V1713" s="132"/>
    </row>
    <row r="1714" spans="11:22">
      <c r="K1714" s="132"/>
      <c r="L1714" s="132"/>
      <c r="M1714" s="132"/>
      <c r="O1714" s="132"/>
      <c r="P1714" s="132"/>
      <c r="R1714" s="132"/>
      <c r="S1714" s="132"/>
      <c r="U1714" s="132"/>
      <c r="V1714" s="132"/>
    </row>
    <row r="1715" spans="11:22">
      <c r="K1715" s="132"/>
      <c r="L1715" s="132"/>
      <c r="M1715" s="132"/>
      <c r="O1715" s="132"/>
      <c r="P1715" s="132"/>
      <c r="R1715" s="132"/>
      <c r="S1715" s="132"/>
      <c r="U1715" s="132"/>
      <c r="V1715" s="132"/>
    </row>
    <row r="1716" spans="11:22">
      <c r="K1716" s="132"/>
      <c r="L1716" s="132"/>
      <c r="M1716" s="132"/>
      <c r="O1716" s="132"/>
      <c r="P1716" s="132"/>
      <c r="R1716" s="132"/>
      <c r="S1716" s="132"/>
      <c r="U1716" s="132"/>
      <c r="V1716" s="132"/>
    </row>
    <row r="1717" spans="11:22">
      <c r="K1717" s="132"/>
      <c r="L1717" s="132"/>
      <c r="M1717" s="132"/>
      <c r="O1717" s="132"/>
      <c r="P1717" s="132"/>
      <c r="R1717" s="132"/>
      <c r="S1717" s="132"/>
      <c r="U1717" s="132"/>
      <c r="V1717" s="132"/>
    </row>
    <row r="1718" spans="11:22">
      <c r="K1718" s="132"/>
      <c r="L1718" s="132"/>
      <c r="M1718" s="132"/>
      <c r="O1718" s="132"/>
      <c r="P1718" s="132"/>
      <c r="R1718" s="132"/>
      <c r="S1718" s="132"/>
      <c r="U1718" s="132"/>
      <c r="V1718" s="132"/>
    </row>
    <row r="1719" spans="11:22">
      <c r="K1719" s="132"/>
      <c r="L1719" s="132"/>
      <c r="M1719" s="132"/>
      <c r="O1719" s="132"/>
      <c r="P1719" s="132"/>
      <c r="R1719" s="132"/>
      <c r="S1719" s="132"/>
      <c r="U1719" s="132"/>
      <c r="V1719" s="132"/>
    </row>
    <row r="1720" spans="11:22">
      <c r="K1720" s="132"/>
      <c r="L1720" s="132"/>
      <c r="M1720" s="132"/>
      <c r="O1720" s="132"/>
      <c r="P1720" s="132"/>
      <c r="R1720" s="132"/>
      <c r="S1720" s="132"/>
      <c r="U1720" s="132"/>
      <c r="V1720" s="132"/>
    </row>
    <row r="1721" spans="11:22">
      <c r="K1721" s="132"/>
      <c r="L1721" s="132"/>
      <c r="M1721" s="132"/>
      <c r="O1721" s="132"/>
      <c r="P1721" s="132"/>
      <c r="R1721" s="132"/>
      <c r="S1721" s="132"/>
      <c r="U1721" s="132"/>
      <c r="V1721" s="132"/>
    </row>
    <row r="1722" spans="11:22">
      <c r="K1722" s="132"/>
      <c r="L1722" s="132"/>
      <c r="M1722" s="132"/>
      <c r="O1722" s="132"/>
      <c r="P1722" s="132"/>
      <c r="R1722" s="132"/>
      <c r="S1722" s="132"/>
      <c r="U1722" s="132"/>
      <c r="V1722" s="132"/>
    </row>
    <row r="1723" spans="11:22">
      <c r="K1723" s="132"/>
      <c r="L1723" s="132"/>
      <c r="M1723" s="132"/>
      <c r="O1723" s="132"/>
      <c r="P1723" s="132"/>
      <c r="R1723" s="132"/>
      <c r="S1723" s="132"/>
      <c r="U1723" s="132"/>
      <c r="V1723" s="132"/>
    </row>
    <row r="1724" spans="11:22">
      <c r="K1724" s="132"/>
      <c r="L1724" s="132"/>
      <c r="M1724" s="132"/>
      <c r="O1724" s="132"/>
      <c r="P1724" s="132"/>
      <c r="R1724" s="132"/>
      <c r="S1724" s="132"/>
      <c r="U1724" s="132"/>
      <c r="V1724" s="132"/>
    </row>
    <row r="1725" spans="11:22">
      <c r="K1725" s="132"/>
      <c r="L1725" s="132"/>
      <c r="M1725" s="132"/>
      <c r="O1725" s="132"/>
      <c r="P1725" s="132"/>
      <c r="R1725" s="132"/>
      <c r="S1725" s="132"/>
      <c r="U1725" s="132"/>
      <c r="V1725" s="132"/>
    </row>
    <row r="1726" spans="11:22">
      <c r="K1726" s="132"/>
      <c r="L1726" s="132"/>
      <c r="M1726" s="132"/>
      <c r="O1726" s="132"/>
      <c r="P1726" s="132"/>
      <c r="R1726" s="132"/>
      <c r="S1726" s="132"/>
      <c r="U1726" s="132"/>
      <c r="V1726" s="132"/>
    </row>
    <row r="1727" spans="11:22">
      <c r="K1727" s="132"/>
      <c r="L1727" s="132"/>
      <c r="M1727" s="132"/>
      <c r="O1727" s="132"/>
      <c r="P1727" s="132"/>
      <c r="R1727" s="132"/>
      <c r="S1727" s="132"/>
      <c r="U1727" s="132"/>
      <c r="V1727" s="132"/>
    </row>
    <row r="1728" spans="11:22">
      <c r="K1728" s="132"/>
      <c r="L1728" s="132"/>
      <c r="M1728" s="132"/>
      <c r="O1728" s="132"/>
      <c r="P1728" s="132"/>
      <c r="R1728" s="132"/>
      <c r="S1728" s="132"/>
      <c r="U1728" s="132"/>
      <c r="V1728" s="132"/>
    </row>
    <row r="1729" spans="11:22">
      <c r="K1729" s="132"/>
      <c r="L1729" s="132"/>
      <c r="M1729" s="132"/>
      <c r="O1729" s="132"/>
      <c r="P1729" s="132"/>
      <c r="R1729" s="132"/>
      <c r="S1729" s="132"/>
      <c r="U1729" s="132"/>
      <c r="V1729" s="132"/>
    </row>
    <row r="1730" spans="11:22">
      <c r="K1730" s="132"/>
      <c r="L1730" s="132"/>
      <c r="M1730" s="132"/>
      <c r="O1730" s="132"/>
      <c r="P1730" s="132"/>
      <c r="R1730" s="132"/>
      <c r="S1730" s="132"/>
      <c r="U1730" s="132"/>
      <c r="V1730" s="132"/>
    </row>
    <row r="1731" spans="11:22">
      <c r="K1731" s="132"/>
      <c r="L1731" s="132"/>
      <c r="M1731" s="132"/>
      <c r="O1731" s="132"/>
      <c r="P1731" s="132"/>
      <c r="R1731" s="132"/>
      <c r="S1731" s="132"/>
      <c r="U1731" s="132"/>
      <c r="V1731" s="132"/>
    </row>
    <row r="1732" spans="11:22">
      <c r="K1732" s="132"/>
      <c r="L1732" s="132"/>
      <c r="M1732" s="132"/>
      <c r="O1732" s="132"/>
      <c r="P1732" s="132"/>
      <c r="R1732" s="132"/>
      <c r="S1732" s="132"/>
      <c r="U1732" s="132"/>
      <c r="V1732" s="132"/>
    </row>
    <row r="1733" spans="11:22">
      <c r="K1733" s="132"/>
      <c r="L1733" s="132"/>
      <c r="M1733" s="132"/>
      <c r="O1733" s="132"/>
      <c r="P1733" s="132"/>
      <c r="R1733" s="132"/>
      <c r="S1733" s="132"/>
      <c r="U1733" s="132"/>
      <c r="V1733" s="132"/>
    </row>
    <row r="1734" spans="11:22">
      <c r="K1734" s="132"/>
      <c r="L1734" s="132"/>
      <c r="M1734" s="132"/>
      <c r="O1734" s="132"/>
      <c r="P1734" s="132"/>
      <c r="R1734" s="132"/>
      <c r="S1734" s="132"/>
      <c r="U1734" s="132"/>
      <c r="V1734" s="132"/>
    </row>
    <row r="1735" spans="11:22">
      <c r="K1735" s="132"/>
      <c r="L1735" s="132"/>
      <c r="M1735" s="132"/>
      <c r="O1735" s="132"/>
      <c r="P1735" s="132"/>
      <c r="R1735" s="132"/>
      <c r="S1735" s="132"/>
      <c r="U1735" s="132"/>
      <c r="V1735" s="132"/>
    </row>
    <row r="1736" spans="11:22">
      <c r="K1736" s="132"/>
      <c r="L1736" s="132"/>
      <c r="M1736" s="132"/>
      <c r="O1736" s="132"/>
      <c r="P1736" s="132"/>
      <c r="R1736" s="132"/>
      <c r="S1736" s="132"/>
      <c r="U1736" s="132"/>
      <c r="V1736" s="132"/>
    </row>
    <row r="1737" spans="11:22">
      <c r="K1737" s="132"/>
      <c r="L1737" s="132"/>
      <c r="M1737" s="132"/>
      <c r="O1737" s="132"/>
      <c r="P1737" s="132"/>
      <c r="R1737" s="132"/>
      <c r="S1737" s="132"/>
      <c r="U1737" s="132"/>
      <c r="V1737" s="132"/>
    </row>
    <row r="1738" spans="11:22">
      <c r="K1738" s="132"/>
      <c r="L1738" s="132"/>
      <c r="M1738" s="132"/>
      <c r="O1738" s="132"/>
      <c r="P1738" s="132"/>
      <c r="R1738" s="132"/>
      <c r="S1738" s="132"/>
      <c r="U1738" s="132"/>
      <c r="V1738" s="132"/>
    </row>
    <row r="1739" spans="11:22">
      <c r="K1739" s="132"/>
      <c r="L1739" s="132"/>
      <c r="M1739" s="132"/>
      <c r="O1739" s="132"/>
      <c r="P1739" s="132"/>
      <c r="R1739" s="132"/>
      <c r="S1739" s="132"/>
      <c r="U1739" s="132"/>
      <c r="V1739" s="132"/>
    </row>
    <row r="1740" spans="11:22">
      <c r="K1740" s="132"/>
      <c r="L1740" s="132"/>
      <c r="M1740" s="132"/>
      <c r="O1740" s="132"/>
      <c r="P1740" s="132"/>
      <c r="R1740" s="132"/>
      <c r="S1740" s="132"/>
      <c r="U1740" s="132"/>
      <c r="V1740" s="132"/>
    </row>
    <row r="1741" spans="11:22">
      <c r="K1741" s="132"/>
      <c r="L1741" s="132"/>
      <c r="M1741" s="132"/>
      <c r="O1741" s="132"/>
      <c r="P1741" s="132"/>
      <c r="R1741" s="132"/>
      <c r="S1741" s="132"/>
      <c r="U1741" s="132"/>
      <c r="V1741" s="132"/>
    </row>
    <row r="1742" spans="11:22">
      <c r="K1742" s="132"/>
      <c r="L1742" s="132"/>
      <c r="M1742" s="132"/>
      <c r="O1742" s="132"/>
      <c r="P1742" s="132"/>
      <c r="R1742" s="132"/>
      <c r="S1742" s="132"/>
      <c r="U1742" s="132"/>
      <c r="V1742" s="132"/>
    </row>
    <row r="1743" spans="11:22">
      <c r="K1743" s="132"/>
      <c r="L1743" s="132"/>
      <c r="M1743" s="132"/>
      <c r="O1743" s="132"/>
      <c r="P1743" s="132"/>
      <c r="R1743" s="132"/>
      <c r="S1743" s="132"/>
      <c r="U1743" s="132"/>
      <c r="V1743" s="132"/>
    </row>
    <row r="1744" spans="11:22">
      <c r="K1744" s="132"/>
      <c r="L1744" s="132"/>
      <c r="M1744" s="132"/>
      <c r="O1744" s="132"/>
      <c r="P1744" s="132"/>
      <c r="R1744" s="132"/>
      <c r="S1744" s="132"/>
      <c r="U1744" s="132"/>
      <c r="V1744" s="132"/>
    </row>
    <row r="1745" spans="11:22">
      <c r="K1745" s="132"/>
      <c r="L1745" s="132"/>
      <c r="M1745" s="132"/>
      <c r="O1745" s="132"/>
      <c r="P1745" s="132"/>
      <c r="R1745" s="132"/>
      <c r="S1745" s="132"/>
      <c r="U1745" s="132"/>
      <c r="V1745" s="132"/>
    </row>
    <row r="1746" spans="11:22">
      <c r="K1746" s="132"/>
      <c r="L1746" s="132"/>
      <c r="M1746" s="132"/>
      <c r="O1746" s="132"/>
      <c r="P1746" s="132"/>
      <c r="R1746" s="132"/>
      <c r="S1746" s="132"/>
      <c r="U1746" s="132"/>
      <c r="V1746" s="132"/>
    </row>
    <row r="1747" spans="11:22">
      <c r="K1747" s="132"/>
      <c r="L1747" s="132"/>
      <c r="M1747" s="132"/>
      <c r="O1747" s="132"/>
      <c r="P1747" s="132"/>
      <c r="R1747" s="132"/>
      <c r="S1747" s="132"/>
      <c r="U1747" s="132"/>
      <c r="V1747" s="132"/>
    </row>
    <row r="1748" spans="11:22">
      <c r="K1748" s="132"/>
      <c r="L1748" s="132"/>
      <c r="M1748" s="132"/>
      <c r="O1748" s="132"/>
      <c r="P1748" s="132"/>
      <c r="R1748" s="132"/>
      <c r="S1748" s="132"/>
      <c r="U1748" s="132"/>
      <c r="V1748" s="132"/>
    </row>
    <row r="1749" spans="11:22">
      <c r="K1749" s="132"/>
      <c r="L1749" s="132"/>
      <c r="M1749" s="132"/>
      <c r="O1749" s="132"/>
      <c r="P1749" s="132"/>
      <c r="R1749" s="132"/>
      <c r="S1749" s="132"/>
      <c r="U1749" s="132"/>
      <c r="V1749" s="132"/>
    </row>
    <row r="1750" spans="11:22">
      <c r="K1750" s="132"/>
      <c r="L1750" s="132"/>
      <c r="M1750" s="132"/>
      <c r="O1750" s="132"/>
      <c r="P1750" s="132"/>
      <c r="R1750" s="132"/>
      <c r="S1750" s="132"/>
      <c r="U1750" s="132"/>
      <c r="V1750" s="132"/>
    </row>
    <row r="1751" spans="11:22">
      <c r="K1751" s="132"/>
      <c r="L1751" s="132"/>
      <c r="M1751" s="132"/>
      <c r="O1751" s="132"/>
      <c r="P1751" s="132"/>
      <c r="R1751" s="132"/>
      <c r="S1751" s="132"/>
      <c r="U1751" s="132"/>
      <c r="V1751" s="132"/>
    </row>
    <row r="1752" spans="11:22">
      <c r="K1752" s="132"/>
      <c r="L1752" s="132"/>
      <c r="M1752" s="132"/>
      <c r="O1752" s="132"/>
      <c r="P1752" s="132"/>
      <c r="R1752" s="132"/>
      <c r="S1752" s="132"/>
      <c r="U1752" s="132"/>
      <c r="V1752" s="132"/>
    </row>
    <row r="1753" spans="11:22">
      <c r="K1753" s="132"/>
      <c r="L1753" s="132"/>
      <c r="M1753" s="132"/>
      <c r="O1753" s="132"/>
      <c r="P1753" s="132"/>
      <c r="R1753" s="132"/>
      <c r="S1753" s="132"/>
      <c r="U1753" s="132"/>
      <c r="V1753" s="132"/>
    </row>
    <row r="1754" spans="11:22">
      <c r="K1754" s="132"/>
      <c r="L1754" s="132"/>
      <c r="M1754" s="132"/>
      <c r="O1754" s="132"/>
      <c r="P1754" s="132"/>
      <c r="R1754" s="132"/>
      <c r="S1754" s="132"/>
      <c r="U1754" s="132"/>
      <c r="V1754" s="132"/>
    </row>
    <row r="1755" spans="11:22">
      <c r="K1755" s="132"/>
      <c r="L1755" s="132"/>
      <c r="M1755" s="132"/>
      <c r="O1755" s="132"/>
      <c r="P1755" s="132"/>
      <c r="R1755" s="132"/>
      <c r="S1755" s="132"/>
      <c r="U1755" s="132"/>
      <c r="V1755" s="132"/>
    </row>
    <row r="1756" spans="11:22">
      <c r="K1756" s="132"/>
      <c r="L1756" s="132"/>
      <c r="M1756" s="132"/>
      <c r="O1756" s="132"/>
      <c r="P1756" s="132"/>
      <c r="R1756" s="132"/>
      <c r="S1756" s="132"/>
      <c r="U1756" s="132"/>
      <c r="V1756" s="132"/>
    </row>
    <row r="1757" spans="11:22">
      <c r="K1757" s="132"/>
      <c r="L1757" s="132"/>
      <c r="M1757" s="132"/>
      <c r="O1757" s="132"/>
      <c r="P1757" s="132"/>
      <c r="R1757" s="132"/>
      <c r="S1757" s="132"/>
      <c r="U1757" s="132"/>
      <c r="V1757" s="132"/>
    </row>
    <row r="1758" spans="11:22">
      <c r="K1758" s="132"/>
      <c r="L1758" s="132"/>
      <c r="M1758" s="132"/>
      <c r="O1758" s="132"/>
      <c r="P1758" s="132"/>
      <c r="R1758" s="132"/>
      <c r="S1758" s="132"/>
      <c r="U1758" s="132"/>
      <c r="V1758" s="132"/>
    </row>
    <row r="1759" spans="11:22">
      <c r="K1759" s="132"/>
      <c r="L1759" s="132"/>
      <c r="M1759" s="132"/>
      <c r="O1759" s="132"/>
      <c r="P1759" s="132"/>
      <c r="R1759" s="132"/>
      <c r="S1759" s="132"/>
      <c r="U1759" s="132"/>
      <c r="V1759" s="132"/>
    </row>
    <row r="1760" spans="11:22">
      <c r="K1760" s="132"/>
      <c r="L1760" s="132"/>
      <c r="M1760" s="132"/>
      <c r="O1760" s="132"/>
      <c r="P1760" s="132"/>
      <c r="R1760" s="132"/>
      <c r="S1760" s="132"/>
      <c r="U1760" s="132"/>
      <c r="V1760" s="132"/>
    </row>
    <row r="1761" spans="11:22">
      <c r="K1761" s="132"/>
      <c r="L1761" s="132"/>
      <c r="M1761" s="132"/>
      <c r="O1761" s="132"/>
      <c r="P1761" s="132"/>
      <c r="R1761" s="132"/>
      <c r="S1761" s="132"/>
      <c r="U1761" s="132"/>
      <c r="V1761" s="132"/>
    </row>
    <row r="1762" spans="11:22">
      <c r="K1762" s="132"/>
      <c r="L1762" s="132"/>
      <c r="M1762" s="132"/>
      <c r="O1762" s="132"/>
      <c r="P1762" s="132"/>
      <c r="R1762" s="132"/>
      <c r="S1762" s="132"/>
      <c r="U1762" s="132"/>
      <c r="V1762" s="132"/>
    </row>
    <row r="1763" spans="11:22">
      <c r="K1763" s="132"/>
      <c r="L1763" s="132"/>
      <c r="M1763" s="132"/>
      <c r="O1763" s="132"/>
      <c r="P1763" s="132"/>
      <c r="R1763" s="132"/>
      <c r="S1763" s="132"/>
      <c r="U1763" s="132"/>
      <c r="V1763" s="132"/>
    </row>
    <row r="1764" spans="11:22">
      <c r="K1764" s="132"/>
      <c r="L1764" s="132"/>
      <c r="M1764" s="132"/>
      <c r="O1764" s="132"/>
      <c r="P1764" s="132"/>
      <c r="R1764" s="132"/>
      <c r="S1764" s="132"/>
      <c r="U1764" s="132"/>
      <c r="V1764" s="132"/>
    </row>
    <row r="1765" spans="11:22">
      <c r="K1765" s="132"/>
      <c r="L1765" s="132"/>
      <c r="M1765" s="132"/>
      <c r="O1765" s="132"/>
      <c r="P1765" s="132"/>
      <c r="R1765" s="132"/>
      <c r="S1765" s="132"/>
      <c r="U1765" s="132"/>
      <c r="V1765" s="132"/>
    </row>
    <row r="1766" spans="11:22">
      <c r="K1766" s="132"/>
      <c r="L1766" s="132"/>
      <c r="M1766" s="132"/>
      <c r="O1766" s="132"/>
      <c r="P1766" s="132"/>
      <c r="R1766" s="132"/>
      <c r="S1766" s="132"/>
      <c r="U1766" s="132"/>
      <c r="V1766" s="132"/>
    </row>
    <row r="1767" spans="11:22">
      <c r="K1767" s="132"/>
      <c r="L1767" s="132"/>
      <c r="M1767" s="132"/>
      <c r="O1767" s="132"/>
      <c r="P1767" s="132"/>
      <c r="R1767" s="132"/>
      <c r="S1767" s="132"/>
      <c r="U1767" s="132"/>
      <c r="V1767" s="132"/>
    </row>
    <row r="1768" spans="11:22">
      <c r="K1768" s="132"/>
      <c r="L1768" s="132"/>
      <c r="M1768" s="132"/>
      <c r="O1768" s="132"/>
      <c r="P1768" s="132"/>
      <c r="R1768" s="132"/>
      <c r="S1768" s="132"/>
      <c r="U1768" s="132"/>
      <c r="V1768" s="132"/>
    </row>
    <row r="1769" spans="11:22">
      <c r="K1769" s="132"/>
      <c r="L1769" s="132"/>
      <c r="M1769" s="132"/>
      <c r="O1769" s="132"/>
      <c r="P1769" s="132"/>
      <c r="R1769" s="132"/>
      <c r="S1769" s="132"/>
      <c r="U1769" s="132"/>
      <c r="V1769" s="132"/>
    </row>
    <row r="1770" spans="11:22">
      <c r="K1770" s="132"/>
      <c r="L1770" s="132"/>
      <c r="M1770" s="132"/>
      <c r="O1770" s="132"/>
      <c r="P1770" s="132"/>
      <c r="R1770" s="132"/>
      <c r="S1770" s="132"/>
      <c r="U1770" s="132"/>
      <c r="V1770" s="132"/>
    </row>
    <row r="1771" spans="11:22">
      <c r="K1771" s="132"/>
      <c r="L1771" s="132"/>
      <c r="M1771" s="132"/>
      <c r="O1771" s="132"/>
      <c r="P1771" s="132"/>
      <c r="R1771" s="132"/>
      <c r="S1771" s="132"/>
      <c r="U1771" s="132"/>
      <c r="V1771" s="132"/>
    </row>
    <row r="1772" spans="11:22">
      <c r="K1772" s="132"/>
      <c r="L1772" s="132"/>
      <c r="M1772" s="132"/>
      <c r="O1772" s="132"/>
      <c r="P1772" s="132"/>
      <c r="R1772" s="132"/>
      <c r="S1772" s="132"/>
      <c r="U1772" s="132"/>
      <c r="V1772" s="132"/>
    </row>
    <row r="1773" spans="11:22">
      <c r="K1773" s="132"/>
      <c r="L1773" s="132"/>
      <c r="M1773" s="132"/>
      <c r="O1773" s="132"/>
      <c r="P1773" s="132"/>
      <c r="R1773" s="132"/>
      <c r="S1773" s="132"/>
      <c r="U1773" s="132"/>
      <c r="V1773" s="132"/>
    </row>
    <row r="1774" spans="11:22">
      <c r="K1774" s="132"/>
      <c r="L1774" s="132"/>
      <c r="M1774" s="132"/>
      <c r="O1774" s="132"/>
      <c r="P1774" s="132"/>
      <c r="R1774" s="132"/>
      <c r="S1774" s="132"/>
      <c r="U1774" s="132"/>
      <c r="V1774" s="132"/>
    </row>
    <row r="1775" spans="11:22">
      <c r="K1775" s="132"/>
      <c r="L1775" s="132"/>
      <c r="M1775" s="132"/>
      <c r="O1775" s="132"/>
      <c r="P1775" s="132"/>
      <c r="R1775" s="132"/>
      <c r="S1775" s="132"/>
      <c r="U1775" s="132"/>
      <c r="V1775" s="132"/>
    </row>
    <row r="1776" spans="11:22">
      <c r="K1776" s="132"/>
      <c r="L1776" s="132"/>
      <c r="M1776" s="132"/>
      <c r="O1776" s="132"/>
      <c r="P1776" s="132"/>
      <c r="R1776" s="132"/>
      <c r="S1776" s="132"/>
      <c r="U1776" s="132"/>
      <c r="V1776" s="132"/>
    </row>
    <row r="1777" spans="11:22">
      <c r="K1777" s="132"/>
      <c r="L1777" s="132"/>
      <c r="M1777" s="132"/>
      <c r="O1777" s="132"/>
      <c r="P1777" s="132"/>
      <c r="R1777" s="132"/>
      <c r="S1777" s="132"/>
      <c r="U1777" s="132"/>
      <c r="V1777" s="132"/>
    </row>
    <row r="1778" spans="11:22">
      <c r="K1778" s="132"/>
      <c r="L1778" s="132"/>
      <c r="M1778" s="132"/>
      <c r="O1778" s="132"/>
      <c r="P1778" s="132"/>
      <c r="R1778" s="132"/>
      <c r="S1778" s="132"/>
      <c r="U1778" s="132"/>
      <c r="V1778" s="132"/>
    </row>
    <row r="1779" spans="11:22">
      <c r="K1779" s="132"/>
      <c r="L1779" s="132"/>
      <c r="M1779" s="132"/>
      <c r="O1779" s="132"/>
      <c r="P1779" s="132"/>
      <c r="R1779" s="132"/>
      <c r="S1779" s="132"/>
      <c r="U1779" s="132"/>
      <c r="V1779" s="132"/>
    </row>
    <row r="1780" spans="11:22">
      <c r="K1780" s="132"/>
      <c r="L1780" s="132"/>
      <c r="M1780" s="132"/>
      <c r="O1780" s="132"/>
      <c r="P1780" s="132"/>
      <c r="R1780" s="132"/>
      <c r="S1780" s="132"/>
      <c r="U1780" s="132"/>
      <c r="V1780" s="132"/>
    </row>
    <row r="1781" spans="11:22">
      <c r="K1781" s="132"/>
      <c r="L1781" s="132"/>
      <c r="M1781" s="132"/>
      <c r="O1781" s="132"/>
      <c r="P1781" s="132"/>
      <c r="R1781" s="132"/>
      <c r="S1781" s="132"/>
      <c r="U1781" s="132"/>
      <c r="V1781" s="132"/>
    </row>
    <row r="1782" spans="11:22">
      <c r="K1782" s="132"/>
      <c r="L1782" s="132"/>
      <c r="M1782" s="132"/>
      <c r="O1782" s="132"/>
      <c r="P1782" s="132"/>
      <c r="R1782" s="132"/>
      <c r="S1782" s="132"/>
      <c r="U1782" s="132"/>
      <c r="V1782" s="132"/>
    </row>
    <row r="1783" spans="11:22">
      <c r="K1783" s="132"/>
      <c r="L1783" s="132"/>
      <c r="M1783" s="132"/>
      <c r="O1783" s="132"/>
      <c r="P1783" s="132"/>
      <c r="R1783" s="132"/>
      <c r="S1783" s="132"/>
      <c r="U1783" s="132"/>
      <c r="V1783" s="132"/>
    </row>
    <row r="1784" spans="11:22">
      <c r="K1784" s="132"/>
      <c r="L1784" s="132"/>
      <c r="M1784" s="132"/>
      <c r="O1784" s="132"/>
      <c r="P1784" s="132"/>
      <c r="R1784" s="132"/>
      <c r="S1784" s="132"/>
      <c r="U1784" s="132"/>
      <c r="V1784" s="132"/>
    </row>
    <row r="1785" spans="11:22">
      <c r="K1785" s="132"/>
      <c r="L1785" s="132"/>
      <c r="M1785" s="132"/>
      <c r="O1785" s="132"/>
      <c r="P1785" s="132"/>
      <c r="R1785" s="132"/>
      <c r="S1785" s="132"/>
      <c r="U1785" s="132"/>
      <c r="V1785" s="132"/>
    </row>
    <row r="1786" spans="11:22">
      <c r="K1786" s="132"/>
      <c r="L1786" s="132"/>
      <c r="M1786" s="132"/>
      <c r="O1786" s="132"/>
      <c r="P1786" s="132"/>
      <c r="R1786" s="132"/>
      <c r="S1786" s="132"/>
      <c r="U1786" s="132"/>
      <c r="V1786" s="132"/>
    </row>
    <row r="1787" spans="11:22">
      <c r="K1787" s="132"/>
      <c r="L1787" s="132"/>
      <c r="M1787" s="132"/>
      <c r="O1787" s="132"/>
      <c r="P1787" s="132"/>
      <c r="R1787" s="132"/>
      <c r="S1787" s="132"/>
      <c r="U1787" s="132"/>
      <c r="V1787" s="132"/>
    </row>
    <row r="1788" spans="11:22">
      <c r="K1788" s="132"/>
      <c r="L1788" s="132"/>
      <c r="M1788" s="132"/>
      <c r="O1788" s="132"/>
      <c r="P1788" s="132"/>
      <c r="R1788" s="132"/>
      <c r="S1788" s="132"/>
      <c r="U1788" s="132"/>
      <c r="V1788" s="132"/>
    </row>
    <row r="1789" spans="11:22">
      <c r="K1789" s="132"/>
      <c r="L1789" s="132"/>
      <c r="M1789" s="132"/>
      <c r="O1789" s="132"/>
      <c r="P1789" s="132"/>
      <c r="R1789" s="132"/>
      <c r="S1789" s="132"/>
      <c r="U1789" s="132"/>
      <c r="V1789" s="132"/>
    </row>
    <row r="1790" spans="11:22">
      <c r="K1790" s="132"/>
      <c r="L1790" s="132"/>
      <c r="M1790" s="132"/>
      <c r="O1790" s="132"/>
      <c r="P1790" s="132"/>
      <c r="R1790" s="132"/>
      <c r="S1790" s="132"/>
      <c r="U1790" s="132"/>
      <c r="V1790" s="132"/>
    </row>
    <row r="1791" spans="11:22">
      <c r="K1791" s="132"/>
      <c r="L1791" s="132"/>
      <c r="M1791" s="132"/>
      <c r="O1791" s="132"/>
      <c r="P1791" s="132"/>
      <c r="R1791" s="132"/>
      <c r="S1791" s="132"/>
      <c r="U1791" s="132"/>
      <c r="V1791" s="132"/>
    </row>
    <row r="1792" spans="11:22">
      <c r="K1792" s="132"/>
      <c r="L1792" s="132"/>
      <c r="M1792" s="132"/>
      <c r="O1792" s="132"/>
      <c r="P1792" s="132"/>
      <c r="R1792" s="132"/>
      <c r="S1792" s="132"/>
      <c r="U1792" s="132"/>
      <c r="V1792" s="132"/>
    </row>
    <row r="1793" spans="11:22">
      <c r="K1793" s="132"/>
      <c r="L1793" s="132"/>
      <c r="M1793" s="132"/>
      <c r="O1793" s="132"/>
      <c r="P1793" s="132"/>
      <c r="R1793" s="132"/>
      <c r="S1793" s="132"/>
      <c r="U1793" s="132"/>
      <c r="V1793" s="132"/>
    </row>
    <row r="1794" spans="11:22">
      <c r="K1794" s="132"/>
      <c r="L1794" s="132"/>
      <c r="M1794" s="132"/>
      <c r="O1794" s="132"/>
      <c r="P1794" s="132"/>
      <c r="R1794" s="132"/>
      <c r="S1794" s="132"/>
      <c r="U1794" s="132"/>
      <c r="V1794" s="132"/>
    </row>
    <row r="1795" spans="11:22">
      <c r="K1795" s="132"/>
      <c r="L1795" s="132"/>
      <c r="M1795" s="132"/>
      <c r="O1795" s="132"/>
      <c r="P1795" s="132"/>
      <c r="R1795" s="132"/>
      <c r="S1795" s="132"/>
      <c r="U1795" s="132"/>
      <c r="V1795" s="132"/>
    </row>
    <row r="1796" spans="11:22">
      <c r="K1796" s="132"/>
      <c r="L1796" s="132"/>
      <c r="M1796" s="132"/>
      <c r="O1796" s="132"/>
      <c r="P1796" s="132"/>
      <c r="R1796" s="132"/>
      <c r="S1796" s="132"/>
      <c r="U1796" s="132"/>
      <c r="V1796" s="132"/>
    </row>
    <row r="1797" spans="11:22">
      <c r="K1797" s="132"/>
      <c r="L1797" s="132"/>
      <c r="M1797" s="132"/>
      <c r="O1797" s="132"/>
      <c r="P1797" s="132"/>
      <c r="R1797" s="132"/>
      <c r="S1797" s="132"/>
      <c r="U1797" s="132"/>
      <c r="V1797" s="132"/>
    </row>
    <row r="1798" spans="11:22">
      <c r="K1798" s="132"/>
      <c r="L1798" s="132"/>
      <c r="M1798" s="132"/>
      <c r="O1798" s="132"/>
      <c r="P1798" s="132"/>
      <c r="R1798" s="132"/>
      <c r="S1798" s="132"/>
      <c r="U1798" s="132"/>
      <c r="V1798" s="132"/>
    </row>
    <row r="1799" spans="11:22">
      <c r="K1799" s="132"/>
      <c r="L1799" s="132"/>
      <c r="M1799" s="132"/>
      <c r="O1799" s="132"/>
      <c r="P1799" s="132"/>
      <c r="R1799" s="132"/>
      <c r="S1799" s="132"/>
      <c r="U1799" s="132"/>
      <c r="V1799" s="132"/>
    </row>
    <row r="1800" spans="11:22">
      <c r="K1800" s="132"/>
      <c r="L1800" s="132"/>
      <c r="M1800" s="132"/>
      <c r="O1800" s="132"/>
      <c r="P1800" s="132"/>
      <c r="R1800" s="132"/>
      <c r="S1800" s="132"/>
      <c r="U1800" s="132"/>
      <c r="V1800" s="132"/>
    </row>
    <row r="1801" spans="11:22">
      <c r="K1801" s="132"/>
      <c r="L1801" s="132"/>
      <c r="M1801" s="132"/>
      <c r="O1801" s="132"/>
      <c r="P1801" s="132"/>
      <c r="R1801" s="132"/>
      <c r="S1801" s="132"/>
      <c r="U1801" s="132"/>
      <c r="V1801" s="132"/>
    </row>
    <row r="1802" spans="11:22">
      <c r="K1802" s="132"/>
      <c r="L1802" s="132"/>
      <c r="M1802" s="132"/>
      <c r="O1802" s="132"/>
      <c r="P1802" s="132"/>
      <c r="R1802" s="132"/>
      <c r="S1802" s="132"/>
      <c r="U1802" s="132"/>
      <c r="V1802" s="132"/>
    </row>
    <row r="1803" spans="11:22">
      <c r="K1803" s="132"/>
      <c r="L1803" s="132"/>
      <c r="M1803" s="132"/>
      <c r="O1803" s="132"/>
      <c r="P1803" s="132"/>
      <c r="R1803" s="132"/>
      <c r="S1803" s="132"/>
      <c r="U1803" s="132"/>
      <c r="V1803" s="132"/>
    </row>
    <row r="1804" spans="11:22">
      <c r="K1804" s="132"/>
      <c r="L1804" s="132"/>
      <c r="M1804" s="132"/>
      <c r="O1804" s="132"/>
      <c r="P1804" s="132"/>
      <c r="R1804" s="132"/>
      <c r="S1804" s="132"/>
      <c r="U1804" s="132"/>
      <c r="V1804" s="132"/>
    </row>
    <row r="1805" spans="11:22">
      <c r="K1805" s="132"/>
      <c r="L1805" s="132"/>
      <c r="M1805" s="132"/>
      <c r="O1805" s="132"/>
      <c r="P1805" s="132"/>
      <c r="R1805" s="132"/>
      <c r="S1805" s="132"/>
      <c r="U1805" s="132"/>
      <c r="V1805" s="132"/>
    </row>
    <row r="1806" spans="11:22">
      <c r="K1806" s="132"/>
      <c r="L1806" s="132"/>
      <c r="M1806" s="132"/>
      <c r="O1806" s="132"/>
      <c r="P1806" s="132"/>
      <c r="R1806" s="132"/>
      <c r="S1806" s="132"/>
      <c r="U1806" s="132"/>
      <c r="V1806" s="132"/>
    </row>
    <row r="1807" spans="11:22">
      <c r="K1807" s="132"/>
      <c r="L1807" s="132"/>
      <c r="M1807" s="132"/>
      <c r="O1807" s="132"/>
      <c r="P1807" s="132"/>
      <c r="R1807" s="132"/>
      <c r="S1807" s="132"/>
      <c r="U1807" s="132"/>
      <c r="V1807" s="132"/>
    </row>
    <row r="1808" spans="11:22">
      <c r="K1808" s="132"/>
      <c r="L1808" s="132"/>
      <c r="M1808" s="132"/>
      <c r="O1808" s="132"/>
      <c r="P1808" s="132"/>
      <c r="R1808" s="132"/>
      <c r="S1808" s="132"/>
      <c r="U1808" s="132"/>
      <c r="V1808" s="132"/>
    </row>
    <row r="1809" spans="11:22">
      <c r="K1809" s="132"/>
      <c r="L1809" s="132"/>
      <c r="M1809" s="132"/>
      <c r="O1809" s="132"/>
      <c r="P1809" s="132"/>
      <c r="R1809" s="132"/>
      <c r="S1809" s="132"/>
      <c r="U1809" s="132"/>
      <c r="V1809" s="132"/>
    </row>
    <row r="1810" spans="11:22">
      <c r="K1810" s="132"/>
      <c r="L1810" s="132"/>
      <c r="M1810" s="132"/>
      <c r="O1810" s="132"/>
      <c r="P1810" s="132"/>
      <c r="R1810" s="132"/>
      <c r="S1810" s="132"/>
      <c r="U1810" s="132"/>
      <c r="V1810" s="132"/>
    </row>
    <row r="1811" spans="11:22">
      <c r="K1811" s="132"/>
      <c r="L1811" s="132"/>
      <c r="M1811" s="132"/>
      <c r="O1811" s="132"/>
      <c r="P1811" s="132"/>
      <c r="R1811" s="132"/>
      <c r="S1811" s="132"/>
      <c r="U1811" s="132"/>
      <c r="V1811" s="132"/>
    </row>
    <row r="1812" spans="11:22">
      <c r="K1812" s="132"/>
      <c r="L1812" s="132"/>
      <c r="M1812" s="132"/>
      <c r="O1812" s="132"/>
      <c r="P1812" s="132"/>
      <c r="R1812" s="132"/>
      <c r="S1812" s="132"/>
      <c r="U1812" s="132"/>
      <c r="V1812" s="132"/>
    </row>
    <row r="1813" spans="11:22">
      <c r="K1813" s="132"/>
      <c r="L1813" s="132"/>
      <c r="M1813" s="132"/>
      <c r="O1813" s="132"/>
      <c r="P1813" s="132"/>
      <c r="R1813" s="132"/>
      <c r="S1813" s="132"/>
      <c r="U1813" s="132"/>
      <c r="V1813" s="132"/>
    </row>
    <row r="1814" spans="11:22">
      <c r="K1814" s="132"/>
      <c r="L1814" s="132"/>
      <c r="M1814" s="132"/>
      <c r="O1814" s="132"/>
      <c r="P1814" s="132"/>
      <c r="R1814" s="132"/>
      <c r="S1814" s="132"/>
      <c r="U1814" s="132"/>
      <c r="V1814" s="132"/>
    </row>
    <row r="1815" spans="11:22">
      <c r="K1815" s="132"/>
      <c r="L1815" s="132"/>
      <c r="M1815" s="132"/>
      <c r="O1815" s="132"/>
      <c r="P1815" s="132"/>
      <c r="R1815" s="132"/>
      <c r="S1815" s="132"/>
      <c r="U1815" s="132"/>
      <c r="V1815" s="132"/>
    </row>
    <row r="1816" spans="11:22">
      <c r="K1816" s="132"/>
      <c r="L1816" s="132"/>
      <c r="M1816" s="132"/>
      <c r="O1816" s="132"/>
      <c r="P1816" s="132"/>
      <c r="R1816" s="132"/>
      <c r="S1816" s="132"/>
      <c r="U1816" s="132"/>
      <c r="V1816" s="132"/>
    </row>
    <row r="1817" spans="11:22">
      <c r="K1817" s="132"/>
      <c r="L1817" s="132"/>
      <c r="M1817" s="132"/>
      <c r="O1817" s="132"/>
      <c r="P1817" s="132"/>
      <c r="R1817" s="132"/>
      <c r="S1817" s="132"/>
      <c r="U1817" s="132"/>
      <c r="V1817" s="132"/>
    </row>
    <row r="1818" spans="11:22">
      <c r="K1818" s="132"/>
      <c r="L1818" s="132"/>
      <c r="M1818" s="132"/>
      <c r="O1818" s="132"/>
      <c r="P1818" s="132"/>
      <c r="R1818" s="132"/>
      <c r="S1818" s="132"/>
      <c r="U1818" s="132"/>
      <c r="V1818" s="132"/>
    </row>
    <row r="1819" spans="11:22">
      <c r="K1819" s="132"/>
      <c r="L1819" s="132"/>
      <c r="M1819" s="132"/>
      <c r="O1819" s="132"/>
      <c r="P1819" s="132"/>
      <c r="R1819" s="132"/>
      <c r="S1819" s="132"/>
      <c r="U1819" s="132"/>
      <c r="V1819" s="132"/>
    </row>
    <row r="1820" spans="11:22">
      <c r="K1820" s="132"/>
      <c r="L1820" s="132"/>
      <c r="M1820" s="132"/>
      <c r="O1820" s="132"/>
      <c r="P1820" s="132"/>
      <c r="R1820" s="132"/>
      <c r="S1820" s="132"/>
      <c r="U1820" s="132"/>
      <c r="V1820" s="132"/>
    </row>
    <row r="1821" spans="11:22">
      <c r="K1821" s="132"/>
      <c r="L1821" s="132"/>
      <c r="M1821" s="132"/>
      <c r="O1821" s="132"/>
      <c r="P1821" s="132"/>
      <c r="R1821" s="132"/>
      <c r="S1821" s="132"/>
      <c r="U1821" s="132"/>
      <c r="V1821" s="132"/>
    </row>
    <row r="1822" spans="11:22">
      <c r="K1822" s="132"/>
      <c r="L1822" s="132"/>
      <c r="M1822" s="132"/>
      <c r="O1822" s="132"/>
      <c r="P1822" s="132"/>
      <c r="R1822" s="132"/>
      <c r="S1822" s="132"/>
      <c r="U1822" s="132"/>
      <c r="V1822" s="132"/>
    </row>
    <row r="1823" spans="11:22">
      <c r="K1823" s="132"/>
      <c r="L1823" s="132"/>
      <c r="M1823" s="132"/>
      <c r="O1823" s="132"/>
      <c r="P1823" s="132"/>
      <c r="R1823" s="132"/>
      <c r="S1823" s="132"/>
      <c r="U1823" s="132"/>
      <c r="V1823" s="132"/>
    </row>
    <row r="1824" spans="11:22">
      <c r="K1824" s="132"/>
      <c r="L1824" s="132"/>
      <c r="M1824" s="132"/>
      <c r="O1824" s="132"/>
      <c r="P1824" s="132"/>
      <c r="R1824" s="132"/>
      <c r="S1824" s="132"/>
      <c r="U1824" s="132"/>
      <c r="V1824" s="132"/>
    </row>
    <row r="1825" spans="11:22">
      <c r="K1825" s="132"/>
      <c r="L1825" s="132"/>
      <c r="M1825" s="132"/>
      <c r="O1825" s="132"/>
      <c r="P1825" s="132"/>
      <c r="R1825" s="132"/>
      <c r="S1825" s="132"/>
      <c r="U1825" s="132"/>
      <c r="V1825" s="132"/>
    </row>
    <row r="1826" spans="11:22">
      <c r="K1826" s="132"/>
      <c r="L1826" s="132"/>
      <c r="M1826" s="132"/>
      <c r="O1826" s="132"/>
      <c r="P1826" s="132"/>
      <c r="R1826" s="132"/>
      <c r="S1826" s="132"/>
      <c r="U1826" s="132"/>
      <c r="V1826" s="132"/>
    </row>
    <row r="1827" spans="11:22">
      <c r="K1827" s="132"/>
      <c r="L1827" s="132"/>
      <c r="M1827" s="132"/>
      <c r="O1827" s="132"/>
      <c r="P1827" s="132"/>
      <c r="R1827" s="132"/>
      <c r="S1827" s="132"/>
      <c r="U1827" s="132"/>
      <c r="V1827" s="132"/>
    </row>
    <row r="1828" spans="11:22">
      <c r="K1828" s="132"/>
      <c r="L1828" s="132"/>
      <c r="M1828" s="132"/>
      <c r="O1828" s="132"/>
      <c r="P1828" s="132"/>
      <c r="R1828" s="132"/>
      <c r="S1828" s="132"/>
      <c r="U1828" s="132"/>
      <c r="V1828" s="132"/>
    </row>
    <row r="1829" spans="11:22">
      <c r="K1829" s="132"/>
      <c r="L1829" s="132"/>
      <c r="M1829" s="132"/>
      <c r="O1829" s="132"/>
      <c r="P1829" s="132"/>
      <c r="R1829" s="132"/>
      <c r="S1829" s="132"/>
      <c r="U1829" s="132"/>
      <c r="V1829" s="132"/>
    </row>
    <row r="1830" spans="11:22">
      <c r="K1830" s="132"/>
      <c r="L1830" s="132"/>
      <c r="M1830" s="132"/>
      <c r="O1830" s="132"/>
      <c r="P1830" s="132"/>
      <c r="R1830" s="132"/>
      <c r="S1830" s="132"/>
      <c r="U1830" s="132"/>
      <c r="V1830" s="132"/>
    </row>
    <row r="1831" spans="11:22">
      <c r="K1831" s="132"/>
      <c r="L1831" s="132"/>
      <c r="M1831" s="132"/>
      <c r="O1831" s="132"/>
      <c r="P1831" s="132"/>
      <c r="R1831" s="132"/>
      <c r="S1831" s="132"/>
      <c r="U1831" s="132"/>
      <c r="V1831" s="132"/>
    </row>
    <row r="1832" spans="11:22">
      <c r="K1832" s="132"/>
      <c r="L1832" s="132"/>
      <c r="M1832" s="132"/>
      <c r="O1832" s="132"/>
      <c r="P1832" s="132"/>
      <c r="R1832" s="132"/>
      <c r="S1832" s="132"/>
      <c r="U1832" s="132"/>
      <c r="V1832" s="132"/>
    </row>
    <row r="1833" spans="11:22">
      <c r="K1833" s="132"/>
      <c r="L1833" s="132"/>
      <c r="M1833" s="132"/>
      <c r="O1833" s="132"/>
      <c r="P1833" s="132"/>
      <c r="R1833" s="132"/>
      <c r="S1833" s="132"/>
      <c r="U1833" s="132"/>
      <c r="V1833" s="132"/>
    </row>
    <row r="1834" spans="11:22">
      <c r="K1834" s="132"/>
      <c r="L1834" s="132"/>
      <c r="M1834" s="132"/>
      <c r="O1834" s="132"/>
      <c r="P1834" s="132"/>
      <c r="R1834" s="132"/>
      <c r="S1834" s="132"/>
      <c r="U1834" s="132"/>
      <c r="V1834" s="132"/>
    </row>
    <row r="1835" spans="11:22">
      <c r="K1835" s="132"/>
      <c r="L1835" s="132"/>
      <c r="M1835" s="132"/>
      <c r="O1835" s="132"/>
      <c r="P1835" s="132"/>
      <c r="R1835" s="132"/>
      <c r="S1835" s="132"/>
      <c r="U1835" s="132"/>
      <c r="V1835" s="132"/>
    </row>
    <row r="1836" spans="11:22">
      <c r="K1836" s="132"/>
      <c r="L1836" s="132"/>
      <c r="M1836" s="132"/>
      <c r="O1836" s="132"/>
      <c r="P1836" s="132"/>
      <c r="R1836" s="132"/>
      <c r="S1836" s="132"/>
      <c r="U1836" s="132"/>
      <c r="V1836" s="132"/>
    </row>
    <row r="1837" spans="11:22">
      <c r="K1837" s="132"/>
      <c r="L1837" s="132"/>
      <c r="M1837" s="132"/>
      <c r="O1837" s="132"/>
      <c r="P1837" s="132"/>
      <c r="R1837" s="132"/>
      <c r="S1837" s="132"/>
      <c r="U1837" s="132"/>
      <c r="V1837" s="132"/>
    </row>
    <row r="1838" spans="11:22">
      <c r="K1838" s="132"/>
      <c r="L1838" s="132"/>
      <c r="M1838" s="132"/>
      <c r="O1838" s="132"/>
      <c r="P1838" s="132"/>
      <c r="R1838" s="132"/>
      <c r="S1838" s="132"/>
      <c r="U1838" s="132"/>
      <c r="V1838" s="132"/>
    </row>
    <row r="1839" spans="11:22">
      <c r="K1839" s="132"/>
      <c r="L1839" s="132"/>
      <c r="M1839" s="132"/>
      <c r="O1839" s="132"/>
      <c r="P1839" s="132"/>
      <c r="R1839" s="132"/>
      <c r="S1839" s="132"/>
      <c r="U1839" s="132"/>
      <c r="V1839" s="132"/>
    </row>
    <row r="1840" spans="11:22">
      <c r="K1840" s="132"/>
      <c r="L1840" s="132"/>
      <c r="M1840" s="132"/>
      <c r="O1840" s="132"/>
      <c r="P1840" s="132"/>
      <c r="R1840" s="132"/>
      <c r="S1840" s="132"/>
      <c r="U1840" s="132"/>
      <c r="V1840" s="132"/>
    </row>
    <row r="1841" spans="11:22">
      <c r="K1841" s="132"/>
      <c r="L1841" s="132"/>
      <c r="M1841" s="132"/>
      <c r="O1841" s="132"/>
      <c r="P1841" s="132"/>
      <c r="R1841" s="132"/>
      <c r="S1841" s="132"/>
      <c r="U1841" s="132"/>
      <c r="V1841" s="132"/>
    </row>
    <row r="1842" spans="11:22">
      <c r="K1842" s="132"/>
      <c r="L1842" s="132"/>
      <c r="M1842" s="132"/>
      <c r="O1842" s="132"/>
      <c r="P1842" s="132"/>
      <c r="R1842" s="132"/>
      <c r="S1842" s="132"/>
      <c r="U1842" s="132"/>
      <c r="V1842" s="132"/>
    </row>
    <row r="1843" spans="11:22">
      <c r="K1843" s="132"/>
      <c r="L1843" s="132"/>
      <c r="M1843" s="132"/>
      <c r="O1843" s="132"/>
      <c r="P1843" s="132"/>
      <c r="R1843" s="132"/>
      <c r="S1843" s="132"/>
      <c r="U1843" s="132"/>
      <c r="V1843" s="132"/>
    </row>
    <row r="1844" spans="11:22">
      <c r="K1844" s="132"/>
      <c r="L1844" s="132"/>
      <c r="M1844" s="132"/>
      <c r="O1844" s="132"/>
      <c r="P1844" s="132"/>
      <c r="R1844" s="132"/>
      <c r="S1844" s="132"/>
      <c r="U1844" s="132"/>
      <c r="V1844" s="132"/>
    </row>
    <row r="1845" spans="11:22">
      <c r="K1845" s="132"/>
      <c r="L1845" s="132"/>
      <c r="M1845" s="132"/>
      <c r="O1845" s="132"/>
      <c r="P1845" s="132"/>
      <c r="R1845" s="132"/>
      <c r="S1845" s="132"/>
      <c r="U1845" s="132"/>
      <c r="V1845" s="132"/>
    </row>
    <row r="1846" spans="11:22">
      <c r="K1846" s="132"/>
      <c r="L1846" s="132"/>
      <c r="M1846" s="132"/>
      <c r="O1846" s="132"/>
      <c r="P1846" s="132"/>
      <c r="R1846" s="132"/>
      <c r="S1846" s="132"/>
      <c r="U1846" s="132"/>
      <c r="V1846" s="132"/>
    </row>
    <row r="1847" spans="11:22">
      <c r="K1847" s="132"/>
      <c r="L1847" s="132"/>
      <c r="M1847" s="132"/>
      <c r="O1847" s="132"/>
      <c r="P1847" s="132"/>
      <c r="R1847" s="132"/>
      <c r="S1847" s="132"/>
      <c r="U1847" s="132"/>
      <c r="V1847" s="132"/>
    </row>
    <row r="1848" spans="11:22">
      <c r="K1848" s="132"/>
      <c r="L1848" s="132"/>
      <c r="M1848" s="132"/>
      <c r="O1848" s="132"/>
      <c r="P1848" s="132"/>
      <c r="R1848" s="132"/>
      <c r="S1848" s="132"/>
      <c r="U1848" s="132"/>
      <c r="V1848" s="132"/>
    </row>
    <row r="1849" spans="11:22">
      <c r="K1849" s="132"/>
      <c r="L1849" s="132"/>
      <c r="M1849" s="132"/>
      <c r="O1849" s="132"/>
      <c r="P1849" s="132"/>
      <c r="R1849" s="132"/>
      <c r="S1849" s="132"/>
      <c r="U1849" s="132"/>
      <c r="V1849" s="132"/>
    </row>
    <row r="1850" spans="11:22">
      <c r="K1850" s="132"/>
      <c r="L1850" s="132"/>
      <c r="M1850" s="132"/>
      <c r="O1850" s="132"/>
      <c r="P1850" s="132"/>
      <c r="R1850" s="132"/>
      <c r="S1850" s="132"/>
      <c r="U1850" s="132"/>
      <c r="V1850" s="132"/>
    </row>
    <row r="1851" spans="11:22">
      <c r="K1851" s="132"/>
      <c r="L1851" s="132"/>
      <c r="M1851" s="132"/>
      <c r="O1851" s="132"/>
      <c r="P1851" s="132"/>
      <c r="R1851" s="132"/>
      <c r="S1851" s="132"/>
      <c r="U1851" s="132"/>
      <c r="V1851" s="132"/>
    </row>
    <row r="1852" spans="11:22">
      <c r="K1852" s="132"/>
      <c r="L1852" s="132"/>
      <c r="M1852" s="132"/>
      <c r="O1852" s="132"/>
      <c r="P1852" s="132"/>
      <c r="R1852" s="132"/>
      <c r="S1852" s="132"/>
      <c r="U1852" s="132"/>
      <c r="V1852" s="132"/>
    </row>
    <row r="1853" spans="11:22">
      <c r="K1853" s="132"/>
      <c r="L1853" s="132"/>
      <c r="M1853" s="132"/>
      <c r="O1853" s="132"/>
      <c r="P1853" s="132"/>
      <c r="R1853" s="132"/>
      <c r="S1853" s="132"/>
      <c r="U1853" s="132"/>
      <c r="V1853" s="132"/>
    </row>
    <row r="1854" spans="11:22">
      <c r="K1854" s="132"/>
      <c r="L1854" s="132"/>
      <c r="M1854" s="132"/>
      <c r="O1854" s="132"/>
      <c r="P1854" s="132"/>
      <c r="R1854" s="132"/>
      <c r="S1854" s="132"/>
      <c r="U1854" s="132"/>
      <c r="V1854" s="132"/>
    </row>
    <row r="1855" spans="11:22">
      <c r="K1855" s="132"/>
      <c r="L1855" s="132"/>
      <c r="M1855" s="132"/>
      <c r="O1855" s="132"/>
      <c r="P1855" s="132"/>
      <c r="R1855" s="132"/>
      <c r="S1855" s="132"/>
      <c r="U1855" s="132"/>
      <c r="V1855" s="132"/>
    </row>
    <row r="1856" spans="11:22">
      <c r="K1856" s="132"/>
      <c r="L1856" s="132"/>
      <c r="M1856" s="132"/>
      <c r="O1856" s="132"/>
      <c r="P1856" s="132"/>
      <c r="R1856" s="132"/>
      <c r="S1856" s="132"/>
      <c r="U1856" s="132"/>
      <c r="V1856" s="132"/>
    </row>
    <row r="1857" spans="11:22">
      <c r="K1857" s="132"/>
      <c r="L1857" s="132"/>
      <c r="M1857" s="132"/>
      <c r="O1857" s="132"/>
      <c r="P1857" s="132"/>
      <c r="R1857" s="132"/>
      <c r="S1857" s="132"/>
      <c r="U1857" s="132"/>
      <c r="V1857" s="132"/>
    </row>
    <row r="1858" spans="11:22">
      <c r="K1858" s="132"/>
      <c r="L1858" s="132"/>
      <c r="M1858" s="132"/>
      <c r="O1858" s="132"/>
      <c r="P1858" s="132"/>
      <c r="R1858" s="132"/>
      <c r="S1858" s="132"/>
      <c r="U1858" s="132"/>
      <c r="V1858" s="132"/>
    </row>
    <row r="1859" spans="11:22">
      <c r="K1859" s="132"/>
      <c r="L1859" s="132"/>
      <c r="M1859" s="132"/>
      <c r="O1859" s="132"/>
      <c r="P1859" s="132"/>
      <c r="R1859" s="132"/>
      <c r="S1859" s="132"/>
      <c r="U1859" s="132"/>
      <c r="V1859" s="132"/>
    </row>
    <row r="1860" spans="11:22">
      <c r="K1860" s="132"/>
      <c r="L1860" s="132"/>
      <c r="M1860" s="132"/>
      <c r="O1860" s="132"/>
      <c r="P1860" s="132"/>
      <c r="R1860" s="132"/>
      <c r="S1860" s="132"/>
      <c r="U1860" s="132"/>
      <c r="V1860" s="132"/>
    </row>
    <row r="1861" spans="11:22">
      <c r="K1861" s="132"/>
      <c r="L1861" s="132"/>
      <c r="M1861" s="132"/>
      <c r="O1861" s="132"/>
      <c r="P1861" s="132"/>
      <c r="R1861" s="132"/>
      <c r="S1861" s="132"/>
      <c r="U1861" s="132"/>
      <c r="V1861" s="132"/>
    </row>
    <row r="1862" spans="11:22">
      <c r="K1862" s="132"/>
      <c r="L1862" s="132"/>
      <c r="M1862" s="132"/>
      <c r="O1862" s="132"/>
      <c r="P1862" s="132"/>
      <c r="R1862" s="132"/>
      <c r="S1862" s="132"/>
      <c r="U1862" s="132"/>
      <c r="V1862" s="132"/>
    </row>
    <row r="1863" spans="11:22">
      <c r="K1863" s="132"/>
      <c r="L1863" s="132"/>
      <c r="M1863" s="132"/>
      <c r="O1863" s="132"/>
      <c r="P1863" s="132"/>
      <c r="R1863" s="132"/>
      <c r="S1863" s="132"/>
      <c r="U1863" s="132"/>
      <c r="V1863" s="132"/>
    </row>
    <row r="1864" spans="11:22">
      <c r="K1864" s="132"/>
      <c r="L1864" s="132"/>
      <c r="M1864" s="132"/>
      <c r="O1864" s="132"/>
      <c r="P1864" s="132"/>
      <c r="R1864" s="132"/>
      <c r="S1864" s="132"/>
      <c r="U1864" s="132"/>
      <c r="V1864" s="132"/>
    </row>
    <row r="1865" spans="11:22">
      <c r="K1865" s="132"/>
      <c r="L1865" s="132"/>
      <c r="M1865" s="132"/>
      <c r="O1865" s="132"/>
      <c r="P1865" s="132"/>
      <c r="R1865" s="132"/>
      <c r="S1865" s="132"/>
      <c r="U1865" s="132"/>
      <c r="V1865" s="132"/>
    </row>
    <row r="1866" spans="11:22">
      <c r="K1866" s="132"/>
      <c r="L1866" s="132"/>
      <c r="M1866" s="132"/>
      <c r="O1866" s="132"/>
      <c r="P1866" s="132"/>
      <c r="R1866" s="132"/>
      <c r="S1866" s="132"/>
      <c r="U1866" s="132"/>
      <c r="V1866" s="132"/>
    </row>
    <row r="1867" spans="11:22">
      <c r="K1867" s="132"/>
      <c r="L1867" s="132"/>
      <c r="M1867" s="132"/>
      <c r="O1867" s="132"/>
      <c r="P1867" s="132"/>
      <c r="R1867" s="132"/>
      <c r="S1867" s="132"/>
      <c r="U1867" s="132"/>
      <c r="V1867" s="132"/>
    </row>
    <row r="1868" spans="11:22">
      <c r="K1868" s="132"/>
      <c r="L1868" s="132"/>
      <c r="M1868" s="132"/>
      <c r="O1868" s="132"/>
      <c r="P1868" s="132"/>
      <c r="R1868" s="132"/>
      <c r="S1868" s="132"/>
      <c r="U1868" s="132"/>
      <c r="V1868" s="132"/>
    </row>
    <row r="1869" spans="11:22">
      <c r="K1869" s="132"/>
      <c r="L1869" s="132"/>
      <c r="M1869" s="132"/>
      <c r="O1869" s="132"/>
      <c r="P1869" s="132"/>
      <c r="R1869" s="132"/>
      <c r="S1869" s="132"/>
      <c r="U1869" s="132"/>
      <c r="V1869" s="132"/>
    </row>
    <row r="1870" spans="11:22">
      <c r="K1870" s="132"/>
      <c r="L1870" s="132"/>
      <c r="M1870" s="132"/>
      <c r="O1870" s="132"/>
      <c r="P1870" s="132"/>
      <c r="R1870" s="132"/>
      <c r="S1870" s="132"/>
      <c r="U1870" s="132"/>
      <c r="V1870" s="132"/>
    </row>
    <row r="1871" spans="11:22">
      <c r="K1871" s="132"/>
      <c r="L1871" s="132"/>
      <c r="M1871" s="132"/>
      <c r="O1871" s="132"/>
      <c r="P1871" s="132"/>
      <c r="R1871" s="132"/>
      <c r="S1871" s="132"/>
      <c r="U1871" s="132"/>
      <c r="V1871" s="132"/>
    </row>
    <row r="1872" spans="11:22">
      <c r="K1872" s="132"/>
      <c r="L1872" s="132"/>
      <c r="M1872" s="132"/>
      <c r="O1872" s="132"/>
      <c r="P1872" s="132"/>
      <c r="R1872" s="132"/>
      <c r="S1872" s="132"/>
      <c r="U1872" s="132"/>
      <c r="V1872" s="132"/>
    </row>
    <row r="1873" spans="11:22">
      <c r="K1873" s="132"/>
      <c r="L1873" s="132"/>
      <c r="M1873" s="132"/>
      <c r="O1873" s="132"/>
      <c r="P1873" s="132"/>
      <c r="R1873" s="132"/>
      <c r="S1873" s="132"/>
      <c r="U1873" s="132"/>
      <c r="V1873" s="132"/>
    </row>
    <row r="1874" spans="11:22">
      <c r="K1874" s="132"/>
      <c r="L1874" s="132"/>
      <c r="M1874" s="132"/>
      <c r="O1874" s="132"/>
      <c r="P1874" s="132"/>
      <c r="R1874" s="132"/>
      <c r="S1874" s="132"/>
      <c r="U1874" s="132"/>
      <c r="V1874" s="132"/>
    </row>
    <row r="1875" spans="11:22">
      <c r="K1875" s="132"/>
      <c r="L1875" s="132"/>
      <c r="M1875" s="132"/>
      <c r="O1875" s="132"/>
      <c r="P1875" s="132"/>
      <c r="R1875" s="132"/>
      <c r="S1875" s="132"/>
      <c r="U1875" s="132"/>
      <c r="V1875" s="132"/>
    </row>
    <row r="1876" spans="11:22">
      <c r="K1876" s="132"/>
      <c r="L1876" s="132"/>
      <c r="M1876" s="132"/>
      <c r="O1876" s="132"/>
      <c r="P1876" s="132"/>
      <c r="R1876" s="132"/>
      <c r="S1876" s="132"/>
      <c r="U1876" s="132"/>
      <c r="V1876" s="132"/>
    </row>
    <row r="1877" spans="11:22">
      <c r="K1877" s="132"/>
      <c r="L1877" s="132"/>
      <c r="M1877" s="132"/>
      <c r="O1877" s="132"/>
      <c r="P1877" s="132"/>
      <c r="R1877" s="132"/>
      <c r="S1877" s="132"/>
      <c r="U1877" s="132"/>
      <c r="V1877" s="132"/>
    </row>
    <row r="1878" spans="11:22">
      <c r="K1878" s="132"/>
      <c r="L1878" s="132"/>
      <c r="M1878" s="132"/>
      <c r="O1878" s="132"/>
      <c r="P1878" s="132"/>
      <c r="R1878" s="132"/>
      <c r="S1878" s="132"/>
      <c r="U1878" s="132"/>
      <c r="V1878" s="132"/>
    </row>
    <row r="1879" spans="11:22">
      <c r="K1879" s="132"/>
      <c r="L1879" s="132"/>
      <c r="M1879" s="132"/>
      <c r="O1879" s="132"/>
      <c r="P1879" s="132"/>
      <c r="R1879" s="132"/>
      <c r="S1879" s="132"/>
      <c r="U1879" s="132"/>
      <c r="V1879" s="132"/>
    </row>
    <row r="1880" spans="11:22">
      <c r="K1880" s="132"/>
      <c r="L1880" s="132"/>
      <c r="M1880" s="132"/>
      <c r="O1880" s="132"/>
      <c r="P1880" s="132"/>
      <c r="R1880" s="132"/>
      <c r="S1880" s="132"/>
      <c r="U1880" s="132"/>
      <c r="V1880" s="132"/>
    </row>
    <row r="1881" spans="11:22">
      <c r="K1881" s="132"/>
      <c r="L1881" s="132"/>
      <c r="M1881" s="132"/>
      <c r="O1881" s="132"/>
      <c r="P1881" s="132"/>
      <c r="R1881" s="132"/>
      <c r="S1881" s="132"/>
      <c r="U1881" s="132"/>
      <c r="V1881" s="132"/>
    </row>
    <row r="1882" spans="11:22">
      <c r="K1882" s="132"/>
      <c r="L1882" s="132"/>
      <c r="M1882" s="132"/>
      <c r="O1882" s="132"/>
      <c r="P1882" s="132"/>
      <c r="R1882" s="132"/>
      <c r="S1882" s="132"/>
      <c r="U1882" s="132"/>
      <c r="V1882" s="132"/>
    </row>
    <row r="1883" spans="11:22">
      <c r="K1883" s="132"/>
      <c r="L1883" s="132"/>
      <c r="M1883" s="132"/>
      <c r="O1883" s="132"/>
      <c r="P1883" s="132"/>
      <c r="R1883" s="132"/>
      <c r="S1883" s="132"/>
      <c r="U1883" s="132"/>
      <c r="V1883" s="132"/>
    </row>
    <row r="1884" spans="11:22">
      <c r="K1884" s="132"/>
      <c r="L1884" s="132"/>
      <c r="M1884" s="132"/>
      <c r="O1884" s="132"/>
      <c r="P1884" s="132"/>
      <c r="R1884" s="132"/>
      <c r="S1884" s="132"/>
      <c r="U1884" s="132"/>
      <c r="V1884" s="132"/>
    </row>
    <row r="1885" spans="11:22">
      <c r="K1885" s="132"/>
      <c r="L1885" s="132"/>
      <c r="M1885" s="132"/>
      <c r="O1885" s="132"/>
      <c r="P1885" s="132"/>
      <c r="R1885" s="132"/>
      <c r="S1885" s="132"/>
      <c r="U1885" s="132"/>
      <c r="V1885" s="132"/>
    </row>
    <row r="1886" spans="11:22">
      <c r="K1886" s="132"/>
      <c r="L1886" s="132"/>
      <c r="M1886" s="132"/>
      <c r="O1886" s="132"/>
      <c r="P1886" s="132"/>
      <c r="R1886" s="132"/>
      <c r="S1886" s="132"/>
      <c r="U1886" s="132"/>
      <c r="V1886" s="132"/>
    </row>
    <row r="1887" spans="11:22">
      <c r="K1887" s="132"/>
      <c r="L1887" s="132"/>
      <c r="M1887" s="132"/>
      <c r="O1887" s="132"/>
      <c r="P1887" s="132"/>
      <c r="R1887" s="132"/>
      <c r="S1887" s="132"/>
      <c r="U1887" s="132"/>
      <c r="V1887" s="132"/>
    </row>
    <row r="1888" spans="11:22">
      <c r="K1888" s="132"/>
      <c r="L1888" s="132"/>
      <c r="M1888" s="132"/>
      <c r="O1888" s="132"/>
      <c r="P1888" s="132"/>
      <c r="R1888" s="132"/>
      <c r="S1888" s="132"/>
      <c r="U1888" s="132"/>
      <c r="V1888" s="132"/>
    </row>
    <row r="1889" spans="11:22">
      <c r="K1889" s="132"/>
      <c r="L1889" s="132"/>
      <c r="M1889" s="132"/>
      <c r="O1889" s="132"/>
      <c r="P1889" s="132"/>
      <c r="R1889" s="132"/>
      <c r="S1889" s="132"/>
      <c r="U1889" s="132"/>
      <c r="V1889" s="132"/>
    </row>
    <row r="1890" spans="11:22">
      <c r="K1890" s="132"/>
      <c r="L1890" s="132"/>
      <c r="M1890" s="132"/>
      <c r="O1890" s="132"/>
      <c r="P1890" s="132"/>
      <c r="R1890" s="132"/>
      <c r="S1890" s="132"/>
      <c r="U1890" s="132"/>
      <c r="V1890" s="132"/>
    </row>
    <row r="1891" spans="11:22">
      <c r="K1891" s="132"/>
      <c r="L1891" s="132"/>
      <c r="M1891" s="132"/>
      <c r="O1891" s="132"/>
      <c r="P1891" s="132"/>
      <c r="R1891" s="132"/>
      <c r="S1891" s="132"/>
      <c r="U1891" s="132"/>
      <c r="V1891" s="132"/>
    </row>
    <row r="1892" spans="11:22">
      <c r="K1892" s="132"/>
      <c r="L1892" s="132"/>
      <c r="M1892" s="132"/>
      <c r="O1892" s="132"/>
      <c r="P1892" s="132"/>
      <c r="R1892" s="132"/>
      <c r="S1892" s="132"/>
      <c r="U1892" s="132"/>
      <c r="V1892" s="132"/>
    </row>
    <row r="1893" spans="11:22">
      <c r="K1893" s="132"/>
      <c r="L1893" s="132"/>
      <c r="M1893" s="132"/>
      <c r="O1893" s="132"/>
      <c r="P1893" s="132"/>
      <c r="R1893" s="132"/>
      <c r="S1893" s="132"/>
      <c r="U1893" s="132"/>
      <c r="V1893" s="132"/>
    </row>
    <row r="1894" spans="11:22">
      <c r="K1894" s="132"/>
      <c r="L1894" s="132"/>
      <c r="M1894" s="132"/>
      <c r="O1894" s="132"/>
      <c r="P1894" s="132"/>
      <c r="R1894" s="132"/>
      <c r="S1894" s="132"/>
      <c r="U1894" s="132"/>
      <c r="V1894" s="132"/>
    </row>
    <row r="1895" spans="11:22">
      <c r="K1895" s="132"/>
      <c r="L1895" s="132"/>
      <c r="M1895" s="132"/>
      <c r="O1895" s="132"/>
      <c r="P1895" s="132"/>
      <c r="R1895" s="132"/>
      <c r="S1895" s="132"/>
      <c r="U1895" s="132"/>
      <c r="V1895" s="132"/>
    </row>
    <row r="1896" spans="11:22">
      <c r="K1896" s="132"/>
      <c r="L1896" s="132"/>
      <c r="M1896" s="132"/>
      <c r="O1896" s="132"/>
      <c r="P1896" s="132"/>
      <c r="R1896" s="132"/>
      <c r="S1896" s="132"/>
      <c r="U1896" s="132"/>
      <c r="V1896" s="132"/>
    </row>
    <row r="1897" spans="11:22">
      <c r="K1897" s="132"/>
      <c r="L1897" s="132"/>
      <c r="M1897" s="132"/>
      <c r="O1897" s="132"/>
      <c r="P1897" s="132"/>
      <c r="R1897" s="132"/>
      <c r="S1897" s="132"/>
      <c r="U1897" s="132"/>
      <c r="V1897" s="132"/>
    </row>
    <row r="1898" spans="11:22">
      <c r="K1898" s="132"/>
      <c r="L1898" s="132"/>
      <c r="M1898" s="132"/>
      <c r="O1898" s="132"/>
      <c r="P1898" s="132"/>
      <c r="R1898" s="132"/>
      <c r="S1898" s="132"/>
      <c r="U1898" s="132"/>
      <c r="V1898" s="132"/>
    </row>
    <row r="1899" spans="11:22">
      <c r="K1899" s="132"/>
      <c r="L1899" s="132"/>
      <c r="M1899" s="132"/>
      <c r="O1899" s="132"/>
      <c r="P1899" s="132"/>
      <c r="R1899" s="132"/>
      <c r="S1899" s="132"/>
      <c r="U1899" s="132"/>
      <c r="V1899" s="132"/>
    </row>
    <row r="1900" spans="11:22">
      <c r="K1900" s="132"/>
      <c r="L1900" s="132"/>
      <c r="M1900" s="132"/>
      <c r="O1900" s="132"/>
      <c r="P1900" s="132"/>
      <c r="R1900" s="132"/>
      <c r="S1900" s="132"/>
      <c r="U1900" s="132"/>
      <c r="V1900" s="132"/>
    </row>
    <row r="1901" spans="11:22">
      <c r="K1901" s="132"/>
      <c r="L1901" s="132"/>
      <c r="M1901" s="132"/>
      <c r="O1901" s="132"/>
      <c r="P1901" s="132"/>
      <c r="R1901" s="132"/>
      <c r="S1901" s="132"/>
      <c r="U1901" s="132"/>
      <c r="V1901" s="132"/>
    </row>
    <row r="1902" spans="11:22">
      <c r="K1902" s="132"/>
      <c r="L1902" s="132"/>
      <c r="M1902" s="132"/>
      <c r="O1902" s="132"/>
      <c r="P1902" s="132"/>
      <c r="R1902" s="132"/>
      <c r="S1902" s="132"/>
      <c r="U1902" s="132"/>
      <c r="V1902" s="132"/>
    </row>
    <row r="1903" spans="11:22">
      <c r="K1903" s="132"/>
      <c r="L1903" s="132"/>
      <c r="M1903" s="132"/>
      <c r="O1903" s="132"/>
      <c r="P1903" s="132"/>
      <c r="R1903" s="132"/>
      <c r="S1903" s="132"/>
      <c r="U1903" s="132"/>
      <c r="V1903" s="132"/>
    </row>
    <row r="1904" spans="11:22">
      <c r="K1904" s="132"/>
      <c r="L1904" s="132"/>
      <c r="M1904" s="132"/>
      <c r="O1904" s="132"/>
      <c r="P1904" s="132"/>
      <c r="R1904" s="132"/>
      <c r="S1904" s="132"/>
      <c r="U1904" s="132"/>
      <c r="V1904" s="132"/>
    </row>
    <row r="1905" spans="11:22">
      <c r="K1905" s="132"/>
      <c r="L1905" s="132"/>
      <c r="M1905" s="132"/>
      <c r="O1905" s="132"/>
      <c r="P1905" s="132"/>
      <c r="R1905" s="132"/>
      <c r="S1905" s="132"/>
      <c r="U1905" s="132"/>
      <c r="V1905" s="132"/>
    </row>
    <row r="1906" spans="11:22">
      <c r="K1906" s="132"/>
      <c r="L1906" s="132"/>
      <c r="M1906" s="132"/>
      <c r="O1906" s="132"/>
      <c r="P1906" s="132"/>
      <c r="R1906" s="132"/>
      <c r="S1906" s="132"/>
      <c r="U1906" s="132"/>
      <c r="V1906" s="132"/>
    </row>
    <row r="1907" spans="11:22">
      <c r="K1907" s="132"/>
      <c r="L1907" s="132"/>
      <c r="M1907" s="132"/>
      <c r="O1907" s="132"/>
      <c r="P1907" s="132"/>
      <c r="R1907" s="132"/>
      <c r="S1907" s="132"/>
      <c r="U1907" s="132"/>
      <c r="V1907" s="132"/>
    </row>
    <row r="1908" spans="11:22">
      <c r="K1908" s="132"/>
      <c r="L1908" s="132"/>
      <c r="M1908" s="132"/>
      <c r="O1908" s="132"/>
      <c r="P1908" s="132"/>
      <c r="R1908" s="132"/>
      <c r="S1908" s="132"/>
      <c r="U1908" s="132"/>
      <c r="V1908" s="132"/>
    </row>
    <row r="1909" spans="11:22">
      <c r="K1909" s="132"/>
      <c r="L1909" s="132"/>
      <c r="M1909" s="132"/>
      <c r="O1909" s="132"/>
      <c r="P1909" s="132"/>
      <c r="R1909" s="132"/>
      <c r="S1909" s="132"/>
      <c r="U1909" s="132"/>
      <c r="V1909" s="132"/>
    </row>
    <row r="1910" spans="11:22">
      <c r="K1910" s="132"/>
      <c r="L1910" s="132"/>
      <c r="M1910" s="132"/>
      <c r="O1910" s="132"/>
      <c r="P1910" s="132"/>
      <c r="R1910" s="132"/>
      <c r="S1910" s="132"/>
      <c r="U1910" s="132"/>
      <c r="V1910" s="132"/>
    </row>
    <row r="1911" spans="11:22">
      <c r="K1911" s="132"/>
      <c r="L1911" s="132"/>
      <c r="M1911" s="132"/>
      <c r="O1911" s="132"/>
      <c r="P1911" s="132"/>
      <c r="R1911" s="132"/>
      <c r="S1911" s="132"/>
      <c r="U1911" s="132"/>
      <c r="V1911" s="132"/>
    </row>
    <row r="1912" spans="11:22">
      <c r="K1912" s="132"/>
      <c r="L1912" s="132"/>
      <c r="M1912" s="132"/>
      <c r="O1912" s="132"/>
      <c r="P1912" s="132"/>
      <c r="R1912" s="132"/>
      <c r="S1912" s="132"/>
      <c r="U1912" s="132"/>
      <c r="V1912" s="132"/>
    </row>
    <row r="1913" spans="11:22">
      <c r="K1913" s="132"/>
      <c r="L1913" s="132"/>
      <c r="M1913" s="132"/>
      <c r="O1913" s="132"/>
      <c r="P1913" s="132"/>
      <c r="R1913" s="132"/>
      <c r="S1913" s="132"/>
      <c r="U1913" s="132"/>
      <c r="V1913" s="132"/>
    </row>
    <row r="1914" spans="11:22">
      <c r="K1914" s="132"/>
      <c r="L1914" s="132"/>
      <c r="M1914" s="132"/>
      <c r="O1914" s="132"/>
      <c r="P1914" s="132"/>
      <c r="R1914" s="132"/>
      <c r="S1914" s="132"/>
      <c r="U1914" s="132"/>
      <c r="V1914" s="132"/>
    </row>
    <row r="1915" spans="11:22">
      <c r="K1915" s="132"/>
      <c r="L1915" s="132"/>
      <c r="M1915" s="132"/>
      <c r="O1915" s="132"/>
      <c r="P1915" s="132"/>
      <c r="R1915" s="132"/>
      <c r="S1915" s="132"/>
      <c r="U1915" s="132"/>
      <c r="V1915" s="132"/>
    </row>
    <row r="1916" spans="11:22">
      <c r="K1916" s="132"/>
      <c r="L1916" s="132"/>
      <c r="M1916" s="132"/>
      <c r="O1916" s="132"/>
      <c r="P1916" s="132"/>
      <c r="R1916" s="132"/>
      <c r="S1916" s="132"/>
      <c r="U1916" s="132"/>
      <c r="V1916" s="132"/>
    </row>
    <row r="1917" spans="11:22">
      <c r="K1917" s="132"/>
      <c r="L1917" s="132"/>
      <c r="M1917" s="132"/>
      <c r="O1917" s="132"/>
      <c r="P1917" s="132"/>
      <c r="R1917" s="132"/>
      <c r="S1917" s="132"/>
      <c r="U1917" s="132"/>
      <c r="V1917" s="132"/>
    </row>
    <row r="1918" spans="11:22">
      <c r="K1918" s="132"/>
      <c r="L1918" s="132"/>
      <c r="M1918" s="132"/>
      <c r="O1918" s="132"/>
      <c r="P1918" s="132"/>
      <c r="R1918" s="132"/>
      <c r="S1918" s="132"/>
      <c r="U1918" s="132"/>
      <c r="V1918" s="132"/>
    </row>
    <row r="1919" spans="11:22">
      <c r="K1919" s="132"/>
      <c r="L1919" s="132"/>
      <c r="M1919" s="132"/>
      <c r="O1919" s="132"/>
      <c r="P1919" s="132"/>
      <c r="R1919" s="132"/>
      <c r="S1919" s="132"/>
      <c r="U1919" s="132"/>
      <c r="V1919" s="132"/>
    </row>
    <row r="1920" spans="11:22">
      <c r="K1920" s="132"/>
      <c r="L1920" s="132"/>
      <c r="M1920" s="132"/>
      <c r="O1920" s="132"/>
      <c r="P1920" s="132"/>
      <c r="R1920" s="132"/>
      <c r="S1920" s="132"/>
      <c r="U1920" s="132"/>
      <c r="V1920" s="132"/>
    </row>
    <row r="1921" spans="11:22">
      <c r="K1921" s="132"/>
      <c r="L1921" s="132"/>
      <c r="M1921" s="132"/>
      <c r="O1921" s="132"/>
      <c r="P1921" s="132"/>
      <c r="R1921" s="132"/>
      <c r="S1921" s="132"/>
      <c r="U1921" s="132"/>
      <c r="V1921" s="132"/>
    </row>
    <row r="1922" spans="11:22">
      <c r="K1922" s="132"/>
      <c r="L1922" s="132"/>
      <c r="M1922" s="132"/>
      <c r="O1922" s="132"/>
      <c r="P1922" s="132"/>
      <c r="R1922" s="132"/>
      <c r="S1922" s="132"/>
      <c r="U1922" s="132"/>
      <c r="V1922" s="132"/>
    </row>
    <row r="1923" spans="11:22">
      <c r="K1923" s="132"/>
      <c r="L1923" s="132"/>
      <c r="M1923" s="132"/>
      <c r="O1923" s="132"/>
      <c r="P1923" s="132"/>
      <c r="R1923" s="132"/>
      <c r="S1923" s="132"/>
      <c r="U1923" s="132"/>
      <c r="V1923" s="132"/>
    </row>
    <row r="1924" spans="11:22">
      <c r="K1924" s="132"/>
      <c r="L1924" s="132"/>
      <c r="M1924" s="132"/>
      <c r="O1924" s="132"/>
      <c r="P1924" s="132"/>
      <c r="R1924" s="132"/>
      <c r="S1924" s="132"/>
      <c r="U1924" s="132"/>
      <c r="V1924" s="132"/>
    </row>
    <row r="1925" spans="11:22">
      <c r="K1925" s="132"/>
      <c r="L1925" s="132"/>
      <c r="M1925" s="132"/>
      <c r="O1925" s="132"/>
      <c r="P1925" s="132"/>
      <c r="R1925" s="132"/>
      <c r="S1925" s="132"/>
      <c r="U1925" s="132"/>
      <c r="V1925" s="132"/>
    </row>
    <row r="1926" spans="11:22">
      <c r="K1926" s="132"/>
      <c r="L1926" s="132"/>
      <c r="M1926" s="132"/>
      <c r="O1926" s="132"/>
      <c r="P1926" s="132"/>
      <c r="R1926" s="132"/>
      <c r="S1926" s="132"/>
      <c r="U1926" s="132"/>
      <c r="V1926" s="132"/>
    </row>
    <row r="1927" spans="11:22">
      <c r="K1927" s="132"/>
      <c r="L1927" s="132"/>
      <c r="M1927" s="132"/>
      <c r="O1927" s="132"/>
      <c r="P1927" s="132"/>
      <c r="R1927" s="132"/>
      <c r="S1927" s="132"/>
      <c r="U1927" s="132"/>
      <c r="V1927" s="132"/>
    </row>
    <row r="1928" spans="11:22">
      <c r="K1928" s="132"/>
      <c r="L1928" s="132"/>
      <c r="M1928" s="132"/>
      <c r="O1928" s="132"/>
      <c r="P1928" s="132"/>
      <c r="R1928" s="132"/>
      <c r="S1928" s="132"/>
      <c r="U1928" s="132"/>
      <c r="V1928" s="132"/>
    </row>
    <row r="1929" spans="11:22">
      <c r="K1929" s="132"/>
      <c r="L1929" s="132"/>
      <c r="M1929" s="132"/>
      <c r="O1929" s="132"/>
      <c r="P1929" s="132"/>
      <c r="R1929" s="132"/>
      <c r="S1929" s="132"/>
      <c r="U1929" s="132"/>
      <c r="V1929" s="132"/>
    </row>
    <row r="1930" spans="11:22">
      <c r="K1930" s="132"/>
      <c r="L1930" s="132"/>
      <c r="M1930" s="132"/>
      <c r="O1930" s="132"/>
      <c r="P1930" s="132"/>
      <c r="R1930" s="132"/>
      <c r="S1930" s="132"/>
      <c r="U1930" s="132"/>
      <c r="V1930" s="132"/>
    </row>
    <row r="1931" spans="11:22">
      <c r="K1931" s="132"/>
      <c r="L1931" s="132"/>
      <c r="M1931" s="132"/>
      <c r="O1931" s="132"/>
      <c r="P1931" s="132"/>
      <c r="R1931" s="132"/>
      <c r="S1931" s="132"/>
      <c r="U1931" s="132"/>
      <c r="V1931" s="132"/>
    </row>
    <row r="1932" spans="11:22">
      <c r="K1932" s="132"/>
      <c r="L1932" s="132"/>
      <c r="M1932" s="132"/>
      <c r="O1932" s="132"/>
      <c r="P1932" s="132"/>
      <c r="R1932" s="132"/>
      <c r="S1932" s="132"/>
      <c r="U1932" s="132"/>
      <c r="V1932" s="132"/>
    </row>
    <row r="1933" spans="11:22">
      <c r="K1933" s="132"/>
      <c r="L1933" s="132"/>
      <c r="M1933" s="132"/>
      <c r="O1933" s="132"/>
      <c r="P1933" s="132"/>
      <c r="R1933" s="132"/>
      <c r="S1933" s="132"/>
      <c r="U1933" s="132"/>
      <c r="V1933" s="132"/>
    </row>
    <row r="1934" spans="11:22">
      <c r="K1934" s="132"/>
      <c r="L1934" s="132"/>
      <c r="M1934" s="132"/>
      <c r="O1934" s="132"/>
      <c r="P1934" s="132"/>
      <c r="R1934" s="132"/>
      <c r="S1934" s="132"/>
      <c r="U1934" s="132"/>
      <c r="V1934" s="132"/>
    </row>
    <row r="1935" spans="11:22">
      <c r="K1935" s="132"/>
      <c r="L1935" s="132"/>
      <c r="M1935" s="132"/>
      <c r="O1935" s="132"/>
      <c r="P1935" s="132"/>
      <c r="R1935" s="132"/>
      <c r="S1935" s="132"/>
      <c r="U1935" s="132"/>
      <c r="V1935" s="132"/>
    </row>
    <row r="1936" spans="11:22">
      <c r="K1936" s="132"/>
      <c r="L1936" s="132"/>
      <c r="M1936" s="132"/>
      <c r="O1936" s="132"/>
      <c r="P1936" s="132"/>
      <c r="R1936" s="132"/>
      <c r="S1936" s="132"/>
      <c r="U1936" s="132"/>
      <c r="V1936" s="132"/>
    </row>
    <row r="1937" spans="11:22">
      <c r="K1937" s="132"/>
      <c r="L1937" s="132"/>
      <c r="M1937" s="132"/>
      <c r="O1937" s="132"/>
      <c r="P1937" s="132"/>
      <c r="R1937" s="132"/>
      <c r="S1937" s="132"/>
      <c r="U1937" s="132"/>
      <c r="V1937" s="132"/>
    </row>
    <row r="1938" spans="11:22">
      <c r="K1938" s="132"/>
      <c r="L1938" s="132"/>
      <c r="M1938" s="132"/>
      <c r="O1938" s="132"/>
      <c r="P1938" s="132"/>
      <c r="R1938" s="132"/>
      <c r="S1938" s="132"/>
      <c r="U1938" s="132"/>
      <c r="V1938" s="132"/>
    </row>
    <row r="1939" spans="11:22">
      <c r="K1939" s="132"/>
      <c r="L1939" s="132"/>
      <c r="M1939" s="132"/>
      <c r="O1939" s="132"/>
      <c r="P1939" s="132"/>
      <c r="R1939" s="132"/>
      <c r="S1939" s="132"/>
      <c r="U1939" s="132"/>
      <c r="V1939" s="132"/>
    </row>
    <row r="1940" spans="11:22">
      <c r="K1940" s="132"/>
      <c r="L1940" s="132"/>
      <c r="M1940" s="132"/>
      <c r="O1940" s="132"/>
      <c r="P1940" s="132"/>
      <c r="R1940" s="132"/>
      <c r="S1940" s="132"/>
      <c r="U1940" s="132"/>
      <c r="V1940" s="132"/>
    </row>
    <row r="1941" spans="11:22">
      <c r="K1941" s="132"/>
      <c r="L1941" s="132"/>
      <c r="M1941" s="132"/>
      <c r="O1941" s="132"/>
      <c r="P1941" s="132"/>
      <c r="R1941" s="132"/>
      <c r="S1941" s="132"/>
      <c r="U1941" s="132"/>
      <c r="V1941" s="132"/>
    </row>
    <row r="1942" spans="11:22">
      <c r="K1942" s="132"/>
      <c r="L1942" s="132"/>
      <c r="M1942" s="132"/>
      <c r="O1942" s="132"/>
      <c r="P1942" s="132"/>
      <c r="R1942" s="132"/>
      <c r="S1942" s="132"/>
      <c r="U1942" s="132"/>
      <c r="V1942" s="132"/>
    </row>
    <row r="1943" spans="11:22">
      <c r="K1943" s="132"/>
      <c r="L1943" s="132"/>
      <c r="M1943" s="132"/>
      <c r="O1943" s="132"/>
      <c r="P1943" s="132"/>
      <c r="R1943" s="132"/>
      <c r="S1943" s="132"/>
      <c r="U1943" s="132"/>
      <c r="V1943" s="132"/>
    </row>
    <row r="1944" spans="11:22">
      <c r="K1944" s="132"/>
      <c r="L1944" s="132"/>
      <c r="M1944" s="132"/>
      <c r="O1944" s="132"/>
      <c r="P1944" s="132"/>
      <c r="R1944" s="132"/>
      <c r="S1944" s="132"/>
      <c r="U1944" s="132"/>
      <c r="V1944" s="132"/>
    </row>
    <row r="1945" spans="11:22">
      <c r="K1945" s="132"/>
      <c r="L1945" s="132"/>
      <c r="M1945" s="132"/>
      <c r="O1945" s="132"/>
      <c r="P1945" s="132"/>
      <c r="R1945" s="132"/>
      <c r="S1945" s="132"/>
      <c r="U1945" s="132"/>
      <c r="V1945" s="132"/>
    </row>
    <row r="1946" spans="11:22">
      <c r="K1946" s="132"/>
      <c r="L1946" s="132"/>
      <c r="M1946" s="132"/>
      <c r="O1946" s="132"/>
      <c r="P1946" s="132"/>
      <c r="R1946" s="132"/>
      <c r="S1946" s="132"/>
      <c r="U1946" s="132"/>
      <c r="V1946" s="132"/>
    </row>
    <row r="1947" spans="11:22">
      <c r="K1947" s="132"/>
      <c r="L1947" s="132"/>
      <c r="M1947" s="132"/>
      <c r="O1947" s="132"/>
      <c r="P1947" s="132"/>
      <c r="R1947" s="132"/>
      <c r="S1947" s="132"/>
      <c r="U1947" s="132"/>
      <c r="V1947" s="132"/>
    </row>
    <row r="1948" spans="11:22">
      <c r="K1948" s="132"/>
      <c r="L1948" s="132"/>
      <c r="M1948" s="132"/>
      <c r="O1948" s="132"/>
      <c r="P1948" s="132"/>
      <c r="R1948" s="132"/>
      <c r="S1948" s="132"/>
      <c r="U1948" s="132"/>
      <c r="V1948" s="132"/>
    </row>
    <row r="1949" spans="11:22">
      <c r="K1949" s="132"/>
      <c r="L1949" s="132"/>
      <c r="M1949" s="132"/>
      <c r="O1949" s="132"/>
      <c r="P1949" s="132"/>
      <c r="R1949" s="132"/>
      <c r="S1949" s="132"/>
      <c r="U1949" s="132"/>
      <c r="V1949" s="132"/>
    </row>
    <row r="1950" spans="11:22">
      <c r="K1950" s="132"/>
      <c r="L1950" s="132"/>
      <c r="M1950" s="132"/>
      <c r="O1950" s="132"/>
      <c r="P1950" s="132"/>
      <c r="R1950" s="132"/>
      <c r="S1950" s="132"/>
      <c r="U1950" s="132"/>
      <c r="V1950" s="132"/>
    </row>
    <row r="1951" spans="11:22">
      <c r="K1951" s="132"/>
      <c r="L1951" s="132"/>
      <c r="M1951" s="132"/>
      <c r="O1951" s="132"/>
      <c r="P1951" s="132"/>
      <c r="R1951" s="132"/>
      <c r="S1951" s="132"/>
      <c r="U1951" s="132"/>
      <c r="V1951" s="132"/>
    </row>
    <row r="1952" spans="11:22">
      <c r="K1952" s="132"/>
      <c r="L1952" s="132"/>
      <c r="M1952" s="132"/>
      <c r="O1952" s="132"/>
      <c r="P1952" s="132"/>
      <c r="R1952" s="132"/>
      <c r="S1952" s="132"/>
      <c r="U1952" s="132"/>
      <c r="V1952" s="132"/>
    </row>
    <row r="1953" spans="11:22">
      <c r="K1953" s="132"/>
      <c r="L1953" s="132"/>
      <c r="M1953" s="132"/>
      <c r="O1953" s="132"/>
      <c r="P1953" s="132"/>
      <c r="R1953" s="132"/>
      <c r="S1953" s="132"/>
      <c r="U1953" s="132"/>
      <c r="V1953" s="132"/>
    </row>
    <row r="1954" spans="11:22">
      <c r="K1954" s="132"/>
      <c r="L1954" s="132"/>
      <c r="M1954" s="132"/>
      <c r="O1954" s="132"/>
      <c r="P1954" s="132"/>
      <c r="R1954" s="132"/>
      <c r="S1954" s="132"/>
      <c r="U1954" s="132"/>
      <c r="V1954" s="132"/>
    </row>
    <row r="1955" spans="11:22">
      <c r="K1955" s="132"/>
      <c r="L1955" s="132"/>
      <c r="M1955" s="132"/>
      <c r="O1955" s="132"/>
      <c r="P1955" s="132"/>
      <c r="R1955" s="132"/>
      <c r="S1955" s="132"/>
      <c r="U1955" s="132"/>
      <c r="V1955" s="132"/>
    </row>
    <row r="1956" spans="11:22">
      <c r="K1956" s="132"/>
      <c r="L1956" s="132"/>
      <c r="M1956" s="132"/>
      <c r="O1956" s="132"/>
      <c r="P1956" s="132"/>
      <c r="R1956" s="132"/>
      <c r="S1956" s="132"/>
      <c r="U1956" s="132"/>
      <c r="V1956" s="132"/>
    </row>
    <row r="1957" spans="11:22">
      <c r="K1957" s="132"/>
      <c r="L1957" s="132"/>
      <c r="M1957" s="132"/>
      <c r="O1957" s="132"/>
      <c r="P1957" s="132"/>
      <c r="R1957" s="132"/>
      <c r="S1957" s="132"/>
      <c r="U1957" s="132"/>
      <c r="V1957" s="132"/>
    </row>
    <row r="1958" spans="11:22">
      <c r="K1958" s="132"/>
      <c r="L1958" s="132"/>
      <c r="M1958" s="132"/>
      <c r="O1958" s="132"/>
      <c r="P1958" s="132"/>
      <c r="R1958" s="132"/>
      <c r="S1958" s="132"/>
      <c r="U1958" s="132"/>
      <c r="V1958" s="132"/>
    </row>
    <row r="1959" spans="11:22">
      <c r="K1959" s="132"/>
      <c r="L1959" s="132"/>
      <c r="M1959" s="132"/>
      <c r="O1959" s="132"/>
      <c r="P1959" s="132"/>
      <c r="R1959" s="132"/>
      <c r="S1959" s="132"/>
      <c r="U1959" s="132"/>
      <c r="V1959" s="132"/>
    </row>
    <row r="1960" spans="11:22">
      <c r="K1960" s="132"/>
      <c r="L1960" s="132"/>
      <c r="M1960" s="132"/>
      <c r="O1960" s="132"/>
      <c r="P1960" s="132"/>
      <c r="R1960" s="132"/>
      <c r="S1960" s="132"/>
      <c r="U1960" s="132"/>
      <c r="V1960" s="132"/>
    </row>
    <row r="1961" spans="11:22">
      <c r="K1961" s="132"/>
      <c r="L1961" s="132"/>
      <c r="M1961" s="132"/>
      <c r="O1961" s="132"/>
      <c r="P1961" s="132"/>
      <c r="R1961" s="132"/>
      <c r="S1961" s="132"/>
      <c r="U1961" s="132"/>
      <c r="V1961" s="132"/>
    </row>
    <row r="1962" spans="11:22">
      <c r="K1962" s="132"/>
      <c r="L1962" s="132"/>
      <c r="M1962" s="132"/>
      <c r="O1962" s="132"/>
      <c r="P1962" s="132"/>
      <c r="R1962" s="132"/>
      <c r="S1962" s="132"/>
      <c r="U1962" s="132"/>
      <c r="V1962" s="132"/>
    </row>
    <row r="1963" spans="11:22">
      <c r="K1963" s="132"/>
      <c r="L1963" s="132"/>
      <c r="M1963" s="132"/>
      <c r="O1963" s="132"/>
      <c r="P1963" s="132"/>
      <c r="R1963" s="132"/>
      <c r="S1963" s="132"/>
      <c r="U1963" s="132"/>
      <c r="V1963" s="132"/>
    </row>
    <row r="1964" spans="11:22">
      <c r="K1964" s="132"/>
      <c r="L1964" s="132"/>
      <c r="M1964" s="132"/>
      <c r="O1964" s="132"/>
      <c r="P1964" s="132"/>
      <c r="R1964" s="132"/>
      <c r="S1964" s="132"/>
      <c r="U1964" s="132"/>
      <c r="V1964" s="132"/>
    </row>
    <row r="1965" spans="11:22">
      <c r="K1965" s="132"/>
      <c r="L1965" s="132"/>
      <c r="M1965" s="132"/>
      <c r="O1965" s="132"/>
      <c r="P1965" s="132"/>
      <c r="R1965" s="132"/>
      <c r="S1965" s="132"/>
      <c r="U1965" s="132"/>
      <c r="V1965" s="132"/>
    </row>
    <row r="1966" spans="11:22">
      <c r="K1966" s="132"/>
      <c r="L1966" s="132"/>
      <c r="M1966" s="132"/>
      <c r="O1966" s="132"/>
      <c r="P1966" s="132"/>
      <c r="R1966" s="132"/>
      <c r="S1966" s="132"/>
      <c r="U1966" s="132"/>
      <c r="V1966" s="132"/>
    </row>
    <row r="1967" spans="11:22">
      <c r="K1967" s="132"/>
      <c r="L1967" s="132"/>
      <c r="M1967" s="132"/>
      <c r="O1967" s="132"/>
      <c r="P1967" s="132"/>
      <c r="R1967" s="132"/>
      <c r="S1967" s="132"/>
      <c r="U1967" s="132"/>
      <c r="V1967" s="132"/>
    </row>
    <row r="1968" spans="11:22">
      <c r="K1968" s="132"/>
      <c r="L1968" s="132"/>
      <c r="M1968" s="132"/>
      <c r="O1968" s="132"/>
      <c r="P1968" s="132"/>
      <c r="R1968" s="132"/>
      <c r="S1968" s="132"/>
      <c r="U1968" s="132"/>
      <c r="V1968" s="132"/>
    </row>
    <row r="1969" spans="11:22">
      <c r="K1969" s="132"/>
      <c r="L1969" s="132"/>
      <c r="M1969" s="132"/>
      <c r="O1969" s="132"/>
      <c r="P1969" s="132"/>
      <c r="R1969" s="132"/>
      <c r="S1969" s="132"/>
      <c r="U1969" s="132"/>
      <c r="V1969" s="132"/>
    </row>
    <row r="1970" spans="11:22">
      <c r="K1970" s="132"/>
      <c r="L1970" s="132"/>
      <c r="M1970" s="132"/>
      <c r="O1970" s="132"/>
      <c r="P1970" s="132"/>
      <c r="R1970" s="132"/>
      <c r="S1970" s="132"/>
      <c r="U1970" s="132"/>
      <c r="V1970" s="132"/>
    </row>
    <row r="1971" spans="11:22">
      <c r="K1971" s="132"/>
      <c r="L1971" s="132"/>
      <c r="M1971" s="132"/>
      <c r="O1971" s="132"/>
      <c r="P1971" s="132"/>
      <c r="R1971" s="132"/>
      <c r="S1971" s="132"/>
      <c r="U1971" s="132"/>
      <c r="V1971" s="132"/>
    </row>
    <row r="1972" spans="11:22">
      <c r="K1972" s="132"/>
      <c r="L1972" s="132"/>
      <c r="M1972" s="132"/>
      <c r="O1972" s="132"/>
      <c r="P1972" s="132"/>
      <c r="R1972" s="132"/>
      <c r="S1972" s="132"/>
      <c r="U1972" s="132"/>
      <c r="V1972" s="132"/>
    </row>
    <row r="1973" spans="11:22">
      <c r="K1973" s="132"/>
      <c r="L1973" s="132"/>
      <c r="M1973" s="132"/>
      <c r="O1973" s="132"/>
      <c r="P1973" s="132"/>
      <c r="R1973" s="132"/>
      <c r="S1973" s="132"/>
      <c r="U1973" s="132"/>
      <c r="V1973" s="132"/>
    </row>
    <row r="1974" spans="11:22">
      <c r="K1974" s="132"/>
      <c r="L1974" s="132"/>
      <c r="M1974" s="132"/>
      <c r="O1974" s="132"/>
      <c r="P1974" s="132"/>
      <c r="R1974" s="132"/>
      <c r="S1974" s="132"/>
      <c r="U1974" s="132"/>
      <c r="V1974" s="132"/>
    </row>
    <row r="1975" spans="11:22">
      <c r="K1975" s="132"/>
      <c r="L1975" s="132"/>
      <c r="M1975" s="132"/>
      <c r="O1975" s="132"/>
      <c r="P1975" s="132"/>
      <c r="R1975" s="132"/>
      <c r="S1975" s="132"/>
      <c r="U1975" s="132"/>
      <c r="V1975" s="132"/>
    </row>
    <row r="1976" spans="11:22">
      <c r="K1976" s="132"/>
      <c r="L1976" s="132"/>
      <c r="M1976" s="132"/>
      <c r="O1976" s="132"/>
      <c r="P1976" s="132"/>
      <c r="R1976" s="132"/>
      <c r="S1976" s="132"/>
      <c r="U1976" s="132"/>
      <c r="V1976" s="132"/>
    </row>
    <row r="1977" spans="11:22">
      <c r="K1977" s="132"/>
      <c r="L1977" s="132"/>
      <c r="M1977" s="132"/>
      <c r="O1977" s="132"/>
      <c r="P1977" s="132"/>
      <c r="R1977" s="132"/>
      <c r="S1977" s="132"/>
      <c r="U1977" s="132"/>
      <c r="V1977" s="132"/>
    </row>
    <row r="1978" spans="11:22">
      <c r="K1978" s="132"/>
      <c r="L1978" s="132"/>
      <c r="M1978" s="132"/>
      <c r="O1978" s="132"/>
      <c r="P1978" s="132"/>
      <c r="R1978" s="132"/>
      <c r="S1978" s="132"/>
      <c r="U1978" s="132"/>
      <c r="V1978" s="132"/>
    </row>
    <row r="1979" spans="11:22">
      <c r="K1979" s="132"/>
      <c r="L1979" s="132"/>
      <c r="M1979" s="132"/>
      <c r="O1979" s="132"/>
      <c r="P1979" s="132"/>
      <c r="R1979" s="132"/>
      <c r="S1979" s="132"/>
      <c r="U1979" s="132"/>
      <c r="V1979" s="132"/>
    </row>
    <row r="1980" spans="11:22">
      <c r="K1980" s="132"/>
      <c r="L1980" s="132"/>
      <c r="M1980" s="132"/>
      <c r="O1980" s="132"/>
      <c r="P1980" s="132"/>
      <c r="R1980" s="132"/>
      <c r="S1980" s="132"/>
      <c r="U1980" s="132"/>
      <c r="V1980" s="132"/>
    </row>
    <row r="1981" spans="11:22">
      <c r="K1981" s="132"/>
      <c r="L1981" s="132"/>
      <c r="M1981" s="132"/>
      <c r="O1981" s="132"/>
      <c r="P1981" s="132"/>
      <c r="R1981" s="132"/>
      <c r="S1981" s="132"/>
      <c r="U1981" s="132"/>
      <c r="V1981" s="132"/>
    </row>
    <row r="1982" spans="11:22">
      <c r="K1982" s="132"/>
      <c r="L1982" s="132"/>
      <c r="M1982" s="132"/>
      <c r="O1982" s="132"/>
      <c r="P1982" s="132"/>
      <c r="R1982" s="132"/>
      <c r="S1982" s="132"/>
      <c r="U1982" s="132"/>
      <c r="V1982" s="132"/>
    </row>
    <row r="1983" spans="11:22">
      <c r="K1983" s="132"/>
      <c r="L1983" s="132"/>
      <c r="M1983" s="132"/>
      <c r="O1983" s="132"/>
      <c r="P1983" s="132"/>
      <c r="R1983" s="132"/>
      <c r="S1983" s="132"/>
      <c r="U1983" s="132"/>
      <c r="V1983" s="132"/>
    </row>
    <row r="1984" spans="11:22">
      <c r="K1984" s="132"/>
      <c r="L1984" s="132"/>
      <c r="M1984" s="132"/>
      <c r="O1984" s="132"/>
      <c r="P1984" s="132"/>
      <c r="R1984" s="132"/>
      <c r="S1984" s="132"/>
      <c r="U1984" s="132"/>
      <c r="V1984" s="132"/>
    </row>
    <row r="1985" spans="11:22">
      <c r="K1985" s="132"/>
      <c r="L1985" s="132"/>
      <c r="M1985" s="132"/>
      <c r="O1985" s="132"/>
      <c r="P1985" s="132"/>
      <c r="R1985" s="132"/>
      <c r="S1985" s="132"/>
      <c r="U1985" s="132"/>
      <c r="V1985" s="132"/>
    </row>
    <row r="1986" spans="11:22">
      <c r="K1986" s="132"/>
      <c r="L1986" s="132"/>
      <c r="M1986" s="132"/>
      <c r="O1986" s="132"/>
      <c r="P1986" s="132"/>
      <c r="R1986" s="132"/>
      <c r="S1986" s="132"/>
      <c r="U1986" s="132"/>
      <c r="V1986" s="132"/>
    </row>
    <row r="1987" spans="11:22">
      <c r="K1987" s="132"/>
      <c r="L1987" s="132"/>
      <c r="M1987" s="132"/>
      <c r="O1987" s="132"/>
      <c r="P1987" s="132"/>
      <c r="R1987" s="132"/>
      <c r="S1987" s="132"/>
      <c r="U1987" s="132"/>
      <c r="V1987" s="132"/>
    </row>
    <row r="1988" spans="11:22">
      <c r="K1988" s="132"/>
      <c r="L1988" s="132"/>
      <c r="M1988" s="132"/>
      <c r="O1988" s="132"/>
      <c r="P1988" s="132"/>
      <c r="R1988" s="132"/>
      <c r="S1988" s="132"/>
      <c r="U1988" s="132"/>
      <c r="V1988" s="132"/>
    </row>
    <row r="1989" spans="11:22">
      <c r="K1989" s="132"/>
      <c r="L1989" s="132"/>
      <c r="M1989" s="132"/>
      <c r="O1989" s="132"/>
      <c r="P1989" s="132"/>
      <c r="R1989" s="132"/>
      <c r="S1989" s="132"/>
      <c r="U1989" s="132"/>
      <c r="V1989" s="132"/>
    </row>
    <row r="1990" spans="11:22">
      <c r="K1990" s="132"/>
      <c r="L1990" s="132"/>
      <c r="M1990" s="132"/>
      <c r="O1990" s="132"/>
      <c r="P1990" s="132"/>
      <c r="R1990" s="132"/>
      <c r="S1990" s="132"/>
      <c r="U1990" s="132"/>
      <c r="V1990" s="132"/>
    </row>
    <row r="1991" spans="11:22">
      <c r="K1991" s="132"/>
      <c r="L1991" s="132"/>
      <c r="M1991" s="132"/>
      <c r="O1991" s="132"/>
      <c r="P1991" s="132"/>
      <c r="R1991" s="132"/>
      <c r="S1991" s="132"/>
      <c r="U1991" s="132"/>
      <c r="V1991" s="132"/>
    </row>
    <row r="1992" spans="11:22">
      <c r="K1992" s="132"/>
      <c r="L1992" s="132"/>
      <c r="M1992" s="132"/>
      <c r="O1992" s="132"/>
      <c r="P1992" s="132"/>
      <c r="R1992" s="132"/>
      <c r="S1992" s="132"/>
      <c r="U1992" s="132"/>
      <c r="V1992" s="132"/>
    </row>
    <row r="1993" spans="11:22">
      <c r="K1993" s="132"/>
      <c r="L1993" s="132"/>
      <c r="M1993" s="132"/>
      <c r="O1993" s="132"/>
      <c r="P1993" s="132"/>
      <c r="R1993" s="132"/>
      <c r="S1993" s="132"/>
      <c r="U1993" s="132"/>
      <c r="V1993" s="132"/>
    </row>
    <row r="1994" spans="11:22">
      <c r="K1994" s="132"/>
      <c r="L1994" s="132"/>
      <c r="M1994" s="132"/>
      <c r="O1994" s="132"/>
      <c r="P1994" s="132"/>
      <c r="R1994" s="132"/>
      <c r="S1994" s="132"/>
      <c r="U1994" s="132"/>
      <c r="V1994" s="132"/>
    </row>
    <row r="1995" spans="11:22">
      <c r="K1995" s="132"/>
      <c r="L1995" s="132"/>
      <c r="M1995" s="132"/>
      <c r="O1995" s="132"/>
      <c r="P1995" s="132"/>
      <c r="R1995" s="132"/>
      <c r="S1995" s="132"/>
      <c r="U1995" s="132"/>
      <c r="V1995" s="132"/>
    </row>
    <row r="1996" spans="11:22">
      <c r="K1996" s="132"/>
      <c r="L1996" s="132"/>
      <c r="M1996" s="132"/>
      <c r="O1996" s="132"/>
      <c r="P1996" s="132"/>
      <c r="R1996" s="132"/>
      <c r="S1996" s="132"/>
      <c r="U1996" s="132"/>
      <c r="V1996" s="132"/>
    </row>
    <row r="1997" spans="11:22">
      <c r="K1997" s="132"/>
      <c r="L1997" s="132"/>
      <c r="M1997" s="132"/>
      <c r="O1997" s="132"/>
      <c r="P1997" s="132"/>
      <c r="R1997" s="132"/>
      <c r="S1997" s="132"/>
      <c r="U1997" s="132"/>
      <c r="V1997" s="132"/>
    </row>
    <row r="1998" spans="11:22">
      <c r="K1998" s="132"/>
      <c r="L1998" s="132"/>
      <c r="M1998" s="132"/>
      <c r="O1998" s="132"/>
      <c r="P1998" s="132"/>
      <c r="R1998" s="132"/>
      <c r="S1998" s="132"/>
      <c r="U1998" s="132"/>
      <c r="V1998" s="132"/>
    </row>
    <row r="1999" spans="11:22">
      <c r="K1999" s="132"/>
      <c r="L1999" s="132"/>
      <c r="M1999" s="132"/>
      <c r="O1999" s="132"/>
      <c r="P1999" s="132"/>
      <c r="R1999" s="132"/>
      <c r="S1999" s="132"/>
      <c r="U1999" s="132"/>
      <c r="V1999" s="132"/>
    </row>
    <row r="2000" spans="11:22">
      <c r="K2000" s="132"/>
      <c r="L2000" s="132"/>
      <c r="M2000" s="132"/>
      <c r="O2000" s="132"/>
      <c r="P2000" s="132"/>
      <c r="R2000" s="132"/>
      <c r="S2000" s="132"/>
      <c r="U2000" s="132"/>
      <c r="V2000" s="132"/>
    </row>
    <row r="2001" spans="11:22">
      <c r="K2001" s="132"/>
      <c r="L2001" s="132"/>
      <c r="M2001" s="132"/>
      <c r="O2001" s="132"/>
      <c r="P2001" s="132"/>
      <c r="R2001" s="132"/>
      <c r="S2001" s="132"/>
      <c r="U2001" s="132"/>
      <c r="V2001" s="132"/>
    </row>
    <row r="2002" spans="11:22">
      <c r="K2002" s="132"/>
      <c r="L2002" s="132"/>
      <c r="M2002" s="132"/>
      <c r="O2002" s="132"/>
      <c r="P2002" s="132"/>
      <c r="R2002" s="132"/>
      <c r="S2002" s="132"/>
      <c r="U2002" s="132"/>
      <c r="V2002" s="132"/>
    </row>
    <row r="2003" spans="11:22">
      <c r="K2003" s="132"/>
      <c r="L2003" s="132"/>
      <c r="M2003" s="132"/>
      <c r="O2003" s="132"/>
      <c r="P2003" s="132"/>
      <c r="R2003" s="132"/>
      <c r="S2003" s="132"/>
      <c r="U2003" s="132"/>
      <c r="V2003" s="132"/>
    </row>
    <row r="2004" spans="11:22">
      <c r="K2004" s="132"/>
      <c r="L2004" s="132"/>
      <c r="M2004" s="132"/>
      <c r="O2004" s="132"/>
      <c r="P2004" s="132"/>
      <c r="R2004" s="132"/>
      <c r="S2004" s="132"/>
      <c r="U2004" s="132"/>
      <c r="V2004" s="132"/>
    </row>
    <row r="2005" spans="11:22">
      <c r="K2005" s="132"/>
      <c r="L2005" s="132"/>
      <c r="M2005" s="132"/>
      <c r="O2005" s="132"/>
      <c r="P2005" s="132"/>
      <c r="R2005" s="132"/>
      <c r="S2005" s="132"/>
      <c r="U2005" s="132"/>
      <c r="V2005" s="132"/>
    </row>
    <row r="2006" spans="11:22">
      <c r="K2006" s="132"/>
      <c r="L2006" s="132"/>
      <c r="M2006" s="132"/>
      <c r="O2006" s="132"/>
      <c r="P2006" s="132"/>
      <c r="R2006" s="132"/>
      <c r="S2006" s="132"/>
      <c r="U2006" s="132"/>
      <c r="V2006" s="132"/>
    </row>
    <row r="2007" spans="11:22">
      <c r="K2007" s="132"/>
      <c r="L2007" s="132"/>
      <c r="M2007" s="132"/>
      <c r="O2007" s="132"/>
      <c r="P2007" s="132"/>
      <c r="R2007" s="132"/>
      <c r="S2007" s="132"/>
      <c r="U2007" s="132"/>
      <c r="V2007" s="132"/>
    </row>
    <row r="2008" spans="11:22">
      <c r="K2008" s="132"/>
      <c r="L2008" s="132"/>
      <c r="M2008" s="132"/>
      <c r="O2008" s="132"/>
      <c r="P2008" s="132"/>
      <c r="R2008" s="132"/>
      <c r="S2008" s="132"/>
      <c r="U2008" s="132"/>
      <c r="V2008" s="132"/>
    </row>
    <row r="2009" spans="11:22">
      <c r="K2009" s="132"/>
      <c r="L2009" s="132"/>
      <c r="M2009" s="132"/>
      <c r="O2009" s="132"/>
      <c r="P2009" s="132"/>
      <c r="R2009" s="132"/>
      <c r="S2009" s="132"/>
      <c r="U2009" s="132"/>
      <c r="V2009" s="132"/>
    </row>
    <row r="2010" spans="11:22">
      <c r="K2010" s="132"/>
      <c r="L2010" s="132"/>
      <c r="M2010" s="132"/>
      <c r="O2010" s="132"/>
      <c r="P2010" s="132"/>
      <c r="R2010" s="132"/>
      <c r="S2010" s="132"/>
      <c r="U2010" s="132"/>
      <c r="V2010" s="132"/>
    </row>
    <row r="2011" spans="11:22">
      <c r="K2011" s="132"/>
      <c r="L2011" s="132"/>
      <c r="M2011" s="132"/>
      <c r="O2011" s="132"/>
      <c r="P2011" s="132"/>
      <c r="R2011" s="132"/>
      <c r="S2011" s="132"/>
      <c r="U2011" s="132"/>
      <c r="V2011" s="132"/>
    </row>
    <row r="2012" spans="11:22">
      <c r="K2012" s="132"/>
      <c r="L2012" s="132"/>
      <c r="M2012" s="132"/>
      <c r="O2012" s="132"/>
      <c r="P2012" s="132"/>
      <c r="R2012" s="132"/>
      <c r="S2012" s="132"/>
      <c r="U2012" s="132"/>
      <c r="V2012" s="132"/>
    </row>
    <row r="2013" spans="11:22">
      <c r="K2013" s="132"/>
      <c r="L2013" s="132"/>
      <c r="M2013" s="132"/>
      <c r="O2013" s="132"/>
      <c r="P2013" s="132"/>
      <c r="R2013" s="132"/>
      <c r="S2013" s="132"/>
      <c r="U2013" s="132"/>
      <c r="V2013" s="132"/>
    </row>
    <row r="2014" spans="11:22">
      <c r="K2014" s="132"/>
      <c r="L2014" s="132"/>
      <c r="M2014" s="132"/>
      <c r="O2014" s="132"/>
      <c r="P2014" s="132"/>
      <c r="R2014" s="132"/>
      <c r="S2014" s="132"/>
      <c r="U2014" s="132"/>
      <c r="V2014" s="132"/>
    </row>
    <row r="2015" spans="11:22">
      <c r="K2015" s="132"/>
      <c r="L2015" s="132"/>
      <c r="M2015" s="132"/>
      <c r="O2015" s="132"/>
      <c r="P2015" s="132"/>
      <c r="R2015" s="132"/>
      <c r="S2015" s="132"/>
      <c r="U2015" s="132"/>
      <c r="V2015" s="132"/>
    </row>
    <row r="2016" spans="11:22">
      <c r="K2016" s="132"/>
      <c r="L2016" s="132"/>
      <c r="M2016" s="132"/>
      <c r="O2016" s="132"/>
      <c r="P2016" s="132"/>
      <c r="R2016" s="132"/>
      <c r="S2016" s="132"/>
      <c r="U2016" s="132"/>
      <c r="V2016" s="132"/>
    </row>
    <row r="2017" spans="11:22">
      <c r="K2017" s="132"/>
      <c r="L2017" s="132"/>
      <c r="M2017" s="132"/>
      <c r="O2017" s="132"/>
      <c r="P2017" s="132"/>
      <c r="R2017" s="132"/>
      <c r="S2017" s="132"/>
      <c r="U2017" s="132"/>
      <c r="V2017" s="132"/>
    </row>
    <row r="2018" spans="11:22">
      <c r="K2018" s="132"/>
      <c r="L2018" s="132"/>
      <c r="M2018" s="132"/>
      <c r="O2018" s="132"/>
      <c r="P2018" s="132"/>
      <c r="R2018" s="132"/>
      <c r="S2018" s="132"/>
      <c r="U2018" s="132"/>
      <c r="V2018" s="132"/>
    </row>
    <row r="2019" spans="11:22">
      <c r="K2019" s="132"/>
      <c r="L2019" s="132"/>
      <c r="M2019" s="132"/>
      <c r="O2019" s="132"/>
      <c r="P2019" s="132"/>
      <c r="R2019" s="132"/>
      <c r="S2019" s="132"/>
      <c r="U2019" s="132"/>
      <c r="V2019" s="132"/>
    </row>
    <row r="2020" spans="11:22">
      <c r="K2020" s="132"/>
      <c r="L2020" s="132"/>
      <c r="M2020" s="132"/>
      <c r="O2020" s="132"/>
      <c r="P2020" s="132"/>
      <c r="R2020" s="132"/>
      <c r="S2020" s="132"/>
      <c r="U2020" s="132"/>
      <c r="V2020" s="132"/>
    </row>
    <row r="2021" spans="11:22">
      <c r="K2021" s="132"/>
      <c r="L2021" s="132"/>
      <c r="M2021" s="132"/>
      <c r="O2021" s="132"/>
      <c r="P2021" s="132"/>
      <c r="R2021" s="132"/>
      <c r="S2021" s="132"/>
      <c r="U2021" s="132"/>
      <c r="V2021" s="132"/>
    </row>
    <row r="2022" spans="11:22">
      <c r="K2022" s="132"/>
      <c r="L2022" s="132"/>
      <c r="M2022" s="132"/>
      <c r="O2022" s="132"/>
      <c r="P2022" s="132"/>
      <c r="R2022" s="132"/>
      <c r="S2022" s="132"/>
      <c r="U2022" s="132"/>
      <c r="V2022" s="132"/>
    </row>
    <row r="2023" spans="11:22">
      <c r="K2023" s="132"/>
      <c r="L2023" s="132"/>
      <c r="M2023" s="132"/>
      <c r="O2023" s="132"/>
      <c r="P2023" s="132"/>
      <c r="R2023" s="132"/>
      <c r="S2023" s="132"/>
      <c r="U2023" s="132"/>
      <c r="V2023" s="132"/>
    </row>
    <row r="2024" spans="11:22">
      <c r="K2024" s="132"/>
      <c r="L2024" s="132"/>
      <c r="M2024" s="132"/>
      <c r="O2024" s="132"/>
      <c r="P2024" s="132"/>
      <c r="R2024" s="132"/>
      <c r="S2024" s="132"/>
      <c r="U2024" s="132"/>
      <c r="V2024" s="132"/>
    </row>
    <row r="2025" spans="11:22">
      <c r="K2025" s="132"/>
      <c r="L2025" s="132"/>
      <c r="M2025" s="132"/>
      <c r="O2025" s="132"/>
      <c r="P2025" s="132"/>
      <c r="R2025" s="132"/>
      <c r="S2025" s="132"/>
      <c r="U2025" s="132"/>
      <c r="V2025" s="132"/>
    </row>
    <row r="2026" spans="11:22">
      <c r="K2026" s="132"/>
      <c r="L2026" s="132"/>
      <c r="M2026" s="132"/>
      <c r="O2026" s="132"/>
      <c r="P2026" s="132"/>
      <c r="R2026" s="132"/>
      <c r="S2026" s="132"/>
      <c r="U2026" s="132"/>
      <c r="V2026" s="132"/>
    </row>
    <row r="2027" spans="11:22">
      <c r="K2027" s="132"/>
      <c r="L2027" s="132"/>
      <c r="M2027" s="132"/>
      <c r="O2027" s="132"/>
      <c r="P2027" s="132"/>
      <c r="R2027" s="132"/>
      <c r="S2027" s="132"/>
      <c r="U2027" s="132"/>
      <c r="V2027" s="132"/>
    </row>
    <row r="2028" spans="11:22">
      <c r="K2028" s="132"/>
      <c r="L2028" s="132"/>
      <c r="M2028" s="132"/>
      <c r="O2028" s="132"/>
      <c r="P2028" s="132"/>
      <c r="R2028" s="132"/>
      <c r="S2028" s="132"/>
      <c r="U2028" s="132"/>
      <c r="V2028" s="132"/>
    </row>
    <row r="2029" spans="11:22">
      <c r="K2029" s="132"/>
      <c r="L2029" s="132"/>
      <c r="M2029" s="132"/>
      <c r="O2029" s="132"/>
      <c r="P2029" s="132"/>
      <c r="R2029" s="132"/>
      <c r="S2029" s="132"/>
      <c r="U2029" s="132"/>
      <c r="V2029" s="132"/>
    </row>
    <row r="2030" spans="11:22">
      <c r="K2030" s="132"/>
      <c r="L2030" s="132"/>
      <c r="M2030" s="132"/>
      <c r="O2030" s="132"/>
      <c r="P2030" s="132"/>
      <c r="R2030" s="132"/>
      <c r="S2030" s="132"/>
      <c r="U2030" s="132"/>
      <c r="V2030" s="132"/>
    </row>
    <row r="2031" spans="11:22">
      <c r="K2031" s="132"/>
      <c r="L2031" s="132"/>
      <c r="M2031" s="132"/>
      <c r="O2031" s="132"/>
      <c r="P2031" s="132"/>
      <c r="R2031" s="132"/>
      <c r="S2031" s="132"/>
      <c r="U2031" s="132"/>
      <c r="V2031" s="132"/>
    </row>
    <row r="2032" spans="11:22">
      <c r="K2032" s="132"/>
      <c r="L2032" s="132"/>
      <c r="M2032" s="132"/>
      <c r="O2032" s="132"/>
      <c r="P2032" s="132"/>
      <c r="R2032" s="132"/>
      <c r="S2032" s="132"/>
      <c r="U2032" s="132"/>
      <c r="V2032" s="132"/>
    </row>
    <row r="2033" spans="11:22">
      <c r="K2033" s="132"/>
      <c r="L2033" s="132"/>
      <c r="M2033" s="132"/>
      <c r="O2033" s="132"/>
      <c r="P2033" s="132"/>
      <c r="R2033" s="132"/>
      <c r="S2033" s="132"/>
      <c r="U2033" s="132"/>
      <c r="V2033" s="132"/>
    </row>
    <row r="2034" spans="11:22">
      <c r="K2034" s="132"/>
      <c r="L2034" s="132"/>
      <c r="M2034" s="132"/>
      <c r="O2034" s="132"/>
      <c r="P2034" s="132"/>
      <c r="R2034" s="132"/>
      <c r="S2034" s="132"/>
      <c r="U2034" s="132"/>
      <c r="V2034" s="132"/>
    </row>
    <row r="2035" spans="11:22">
      <c r="K2035" s="132"/>
      <c r="L2035" s="132"/>
      <c r="M2035" s="132"/>
      <c r="O2035" s="132"/>
      <c r="P2035" s="132"/>
      <c r="R2035" s="132"/>
      <c r="S2035" s="132"/>
      <c r="U2035" s="132"/>
      <c r="V2035" s="132"/>
    </row>
    <row r="2036" spans="11:22">
      <c r="K2036" s="132"/>
      <c r="L2036" s="132"/>
      <c r="M2036" s="132"/>
      <c r="O2036" s="132"/>
      <c r="P2036" s="132"/>
      <c r="R2036" s="132"/>
      <c r="S2036" s="132"/>
      <c r="U2036" s="132"/>
      <c r="V2036" s="132"/>
    </row>
    <row r="2037" spans="11:22">
      <c r="K2037" s="132"/>
      <c r="L2037" s="132"/>
      <c r="M2037" s="132"/>
      <c r="O2037" s="132"/>
      <c r="P2037" s="132"/>
      <c r="R2037" s="132"/>
      <c r="S2037" s="132"/>
      <c r="U2037" s="132"/>
      <c r="V2037" s="132"/>
    </row>
    <row r="2038" spans="11:22">
      <c r="K2038" s="132"/>
      <c r="L2038" s="132"/>
      <c r="M2038" s="132"/>
      <c r="O2038" s="132"/>
      <c r="P2038" s="132"/>
      <c r="R2038" s="132"/>
      <c r="S2038" s="132"/>
      <c r="U2038" s="132"/>
      <c r="V2038" s="132"/>
    </row>
    <row r="2039" spans="11:22">
      <c r="K2039" s="132"/>
      <c r="L2039" s="132"/>
      <c r="M2039" s="132"/>
      <c r="O2039" s="132"/>
      <c r="P2039" s="132"/>
      <c r="R2039" s="132"/>
      <c r="S2039" s="132"/>
      <c r="U2039" s="132"/>
      <c r="V2039" s="132"/>
    </row>
    <row r="2040" spans="11:22">
      <c r="K2040" s="132"/>
      <c r="L2040" s="132"/>
      <c r="M2040" s="132"/>
      <c r="O2040" s="132"/>
      <c r="P2040" s="132"/>
      <c r="R2040" s="132"/>
      <c r="S2040" s="132"/>
      <c r="U2040" s="132"/>
      <c r="V2040" s="132"/>
    </row>
    <row r="2041" spans="11:22">
      <c r="K2041" s="132"/>
      <c r="L2041" s="132"/>
      <c r="M2041" s="132"/>
      <c r="O2041" s="132"/>
      <c r="P2041" s="132"/>
      <c r="R2041" s="132"/>
      <c r="S2041" s="132"/>
      <c r="U2041" s="132"/>
      <c r="V2041" s="132"/>
    </row>
    <row r="2042" spans="11:22">
      <c r="K2042" s="132"/>
      <c r="L2042" s="132"/>
      <c r="M2042" s="132"/>
      <c r="O2042" s="132"/>
      <c r="P2042" s="132"/>
      <c r="R2042" s="132"/>
      <c r="S2042" s="132"/>
      <c r="U2042" s="132"/>
      <c r="V2042" s="132"/>
    </row>
    <row r="2043" spans="11:22">
      <c r="K2043" s="132"/>
      <c r="L2043" s="132"/>
      <c r="M2043" s="132"/>
      <c r="O2043" s="132"/>
      <c r="P2043" s="132"/>
      <c r="R2043" s="132"/>
      <c r="S2043" s="132"/>
      <c r="U2043" s="132"/>
      <c r="V2043" s="132"/>
    </row>
    <row r="2044" spans="11:22">
      <c r="K2044" s="132"/>
      <c r="L2044" s="132"/>
      <c r="M2044" s="132"/>
      <c r="O2044" s="132"/>
      <c r="P2044" s="132"/>
      <c r="R2044" s="132"/>
      <c r="S2044" s="132"/>
      <c r="U2044" s="132"/>
      <c r="V2044" s="132"/>
    </row>
    <row r="2045" spans="11:22">
      <c r="K2045" s="132"/>
      <c r="L2045" s="132"/>
      <c r="M2045" s="132"/>
      <c r="O2045" s="132"/>
      <c r="P2045" s="132"/>
      <c r="R2045" s="132"/>
      <c r="S2045" s="132"/>
      <c r="U2045" s="132"/>
      <c r="V2045" s="132"/>
    </row>
    <row r="2046" spans="11:22">
      <c r="K2046" s="132"/>
      <c r="L2046" s="132"/>
      <c r="M2046" s="132"/>
      <c r="O2046" s="132"/>
      <c r="P2046" s="132"/>
      <c r="R2046" s="132"/>
      <c r="S2046" s="132"/>
      <c r="U2046" s="132"/>
      <c r="V2046" s="132"/>
    </row>
    <row r="2047" spans="11:22">
      <c r="K2047" s="132"/>
      <c r="L2047" s="132"/>
      <c r="M2047" s="132"/>
      <c r="O2047" s="132"/>
      <c r="P2047" s="132"/>
      <c r="R2047" s="132"/>
      <c r="S2047" s="132"/>
      <c r="U2047" s="132"/>
      <c r="V2047" s="132"/>
    </row>
    <row r="2048" spans="11:22">
      <c r="K2048" s="132"/>
      <c r="L2048" s="132"/>
      <c r="M2048" s="132"/>
      <c r="O2048" s="132"/>
      <c r="P2048" s="132"/>
      <c r="R2048" s="132"/>
      <c r="S2048" s="132"/>
      <c r="U2048" s="132"/>
      <c r="V2048" s="132"/>
    </row>
    <row r="2049" spans="11:22">
      <c r="K2049" s="132"/>
      <c r="L2049" s="132"/>
      <c r="M2049" s="132"/>
      <c r="O2049" s="132"/>
      <c r="P2049" s="132"/>
      <c r="R2049" s="132"/>
      <c r="S2049" s="132"/>
      <c r="U2049" s="132"/>
      <c r="V2049" s="132"/>
    </row>
    <row r="2050" spans="11:22">
      <c r="K2050" s="132"/>
      <c r="L2050" s="132"/>
      <c r="M2050" s="132"/>
      <c r="O2050" s="132"/>
      <c r="P2050" s="132"/>
      <c r="R2050" s="132"/>
      <c r="S2050" s="132"/>
      <c r="U2050" s="132"/>
      <c r="V2050" s="132"/>
    </row>
    <row r="2051" spans="11:22">
      <c r="K2051" s="132"/>
      <c r="L2051" s="132"/>
      <c r="M2051" s="132"/>
      <c r="O2051" s="132"/>
      <c r="P2051" s="132"/>
      <c r="R2051" s="132"/>
      <c r="S2051" s="132"/>
      <c r="U2051" s="132"/>
      <c r="V2051" s="132"/>
    </row>
    <row r="2052" spans="11:22">
      <c r="K2052" s="132"/>
      <c r="L2052" s="132"/>
      <c r="M2052" s="132"/>
      <c r="O2052" s="132"/>
      <c r="P2052" s="132"/>
      <c r="R2052" s="132"/>
      <c r="S2052" s="132"/>
      <c r="U2052" s="132"/>
      <c r="V2052" s="132"/>
    </row>
    <row r="2053" spans="11:22">
      <c r="K2053" s="132"/>
      <c r="L2053" s="132"/>
      <c r="M2053" s="132"/>
      <c r="O2053" s="132"/>
      <c r="P2053" s="132"/>
      <c r="R2053" s="132"/>
      <c r="S2053" s="132"/>
      <c r="U2053" s="132"/>
      <c r="V2053" s="132"/>
    </row>
    <row r="2054" spans="11:22">
      <c r="K2054" s="132"/>
      <c r="L2054" s="132"/>
      <c r="M2054" s="132"/>
      <c r="O2054" s="132"/>
      <c r="P2054" s="132"/>
      <c r="R2054" s="132"/>
      <c r="S2054" s="132"/>
      <c r="U2054" s="132"/>
      <c r="V2054" s="132"/>
    </row>
    <row r="2055" spans="11:22">
      <c r="K2055" s="132"/>
      <c r="L2055" s="132"/>
      <c r="M2055" s="132"/>
      <c r="O2055" s="132"/>
      <c r="P2055" s="132"/>
      <c r="R2055" s="132"/>
      <c r="S2055" s="132"/>
      <c r="U2055" s="132"/>
      <c r="V2055" s="132"/>
    </row>
    <row r="2056" spans="11:22">
      <c r="K2056" s="132"/>
      <c r="L2056" s="132"/>
      <c r="M2056" s="132"/>
      <c r="O2056" s="132"/>
      <c r="P2056" s="132"/>
      <c r="R2056" s="132"/>
      <c r="S2056" s="132"/>
      <c r="U2056" s="132"/>
      <c r="V2056" s="132"/>
    </row>
    <row r="2057" spans="11:22">
      <c r="K2057" s="132"/>
      <c r="L2057" s="132"/>
      <c r="M2057" s="132"/>
      <c r="O2057" s="132"/>
      <c r="P2057" s="132"/>
      <c r="R2057" s="132"/>
      <c r="S2057" s="132"/>
      <c r="U2057" s="132"/>
      <c r="V2057" s="132"/>
    </row>
    <row r="2058" spans="11:22">
      <c r="K2058" s="132"/>
      <c r="L2058" s="132"/>
      <c r="M2058" s="132"/>
      <c r="O2058" s="132"/>
      <c r="P2058" s="132"/>
      <c r="R2058" s="132"/>
      <c r="S2058" s="132"/>
      <c r="U2058" s="132"/>
      <c r="V2058" s="132"/>
    </row>
    <row r="2059" spans="11:22">
      <c r="K2059" s="132"/>
      <c r="L2059" s="132"/>
      <c r="M2059" s="132"/>
      <c r="O2059" s="132"/>
      <c r="P2059" s="132"/>
      <c r="R2059" s="132"/>
      <c r="S2059" s="132"/>
      <c r="U2059" s="132"/>
      <c r="V2059" s="132"/>
    </row>
    <row r="2060" spans="11:22">
      <c r="K2060" s="132"/>
      <c r="L2060" s="132"/>
      <c r="M2060" s="132"/>
      <c r="O2060" s="132"/>
      <c r="P2060" s="132"/>
      <c r="R2060" s="132"/>
      <c r="S2060" s="132"/>
      <c r="U2060" s="132"/>
      <c r="V2060" s="132"/>
    </row>
    <row r="2061" spans="11:22">
      <c r="K2061" s="132"/>
      <c r="L2061" s="132"/>
      <c r="M2061" s="132"/>
      <c r="O2061" s="132"/>
      <c r="P2061" s="132"/>
      <c r="R2061" s="132"/>
      <c r="S2061" s="132"/>
      <c r="U2061" s="132"/>
      <c r="V2061" s="132"/>
    </row>
    <row r="2062" spans="11:22">
      <c r="K2062" s="132"/>
      <c r="L2062" s="132"/>
      <c r="M2062" s="132"/>
      <c r="O2062" s="132"/>
      <c r="P2062" s="132"/>
      <c r="R2062" s="132"/>
      <c r="S2062" s="132"/>
      <c r="U2062" s="132"/>
      <c r="V2062" s="132"/>
    </row>
    <row r="2063" spans="11:22">
      <c r="K2063" s="132"/>
      <c r="L2063" s="132"/>
      <c r="M2063" s="132"/>
      <c r="O2063" s="132"/>
      <c r="P2063" s="132"/>
      <c r="R2063" s="132"/>
      <c r="S2063" s="132"/>
      <c r="U2063" s="132"/>
      <c r="V2063" s="132"/>
    </row>
    <row r="2064" spans="11:22">
      <c r="K2064" s="132"/>
      <c r="L2064" s="132"/>
      <c r="M2064" s="132"/>
      <c r="O2064" s="132"/>
      <c r="P2064" s="132"/>
      <c r="R2064" s="132"/>
      <c r="S2064" s="132"/>
      <c r="U2064" s="132"/>
      <c r="V2064" s="132"/>
    </row>
    <row r="2065" spans="11:22">
      <c r="K2065" s="132"/>
      <c r="L2065" s="132"/>
      <c r="M2065" s="132"/>
      <c r="O2065" s="132"/>
      <c r="P2065" s="132"/>
      <c r="R2065" s="132"/>
      <c r="S2065" s="132"/>
      <c r="U2065" s="132"/>
      <c r="V2065" s="132"/>
    </row>
    <row r="2066" spans="11:22">
      <c r="K2066" s="132"/>
      <c r="L2066" s="132"/>
      <c r="M2066" s="132"/>
      <c r="O2066" s="132"/>
      <c r="P2066" s="132"/>
      <c r="R2066" s="132"/>
      <c r="S2066" s="132"/>
      <c r="U2066" s="132"/>
      <c r="V2066" s="132"/>
    </row>
    <row r="2067" spans="11:22">
      <c r="K2067" s="132"/>
      <c r="L2067" s="132"/>
      <c r="M2067" s="132"/>
      <c r="O2067" s="132"/>
      <c r="P2067" s="132"/>
      <c r="R2067" s="132"/>
      <c r="S2067" s="132"/>
      <c r="U2067" s="132"/>
      <c r="V2067" s="132"/>
    </row>
    <row r="2068" spans="11:22">
      <c r="K2068" s="132"/>
      <c r="L2068" s="132"/>
      <c r="M2068" s="132"/>
      <c r="O2068" s="132"/>
      <c r="P2068" s="132"/>
      <c r="R2068" s="132"/>
      <c r="S2068" s="132"/>
      <c r="U2068" s="132"/>
      <c r="V2068" s="132"/>
    </row>
    <row r="2069" spans="11:22">
      <c r="K2069" s="132"/>
      <c r="L2069" s="132"/>
      <c r="M2069" s="132"/>
      <c r="O2069" s="132"/>
      <c r="P2069" s="132"/>
      <c r="R2069" s="132"/>
      <c r="S2069" s="132"/>
      <c r="U2069" s="132"/>
      <c r="V2069" s="132"/>
    </row>
    <row r="2070" spans="11:22">
      <c r="K2070" s="132"/>
      <c r="L2070" s="132"/>
      <c r="M2070" s="132"/>
      <c r="O2070" s="132"/>
      <c r="P2070" s="132"/>
      <c r="R2070" s="132"/>
      <c r="S2070" s="132"/>
      <c r="U2070" s="132"/>
      <c r="V2070" s="132"/>
    </row>
    <row r="2071" spans="11:22">
      <c r="K2071" s="132"/>
      <c r="L2071" s="132"/>
      <c r="M2071" s="132"/>
      <c r="O2071" s="132"/>
      <c r="P2071" s="132"/>
      <c r="R2071" s="132"/>
      <c r="S2071" s="132"/>
      <c r="U2071" s="132"/>
      <c r="V2071" s="132"/>
    </row>
    <row r="2072" spans="11:22">
      <c r="K2072" s="132"/>
      <c r="L2072" s="132"/>
      <c r="M2072" s="132"/>
      <c r="O2072" s="132"/>
      <c r="P2072" s="132"/>
      <c r="R2072" s="132"/>
      <c r="S2072" s="132"/>
      <c r="U2072" s="132"/>
      <c r="V2072" s="132"/>
    </row>
    <row r="2073" spans="11:22">
      <c r="K2073" s="132"/>
      <c r="L2073" s="132"/>
      <c r="M2073" s="132"/>
      <c r="O2073" s="132"/>
      <c r="P2073" s="132"/>
      <c r="R2073" s="132"/>
      <c r="S2073" s="132"/>
      <c r="U2073" s="132"/>
      <c r="V2073" s="132"/>
    </row>
    <row r="2074" spans="11:22">
      <c r="K2074" s="132"/>
      <c r="L2074" s="132"/>
      <c r="M2074" s="132"/>
      <c r="O2074" s="132"/>
      <c r="P2074" s="132"/>
      <c r="R2074" s="132"/>
      <c r="S2074" s="132"/>
      <c r="U2074" s="132"/>
      <c r="V2074" s="132"/>
    </row>
    <row r="2075" spans="11:22">
      <c r="K2075" s="132"/>
      <c r="L2075" s="132"/>
      <c r="M2075" s="132"/>
      <c r="O2075" s="132"/>
      <c r="P2075" s="132"/>
      <c r="R2075" s="132"/>
      <c r="S2075" s="132"/>
      <c r="U2075" s="132"/>
      <c r="V2075" s="132"/>
    </row>
    <row r="2076" spans="11:22">
      <c r="K2076" s="132"/>
      <c r="L2076" s="132"/>
      <c r="M2076" s="132"/>
      <c r="O2076" s="132"/>
      <c r="P2076" s="132"/>
      <c r="R2076" s="132"/>
      <c r="S2076" s="132"/>
      <c r="U2076" s="132"/>
      <c r="V2076" s="132"/>
    </row>
    <row r="2077" spans="11:22">
      <c r="K2077" s="132"/>
      <c r="L2077" s="132"/>
      <c r="M2077" s="132"/>
      <c r="O2077" s="132"/>
      <c r="P2077" s="132"/>
      <c r="R2077" s="132"/>
      <c r="S2077" s="132"/>
      <c r="U2077" s="132"/>
      <c r="V2077" s="132"/>
    </row>
    <row r="2078" spans="11:22">
      <c r="K2078" s="132"/>
      <c r="L2078" s="132"/>
      <c r="M2078" s="132"/>
      <c r="O2078" s="132"/>
      <c r="P2078" s="132"/>
      <c r="R2078" s="132"/>
      <c r="S2078" s="132"/>
      <c r="U2078" s="132"/>
      <c r="V2078" s="132"/>
    </row>
    <row r="2079" spans="11:22">
      <c r="K2079" s="132"/>
      <c r="L2079" s="132"/>
      <c r="M2079" s="132"/>
      <c r="O2079" s="132"/>
      <c r="P2079" s="132"/>
      <c r="R2079" s="132"/>
      <c r="S2079" s="132"/>
      <c r="U2079" s="132"/>
      <c r="V2079" s="132"/>
    </row>
    <row r="2080" spans="11:22">
      <c r="K2080" s="132"/>
      <c r="L2080" s="132"/>
      <c r="M2080" s="132"/>
      <c r="O2080" s="132"/>
      <c r="P2080" s="132"/>
      <c r="R2080" s="132"/>
      <c r="S2080" s="132"/>
      <c r="U2080" s="132"/>
      <c r="V2080" s="132"/>
    </row>
    <row r="2081" spans="11:22">
      <c r="K2081" s="132"/>
      <c r="L2081" s="132"/>
      <c r="M2081" s="132"/>
      <c r="O2081" s="132"/>
      <c r="P2081" s="132"/>
      <c r="R2081" s="132"/>
      <c r="S2081" s="132"/>
      <c r="U2081" s="132"/>
      <c r="V2081" s="132"/>
    </row>
    <row r="2082" spans="11:22">
      <c r="K2082" s="132"/>
      <c r="L2082" s="132"/>
      <c r="M2082" s="132"/>
      <c r="O2082" s="132"/>
      <c r="P2082" s="132"/>
      <c r="R2082" s="132"/>
      <c r="S2082" s="132"/>
      <c r="U2082" s="132"/>
      <c r="V2082" s="132"/>
    </row>
    <row r="2083" spans="11:22">
      <c r="K2083" s="132"/>
      <c r="L2083" s="132"/>
      <c r="M2083" s="132"/>
      <c r="O2083" s="132"/>
      <c r="P2083" s="132"/>
      <c r="R2083" s="132"/>
      <c r="S2083" s="132"/>
      <c r="U2083" s="132"/>
      <c r="V2083" s="132"/>
    </row>
    <row r="2084" spans="11:22">
      <c r="K2084" s="132"/>
      <c r="L2084" s="132"/>
      <c r="M2084" s="132"/>
      <c r="O2084" s="132"/>
      <c r="P2084" s="132"/>
      <c r="R2084" s="132"/>
      <c r="S2084" s="132"/>
      <c r="U2084" s="132"/>
      <c r="V2084" s="132"/>
    </row>
    <row r="2085" spans="11:22">
      <c r="K2085" s="132"/>
      <c r="L2085" s="132"/>
      <c r="M2085" s="132"/>
      <c r="O2085" s="132"/>
      <c r="P2085" s="132"/>
      <c r="R2085" s="132"/>
      <c r="S2085" s="132"/>
      <c r="U2085" s="132"/>
      <c r="V2085" s="132"/>
    </row>
    <row r="2086" spans="11:22">
      <c r="K2086" s="132"/>
      <c r="L2086" s="132"/>
      <c r="M2086" s="132"/>
      <c r="O2086" s="132"/>
      <c r="P2086" s="132"/>
      <c r="R2086" s="132"/>
      <c r="S2086" s="132"/>
      <c r="U2086" s="132"/>
      <c r="V2086" s="132"/>
    </row>
    <row r="2087" spans="11:22">
      <c r="K2087" s="132"/>
      <c r="L2087" s="132"/>
      <c r="M2087" s="132"/>
      <c r="O2087" s="132"/>
      <c r="P2087" s="132"/>
      <c r="R2087" s="132"/>
      <c r="S2087" s="132"/>
      <c r="U2087" s="132"/>
      <c r="V2087" s="132"/>
    </row>
    <row r="2088" spans="11:22">
      <c r="K2088" s="132"/>
      <c r="L2088" s="132"/>
      <c r="M2088" s="132"/>
      <c r="O2088" s="132"/>
      <c r="P2088" s="132"/>
      <c r="R2088" s="132"/>
      <c r="S2088" s="132"/>
      <c r="U2088" s="132"/>
      <c r="V2088" s="132"/>
    </row>
    <row r="2089" spans="11:22">
      <c r="K2089" s="132"/>
      <c r="L2089" s="132"/>
      <c r="M2089" s="132"/>
      <c r="O2089" s="132"/>
      <c r="P2089" s="132"/>
      <c r="R2089" s="132"/>
      <c r="S2089" s="132"/>
      <c r="U2089" s="132"/>
      <c r="V2089" s="132"/>
    </row>
    <row r="2090" spans="11:22">
      <c r="K2090" s="132"/>
      <c r="L2090" s="132"/>
      <c r="M2090" s="132"/>
      <c r="O2090" s="132"/>
      <c r="P2090" s="132"/>
      <c r="R2090" s="132"/>
      <c r="S2090" s="132"/>
      <c r="U2090" s="132"/>
      <c r="V2090" s="132"/>
    </row>
    <row r="2091" spans="11:22">
      <c r="K2091" s="132"/>
      <c r="L2091" s="132"/>
      <c r="M2091" s="132"/>
      <c r="O2091" s="132"/>
      <c r="P2091" s="132"/>
      <c r="R2091" s="132"/>
      <c r="S2091" s="132"/>
      <c r="U2091" s="132"/>
      <c r="V2091" s="132"/>
    </row>
    <row r="2092" spans="11:22">
      <c r="K2092" s="132"/>
      <c r="L2092" s="132"/>
      <c r="M2092" s="132"/>
      <c r="O2092" s="132"/>
      <c r="P2092" s="132"/>
      <c r="R2092" s="132"/>
      <c r="S2092" s="132"/>
      <c r="U2092" s="132"/>
      <c r="V2092" s="132"/>
    </row>
    <row r="2093" spans="11:22">
      <c r="K2093" s="132"/>
      <c r="L2093" s="132"/>
      <c r="M2093" s="132"/>
      <c r="O2093" s="132"/>
      <c r="P2093" s="132"/>
      <c r="R2093" s="132"/>
      <c r="S2093" s="132"/>
      <c r="U2093" s="132"/>
      <c r="V2093" s="132"/>
    </row>
    <row r="2094" spans="11:22">
      <c r="K2094" s="132"/>
      <c r="L2094" s="132"/>
      <c r="M2094" s="132"/>
      <c r="O2094" s="132"/>
      <c r="P2094" s="132"/>
      <c r="R2094" s="132"/>
      <c r="S2094" s="132"/>
      <c r="U2094" s="132"/>
      <c r="V2094" s="132"/>
    </row>
    <row r="2095" spans="11:22">
      <c r="K2095" s="132"/>
      <c r="L2095" s="132"/>
      <c r="M2095" s="132"/>
      <c r="O2095" s="132"/>
      <c r="P2095" s="132"/>
      <c r="R2095" s="132"/>
      <c r="S2095" s="132"/>
      <c r="U2095" s="132"/>
      <c r="V2095" s="132"/>
    </row>
    <row r="2096" spans="11:22">
      <c r="K2096" s="132"/>
      <c r="L2096" s="132"/>
      <c r="M2096" s="132"/>
      <c r="O2096" s="132"/>
      <c r="P2096" s="132"/>
      <c r="R2096" s="132"/>
      <c r="S2096" s="132"/>
      <c r="U2096" s="132"/>
      <c r="V2096" s="132"/>
    </row>
    <row r="2097" spans="11:22">
      <c r="K2097" s="132"/>
      <c r="L2097" s="132"/>
      <c r="M2097" s="132"/>
      <c r="O2097" s="132"/>
      <c r="P2097" s="132"/>
      <c r="R2097" s="132"/>
      <c r="S2097" s="132"/>
      <c r="U2097" s="132"/>
      <c r="V2097" s="132"/>
    </row>
    <row r="2098" spans="11:22">
      <c r="K2098" s="132"/>
      <c r="L2098" s="132"/>
      <c r="M2098" s="132"/>
      <c r="O2098" s="132"/>
      <c r="P2098" s="132"/>
      <c r="R2098" s="132"/>
      <c r="S2098" s="132"/>
      <c r="U2098" s="132"/>
      <c r="V2098" s="132"/>
    </row>
    <row r="2099" spans="11:22">
      <c r="K2099" s="132"/>
      <c r="L2099" s="132"/>
      <c r="M2099" s="132"/>
      <c r="O2099" s="132"/>
      <c r="P2099" s="132"/>
      <c r="R2099" s="132"/>
      <c r="S2099" s="132"/>
      <c r="U2099" s="132"/>
      <c r="V2099" s="132"/>
    </row>
    <row r="2100" spans="11:22">
      <c r="K2100" s="132"/>
      <c r="L2100" s="132"/>
      <c r="M2100" s="132"/>
      <c r="O2100" s="132"/>
      <c r="P2100" s="132"/>
      <c r="R2100" s="132"/>
      <c r="S2100" s="132"/>
      <c r="U2100" s="132"/>
      <c r="V2100" s="132"/>
    </row>
    <row r="2101" spans="11:22">
      <c r="K2101" s="132"/>
      <c r="L2101" s="132"/>
      <c r="M2101" s="132"/>
      <c r="O2101" s="132"/>
      <c r="P2101" s="132"/>
      <c r="R2101" s="132"/>
      <c r="S2101" s="132"/>
      <c r="U2101" s="132"/>
      <c r="V2101" s="132"/>
    </row>
    <row r="2102" spans="11:22">
      <c r="K2102" s="132"/>
      <c r="L2102" s="132"/>
      <c r="M2102" s="132"/>
      <c r="O2102" s="132"/>
      <c r="P2102" s="132"/>
      <c r="R2102" s="132"/>
      <c r="S2102" s="132"/>
      <c r="U2102" s="132"/>
      <c r="V2102" s="132"/>
    </row>
    <row r="2103" spans="11:22">
      <c r="K2103" s="132"/>
      <c r="L2103" s="132"/>
      <c r="M2103" s="132"/>
      <c r="O2103" s="132"/>
      <c r="P2103" s="132"/>
      <c r="R2103" s="132"/>
      <c r="S2103" s="132"/>
      <c r="U2103" s="132"/>
      <c r="V2103" s="132"/>
    </row>
    <row r="2104" spans="11:22">
      <c r="K2104" s="132"/>
      <c r="L2104" s="132"/>
      <c r="M2104" s="132"/>
      <c r="O2104" s="132"/>
      <c r="P2104" s="132"/>
      <c r="R2104" s="132"/>
      <c r="S2104" s="132"/>
      <c r="U2104" s="132"/>
      <c r="V2104" s="132"/>
    </row>
    <row r="2105" spans="11:22">
      <c r="K2105" s="132"/>
      <c r="L2105" s="132"/>
      <c r="M2105" s="132"/>
      <c r="O2105" s="132"/>
      <c r="P2105" s="132"/>
      <c r="R2105" s="132"/>
      <c r="S2105" s="132"/>
      <c r="U2105" s="132"/>
      <c r="V2105" s="132"/>
    </row>
    <row r="2106" spans="11:22">
      <c r="K2106" s="132"/>
      <c r="L2106" s="132"/>
      <c r="M2106" s="132"/>
      <c r="O2106" s="132"/>
      <c r="P2106" s="132"/>
      <c r="R2106" s="132"/>
      <c r="S2106" s="132"/>
      <c r="U2106" s="132"/>
      <c r="V2106" s="132"/>
    </row>
    <row r="2107" spans="11:22">
      <c r="K2107" s="132"/>
      <c r="L2107" s="132"/>
      <c r="M2107" s="132"/>
      <c r="O2107" s="132"/>
      <c r="P2107" s="132"/>
      <c r="R2107" s="132"/>
      <c r="S2107" s="132"/>
      <c r="U2107" s="132"/>
      <c r="V2107" s="132"/>
    </row>
    <row r="2108" spans="11:22">
      <c r="K2108" s="132"/>
      <c r="L2108" s="132"/>
      <c r="M2108" s="132"/>
      <c r="O2108" s="132"/>
      <c r="P2108" s="132"/>
      <c r="R2108" s="132"/>
      <c r="S2108" s="132"/>
      <c r="U2108" s="132"/>
      <c r="V2108" s="132"/>
    </row>
    <row r="2109" spans="11:22">
      <c r="K2109" s="132"/>
      <c r="L2109" s="132"/>
      <c r="M2109" s="132"/>
      <c r="O2109" s="132"/>
      <c r="P2109" s="132"/>
      <c r="R2109" s="132"/>
      <c r="S2109" s="132"/>
      <c r="U2109" s="132"/>
      <c r="V2109" s="132"/>
    </row>
    <row r="2110" spans="11:22">
      <c r="K2110" s="132"/>
      <c r="L2110" s="132"/>
      <c r="M2110" s="132"/>
      <c r="O2110" s="132"/>
      <c r="P2110" s="132"/>
      <c r="R2110" s="132"/>
      <c r="S2110" s="132"/>
      <c r="U2110" s="132"/>
      <c r="V2110" s="132"/>
    </row>
    <row r="2111" spans="11:22">
      <c r="K2111" s="132"/>
      <c r="L2111" s="132"/>
      <c r="M2111" s="132"/>
      <c r="O2111" s="132"/>
      <c r="P2111" s="132"/>
      <c r="R2111" s="132"/>
      <c r="S2111" s="132"/>
      <c r="U2111" s="132"/>
      <c r="V2111" s="132"/>
    </row>
    <row r="2112" spans="11:22">
      <c r="K2112" s="132"/>
      <c r="L2112" s="132"/>
      <c r="M2112" s="132"/>
      <c r="O2112" s="132"/>
      <c r="P2112" s="132"/>
      <c r="R2112" s="132"/>
      <c r="S2112" s="132"/>
      <c r="U2112" s="132"/>
      <c r="V2112" s="132"/>
    </row>
    <row r="2113" spans="11:22">
      <c r="K2113" s="132"/>
      <c r="L2113" s="132"/>
      <c r="M2113" s="132"/>
      <c r="O2113" s="132"/>
      <c r="P2113" s="132"/>
      <c r="R2113" s="132"/>
      <c r="S2113" s="132"/>
      <c r="U2113" s="132"/>
      <c r="V2113" s="132"/>
    </row>
    <row r="2114" spans="11:22">
      <c r="K2114" s="132"/>
      <c r="L2114" s="132"/>
      <c r="M2114" s="132"/>
      <c r="O2114" s="132"/>
      <c r="P2114" s="132"/>
      <c r="R2114" s="132"/>
      <c r="S2114" s="132"/>
      <c r="U2114" s="132"/>
      <c r="V2114" s="132"/>
    </row>
    <row r="2115" spans="11:22">
      <c r="K2115" s="132"/>
      <c r="L2115" s="132"/>
      <c r="M2115" s="132"/>
      <c r="O2115" s="132"/>
      <c r="P2115" s="132"/>
      <c r="R2115" s="132"/>
      <c r="S2115" s="132"/>
      <c r="U2115" s="132"/>
      <c r="V2115" s="132"/>
    </row>
    <row r="2116" spans="11:22">
      <c r="K2116" s="132"/>
      <c r="L2116" s="132"/>
      <c r="M2116" s="132"/>
      <c r="O2116" s="132"/>
      <c r="P2116" s="132"/>
      <c r="R2116" s="132"/>
      <c r="S2116" s="132"/>
      <c r="U2116" s="132"/>
      <c r="V2116" s="132"/>
    </row>
    <row r="2117" spans="11:22">
      <c r="K2117" s="132"/>
      <c r="L2117" s="132"/>
      <c r="M2117" s="132"/>
      <c r="O2117" s="132"/>
      <c r="P2117" s="132"/>
      <c r="R2117" s="132"/>
      <c r="S2117" s="132"/>
      <c r="U2117" s="132"/>
      <c r="V2117" s="132"/>
    </row>
    <row r="2118" spans="11:22">
      <c r="K2118" s="132"/>
      <c r="L2118" s="132"/>
      <c r="M2118" s="132"/>
      <c r="O2118" s="132"/>
      <c r="P2118" s="132"/>
      <c r="R2118" s="132"/>
      <c r="S2118" s="132"/>
      <c r="U2118" s="132"/>
      <c r="V2118" s="132"/>
    </row>
    <row r="2119" spans="11:22">
      <c r="K2119" s="132"/>
      <c r="L2119" s="132"/>
      <c r="M2119" s="132"/>
      <c r="O2119" s="132"/>
      <c r="P2119" s="132"/>
      <c r="R2119" s="132"/>
      <c r="S2119" s="132"/>
      <c r="U2119" s="132"/>
      <c r="V2119" s="132"/>
    </row>
    <row r="2120" spans="11:22">
      <c r="K2120" s="132"/>
      <c r="L2120" s="132"/>
      <c r="M2120" s="132"/>
      <c r="O2120" s="132"/>
      <c r="P2120" s="132"/>
      <c r="R2120" s="132"/>
      <c r="S2120" s="132"/>
      <c r="U2120" s="132"/>
      <c r="V2120" s="132"/>
    </row>
    <row r="2121" spans="11:22">
      <c r="K2121" s="132"/>
      <c r="L2121" s="132"/>
      <c r="M2121" s="132"/>
      <c r="O2121" s="132"/>
      <c r="P2121" s="132"/>
      <c r="R2121" s="132"/>
      <c r="S2121" s="132"/>
      <c r="U2121" s="132"/>
      <c r="V2121" s="132"/>
    </row>
    <row r="2122" spans="11:22">
      <c r="K2122" s="132"/>
      <c r="L2122" s="132"/>
      <c r="M2122" s="132"/>
      <c r="O2122" s="132"/>
      <c r="P2122" s="132"/>
      <c r="R2122" s="132"/>
      <c r="S2122" s="132"/>
      <c r="U2122" s="132"/>
      <c r="V2122" s="132"/>
    </row>
    <row r="2123" spans="11:22">
      <c r="K2123" s="132"/>
      <c r="L2123" s="132"/>
      <c r="M2123" s="132"/>
      <c r="O2123" s="132"/>
      <c r="P2123" s="132"/>
      <c r="R2123" s="132"/>
      <c r="S2123" s="132"/>
      <c r="U2123" s="132"/>
      <c r="V2123" s="132"/>
    </row>
    <row r="2124" spans="11:22">
      <c r="K2124" s="132"/>
      <c r="L2124" s="132"/>
      <c r="M2124" s="132"/>
      <c r="O2124" s="132"/>
      <c r="P2124" s="132"/>
      <c r="R2124" s="132"/>
      <c r="S2124" s="132"/>
      <c r="U2124" s="132"/>
      <c r="V2124" s="132"/>
    </row>
    <row r="2125" spans="11:22">
      <c r="K2125" s="132"/>
      <c r="L2125" s="132"/>
      <c r="M2125" s="132"/>
      <c r="O2125" s="132"/>
      <c r="P2125" s="132"/>
      <c r="R2125" s="132"/>
      <c r="S2125" s="132"/>
      <c r="U2125" s="132"/>
      <c r="V2125" s="132"/>
    </row>
    <row r="2126" spans="11:22">
      <c r="K2126" s="132"/>
      <c r="L2126" s="132"/>
      <c r="M2126" s="132"/>
      <c r="O2126" s="132"/>
      <c r="P2126" s="132"/>
      <c r="R2126" s="132"/>
      <c r="S2126" s="132"/>
      <c r="U2126" s="132"/>
      <c r="V2126" s="132"/>
    </row>
    <row r="2127" spans="11:22">
      <c r="K2127" s="132"/>
      <c r="L2127" s="132"/>
      <c r="M2127" s="132"/>
      <c r="O2127" s="132"/>
      <c r="P2127" s="132"/>
      <c r="R2127" s="132"/>
      <c r="S2127" s="132"/>
      <c r="U2127" s="132"/>
      <c r="V2127" s="132"/>
    </row>
    <row r="2128" spans="11:22">
      <c r="K2128" s="132"/>
      <c r="L2128" s="132"/>
      <c r="M2128" s="132"/>
      <c r="O2128" s="132"/>
      <c r="P2128" s="132"/>
      <c r="R2128" s="132"/>
      <c r="S2128" s="132"/>
      <c r="U2128" s="132"/>
      <c r="V2128" s="132"/>
    </row>
    <row r="2129" spans="11:22">
      <c r="K2129" s="132"/>
      <c r="L2129" s="132"/>
      <c r="M2129" s="132"/>
      <c r="O2129" s="132"/>
      <c r="P2129" s="132"/>
      <c r="R2129" s="132"/>
      <c r="S2129" s="132"/>
      <c r="U2129" s="132"/>
      <c r="V2129" s="132"/>
    </row>
    <row r="2130" spans="11:22">
      <c r="K2130" s="132"/>
      <c r="L2130" s="132"/>
      <c r="M2130" s="132"/>
      <c r="O2130" s="132"/>
      <c r="P2130" s="132"/>
      <c r="R2130" s="132"/>
      <c r="S2130" s="132"/>
      <c r="U2130" s="132"/>
      <c r="V2130" s="132"/>
    </row>
    <row r="2131" spans="11:22">
      <c r="K2131" s="132"/>
      <c r="L2131" s="132"/>
      <c r="M2131" s="132"/>
      <c r="O2131" s="132"/>
      <c r="P2131" s="132"/>
      <c r="R2131" s="132"/>
      <c r="S2131" s="132"/>
      <c r="U2131" s="132"/>
      <c r="V2131" s="132"/>
    </row>
    <row r="2132" spans="11:22">
      <c r="K2132" s="132"/>
      <c r="L2132" s="132"/>
      <c r="M2132" s="132"/>
      <c r="O2132" s="132"/>
      <c r="P2132" s="132"/>
      <c r="R2132" s="132"/>
      <c r="S2132" s="132"/>
      <c r="U2132" s="132"/>
      <c r="V2132" s="132"/>
    </row>
    <row r="2133" spans="11:22">
      <c r="K2133" s="132"/>
      <c r="L2133" s="132"/>
      <c r="M2133" s="132"/>
      <c r="O2133" s="132"/>
      <c r="P2133" s="132"/>
      <c r="R2133" s="132"/>
      <c r="S2133" s="132"/>
      <c r="U2133" s="132"/>
      <c r="V2133" s="132"/>
    </row>
    <row r="2134" spans="11:22">
      <c r="K2134" s="132"/>
      <c r="L2134" s="132"/>
      <c r="M2134" s="132"/>
      <c r="O2134" s="132"/>
      <c r="P2134" s="132"/>
      <c r="R2134" s="132"/>
      <c r="S2134" s="132"/>
      <c r="U2134" s="132"/>
      <c r="V2134" s="132"/>
    </row>
    <row r="2135" spans="11:22">
      <c r="K2135" s="132"/>
      <c r="L2135" s="132"/>
      <c r="M2135" s="132"/>
      <c r="O2135" s="132"/>
      <c r="P2135" s="132"/>
      <c r="R2135" s="132"/>
      <c r="S2135" s="132"/>
      <c r="U2135" s="132"/>
      <c r="V2135" s="132"/>
    </row>
    <row r="2136" spans="11:22">
      <c r="K2136" s="132"/>
      <c r="L2136" s="132"/>
      <c r="M2136" s="132"/>
      <c r="O2136" s="132"/>
      <c r="P2136" s="132"/>
      <c r="R2136" s="132"/>
      <c r="S2136" s="132"/>
      <c r="U2136" s="132"/>
      <c r="V2136" s="132"/>
    </row>
    <row r="2137" spans="11:22">
      <c r="K2137" s="132"/>
      <c r="L2137" s="132"/>
      <c r="M2137" s="132"/>
      <c r="O2137" s="132"/>
      <c r="P2137" s="132"/>
      <c r="R2137" s="132"/>
      <c r="S2137" s="132"/>
      <c r="U2137" s="132"/>
      <c r="V2137" s="132"/>
    </row>
    <row r="2138" spans="11:22">
      <c r="K2138" s="132"/>
      <c r="L2138" s="132"/>
      <c r="M2138" s="132"/>
      <c r="O2138" s="132"/>
      <c r="P2138" s="132"/>
      <c r="R2138" s="132"/>
      <c r="S2138" s="132"/>
      <c r="U2138" s="132"/>
      <c r="V2138" s="132"/>
    </row>
    <row r="2139" spans="11:22">
      <c r="K2139" s="132"/>
      <c r="L2139" s="132"/>
      <c r="M2139" s="132"/>
      <c r="O2139" s="132"/>
      <c r="P2139" s="132"/>
      <c r="R2139" s="132"/>
      <c r="S2139" s="132"/>
      <c r="U2139" s="132"/>
      <c r="V2139" s="132"/>
    </row>
    <row r="2140" spans="11:22">
      <c r="K2140" s="132"/>
      <c r="L2140" s="132"/>
      <c r="M2140" s="132"/>
      <c r="O2140" s="132"/>
      <c r="P2140" s="132"/>
      <c r="R2140" s="132"/>
      <c r="S2140" s="132"/>
      <c r="U2140" s="132"/>
      <c r="V2140" s="132"/>
    </row>
    <row r="2141" spans="11:22">
      <c r="K2141" s="132"/>
      <c r="L2141" s="132"/>
      <c r="M2141" s="132"/>
      <c r="O2141" s="132"/>
      <c r="P2141" s="132"/>
      <c r="R2141" s="132"/>
      <c r="S2141" s="132"/>
      <c r="U2141" s="132"/>
      <c r="V2141" s="132"/>
    </row>
    <row r="2142" spans="11:22">
      <c r="K2142" s="132"/>
      <c r="L2142" s="132"/>
      <c r="M2142" s="132"/>
      <c r="O2142" s="132"/>
      <c r="P2142" s="132"/>
      <c r="R2142" s="132"/>
      <c r="S2142" s="132"/>
      <c r="U2142" s="132"/>
      <c r="V2142" s="132"/>
    </row>
    <row r="2143" spans="11:22">
      <c r="K2143" s="132"/>
      <c r="L2143" s="132"/>
      <c r="M2143" s="132"/>
      <c r="O2143" s="132"/>
      <c r="P2143" s="132"/>
      <c r="R2143" s="132"/>
      <c r="S2143" s="132"/>
      <c r="U2143" s="132"/>
      <c r="V2143" s="132"/>
    </row>
    <row r="2144" spans="11:22">
      <c r="K2144" s="132"/>
      <c r="L2144" s="132"/>
      <c r="M2144" s="132"/>
      <c r="O2144" s="132"/>
      <c r="P2144" s="132"/>
      <c r="R2144" s="132"/>
      <c r="S2144" s="132"/>
      <c r="U2144" s="132"/>
      <c r="V2144" s="132"/>
    </row>
    <row r="2145" spans="11:22">
      <c r="K2145" s="132"/>
      <c r="L2145" s="132"/>
      <c r="M2145" s="132"/>
      <c r="O2145" s="132"/>
      <c r="P2145" s="132"/>
      <c r="R2145" s="132"/>
      <c r="S2145" s="132"/>
      <c r="U2145" s="132"/>
      <c r="V2145" s="132"/>
    </row>
    <row r="2146" spans="11:22">
      <c r="K2146" s="132"/>
      <c r="L2146" s="132"/>
      <c r="M2146" s="132"/>
      <c r="O2146" s="132"/>
      <c r="P2146" s="132"/>
      <c r="R2146" s="132"/>
      <c r="S2146" s="132"/>
      <c r="U2146" s="132"/>
      <c r="V2146" s="132"/>
    </row>
    <row r="2147" spans="11:22">
      <c r="K2147" s="132"/>
      <c r="L2147" s="132"/>
      <c r="M2147" s="132"/>
      <c r="O2147" s="132"/>
      <c r="P2147" s="132"/>
      <c r="R2147" s="132"/>
      <c r="S2147" s="132"/>
      <c r="U2147" s="132"/>
      <c r="V2147" s="132"/>
    </row>
    <row r="2148" spans="11:22">
      <c r="K2148" s="132"/>
      <c r="L2148" s="132"/>
      <c r="M2148" s="132"/>
      <c r="O2148" s="132"/>
      <c r="P2148" s="132"/>
      <c r="R2148" s="132"/>
      <c r="S2148" s="132"/>
      <c r="U2148" s="132"/>
      <c r="V2148" s="132"/>
    </row>
    <row r="2149" spans="11:22">
      <c r="K2149" s="132"/>
      <c r="L2149" s="132"/>
      <c r="M2149" s="132"/>
      <c r="O2149" s="132"/>
      <c r="P2149" s="132"/>
      <c r="R2149" s="132"/>
      <c r="S2149" s="132"/>
      <c r="U2149" s="132"/>
      <c r="V2149" s="132"/>
    </row>
    <row r="2150" spans="11:22">
      <c r="K2150" s="132"/>
      <c r="L2150" s="132"/>
      <c r="M2150" s="132"/>
      <c r="O2150" s="132"/>
      <c r="P2150" s="132"/>
      <c r="R2150" s="132"/>
      <c r="S2150" s="132"/>
      <c r="U2150" s="132"/>
      <c r="V2150" s="132"/>
    </row>
    <row r="2151" spans="11:22">
      <c r="K2151" s="132"/>
      <c r="L2151" s="132"/>
      <c r="M2151" s="132"/>
      <c r="O2151" s="132"/>
      <c r="P2151" s="132"/>
      <c r="R2151" s="132"/>
      <c r="S2151" s="132"/>
      <c r="U2151" s="132"/>
      <c r="V2151" s="132"/>
    </row>
    <row r="2152" spans="11:22">
      <c r="K2152" s="132"/>
      <c r="L2152" s="132"/>
      <c r="M2152" s="132"/>
      <c r="O2152" s="132"/>
      <c r="P2152" s="132"/>
      <c r="R2152" s="132"/>
      <c r="S2152" s="132"/>
      <c r="U2152" s="132"/>
      <c r="V2152" s="132"/>
    </row>
    <row r="2153" spans="11:22">
      <c r="K2153" s="132"/>
      <c r="L2153" s="132"/>
      <c r="M2153" s="132"/>
      <c r="O2153" s="132"/>
      <c r="P2153" s="132"/>
      <c r="R2153" s="132"/>
      <c r="S2153" s="132"/>
      <c r="U2153" s="132"/>
      <c r="V2153" s="132"/>
    </row>
    <row r="2154" spans="11:22">
      <c r="K2154" s="132"/>
      <c r="L2154" s="132"/>
      <c r="M2154" s="132"/>
      <c r="O2154" s="132"/>
      <c r="P2154" s="132"/>
      <c r="R2154" s="132"/>
      <c r="S2154" s="132"/>
      <c r="U2154" s="132"/>
      <c r="V2154" s="132"/>
    </row>
    <row r="2155" spans="11:22">
      <c r="K2155" s="132"/>
      <c r="L2155" s="132"/>
      <c r="M2155" s="132"/>
      <c r="O2155" s="132"/>
      <c r="P2155" s="132"/>
      <c r="R2155" s="132"/>
      <c r="S2155" s="132"/>
      <c r="U2155" s="132"/>
      <c r="V2155" s="132"/>
    </row>
    <row r="2156" spans="11:22">
      <c r="K2156" s="132"/>
      <c r="L2156" s="132"/>
      <c r="M2156" s="132"/>
      <c r="O2156" s="132"/>
      <c r="P2156" s="132"/>
      <c r="R2156" s="132"/>
      <c r="S2156" s="132"/>
      <c r="U2156" s="132"/>
      <c r="V2156" s="132"/>
    </row>
    <row r="2157" spans="11:22">
      <c r="K2157" s="132"/>
      <c r="L2157" s="132"/>
      <c r="M2157" s="132"/>
      <c r="O2157" s="132"/>
      <c r="P2157" s="132"/>
      <c r="R2157" s="132"/>
      <c r="S2157" s="132"/>
      <c r="U2157" s="132"/>
      <c r="V2157" s="132"/>
    </row>
    <row r="2158" spans="11:22">
      <c r="K2158" s="132"/>
      <c r="L2158" s="132"/>
      <c r="M2158" s="132"/>
      <c r="O2158" s="132"/>
      <c r="P2158" s="132"/>
      <c r="R2158" s="132"/>
      <c r="S2158" s="132"/>
      <c r="U2158" s="132"/>
      <c r="V2158" s="132"/>
    </row>
    <row r="2159" spans="11:22">
      <c r="K2159" s="132"/>
      <c r="L2159" s="132"/>
      <c r="M2159" s="132"/>
      <c r="O2159" s="132"/>
      <c r="P2159" s="132"/>
      <c r="R2159" s="132"/>
      <c r="S2159" s="132"/>
      <c r="U2159" s="132"/>
      <c r="V2159" s="132"/>
    </row>
    <row r="2160" spans="11:22">
      <c r="K2160" s="132"/>
      <c r="L2160" s="132"/>
      <c r="M2160" s="132"/>
      <c r="O2160" s="132"/>
      <c r="P2160" s="132"/>
      <c r="R2160" s="132"/>
      <c r="S2160" s="132"/>
      <c r="U2160" s="132"/>
      <c r="V2160" s="132"/>
    </row>
    <row r="2161" spans="11:22">
      <c r="K2161" s="132"/>
      <c r="L2161" s="132"/>
      <c r="M2161" s="132"/>
      <c r="O2161" s="132"/>
      <c r="P2161" s="132"/>
      <c r="R2161" s="132"/>
      <c r="S2161" s="132"/>
      <c r="U2161" s="132"/>
      <c r="V2161" s="132"/>
    </row>
    <row r="2162" spans="11:22">
      <c r="K2162" s="132"/>
      <c r="L2162" s="132"/>
      <c r="M2162" s="132"/>
      <c r="O2162" s="132"/>
      <c r="P2162" s="132"/>
      <c r="R2162" s="132"/>
      <c r="S2162" s="132"/>
      <c r="U2162" s="132"/>
      <c r="V2162" s="132"/>
    </row>
    <row r="2163" spans="11:22">
      <c r="K2163" s="132"/>
      <c r="L2163" s="132"/>
      <c r="M2163" s="132"/>
      <c r="O2163" s="132"/>
      <c r="P2163" s="132"/>
      <c r="R2163" s="132"/>
      <c r="S2163" s="132"/>
      <c r="U2163" s="132"/>
      <c r="V2163" s="132"/>
    </row>
    <row r="2164" spans="11:22">
      <c r="K2164" s="132"/>
      <c r="L2164" s="132"/>
      <c r="M2164" s="132"/>
      <c r="O2164" s="132"/>
      <c r="P2164" s="132"/>
      <c r="R2164" s="132"/>
      <c r="S2164" s="132"/>
      <c r="U2164" s="132"/>
      <c r="V2164" s="132"/>
    </row>
    <row r="2165" spans="11:22">
      <c r="K2165" s="132"/>
      <c r="L2165" s="132"/>
      <c r="M2165" s="132"/>
      <c r="O2165" s="132"/>
      <c r="P2165" s="132"/>
      <c r="R2165" s="132"/>
      <c r="S2165" s="132"/>
      <c r="U2165" s="132"/>
      <c r="V2165" s="132"/>
    </row>
    <row r="2166" spans="11:22">
      <c r="K2166" s="132"/>
      <c r="L2166" s="132"/>
      <c r="M2166" s="132"/>
      <c r="O2166" s="132"/>
      <c r="P2166" s="132"/>
      <c r="R2166" s="132"/>
      <c r="S2166" s="132"/>
      <c r="U2166" s="132"/>
      <c r="V2166" s="132"/>
    </row>
    <row r="2167" spans="11:22">
      <c r="K2167" s="132"/>
      <c r="L2167" s="132"/>
      <c r="M2167" s="132"/>
      <c r="O2167" s="132"/>
      <c r="P2167" s="132"/>
      <c r="R2167" s="132"/>
      <c r="S2167" s="132"/>
      <c r="U2167" s="132"/>
      <c r="V2167" s="132"/>
    </row>
    <row r="2168" spans="11:22">
      <c r="K2168" s="132"/>
      <c r="L2168" s="132"/>
      <c r="M2168" s="132"/>
      <c r="O2168" s="132"/>
      <c r="P2168" s="132"/>
      <c r="R2168" s="132"/>
      <c r="S2168" s="132"/>
      <c r="U2168" s="132"/>
      <c r="V2168" s="132"/>
    </row>
    <row r="2169" spans="11:22">
      <c r="K2169" s="132"/>
      <c r="L2169" s="132"/>
      <c r="M2169" s="132"/>
      <c r="O2169" s="132"/>
      <c r="P2169" s="132"/>
      <c r="R2169" s="132"/>
      <c r="S2169" s="132"/>
      <c r="U2169" s="132"/>
      <c r="V2169" s="132"/>
    </row>
    <row r="2170" spans="11:22">
      <c r="K2170" s="132"/>
      <c r="L2170" s="132"/>
      <c r="M2170" s="132"/>
      <c r="O2170" s="132"/>
      <c r="P2170" s="132"/>
      <c r="R2170" s="132"/>
      <c r="S2170" s="132"/>
      <c r="U2170" s="132"/>
      <c r="V2170" s="132"/>
    </row>
    <row r="2171" spans="11:22">
      <c r="K2171" s="132"/>
      <c r="L2171" s="132"/>
      <c r="M2171" s="132"/>
      <c r="O2171" s="132"/>
      <c r="P2171" s="132"/>
      <c r="R2171" s="132"/>
      <c r="S2171" s="132"/>
      <c r="U2171" s="132"/>
      <c r="V2171" s="132"/>
    </row>
    <row r="2172" spans="11:22">
      <c r="K2172" s="132"/>
      <c r="L2172" s="132"/>
      <c r="M2172" s="132"/>
      <c r="O2172" s="132"/>
      <c r="P2172" s="132"/>
      <c r="R2172" s="132"/>
      <c r="S2172" s="132"/>
      <c r="U2172" s="132"/>
      <c r="V2172" s="132"/>
    </row>
    <row r="2173" spans="11:22">
      <c r="K2173" s="132"/>
      <c r="L2173" s="132"/>
      <c r="M2173" s="132"/>
      <c r="O2173" s="132"/>
      <c r="P2173" s="132"/>
      <c r="R2173" s="132"/>
      <c r="S2173" s="132"/>
      <c r="U2173" s="132"/>
      <c r="V2173" s="132"/>
    </row>
    <row r="2174" spans="11:22">
      <c r="K2174" s="132"/>
      <c r="L2174" s="132"/>
      <c r="M2174" s="132"/>
      <c r="O2174" s="132"/>
      <c r="P2174" s="132"/>
      <c r="R2174" s="132"/>
      <c r="S2174" s="132"/>
      <c r="U2174" s="132"/>
      <c r="V2174" s="132"/>
    </row>
    <row r="2175" spans="11:22">
      <c r="K2175" s="132"/>
      <c r="L2175" s="132"/>
      <c r="M2175" s="132"/>
      <c r="O2175" s="132"/>
      <c r="P2175" s="132"/>
      <c r="R2175" s="132"/>
      <c r="S2175" s="132"/>
      <c r="U2175" s="132"/>
      <c r="V2175" s="132"/>
    </row>
    <row r="2176" spans="11:22">
      <c r="K2176" s="132"/>
      <c r="L2176" s="132"/>
      <c r="M2176" s="132"/>
      <c r="O2176" s="132"/>
      <c r="P2176" s="132"/>
      <c r="R2176" s="132"/>
      <c r="S2176" s="132"/>
      <c r="U2176" s="132"/>
      <c r="V2176" s="132"/>
    </row>
    <row r="2177" spans="11:22">
      <c r="K2177" s="132"/>
      <c r="L2177" s="132"/>
      <c r="M2177" s="132"/>
      <c r="O2177" s="132"/>
      <c r="P2177" s="132"/>
      <c r="R2177" s="132"/>
      <c r="S2177" s="132"/>
      <c r="U2177" s="132"/>
      <c r="V2177" s="132"/>
    </row>
    <row r="2178" spans="11:22">
      <c r="K2178" s="132"/>
      <c r="L2178" s="132"/>
      <c r="M2178" s="132"/>
      <c r="O2178" s="132"/>
      <c r="P2178" s="132"/>
      <c r="R2178" s="132"/>
      <c r="S2178" s="132"/>
      <c r="U2178" s="132"/>
      <c r="V2178" s="132"/>
    </row>
    <row r="2179" spans="11:22">
      <c r="K2179" s="132"/>
      <c r="L2179" s="132"/>
      <c r="M2179" s="132"/>
      <c r="O2179" s="132"/>
      <c r="P2179" s="132"/>
      <c r="R2179" s="132"/>
      <c r="S2179" s="132"/>
      <c r="U2179" s="132"/>
      <c r="V2179" s="132"/>
    </row>
    <row r="2180" spans="11:22">
      <c r="K2180" s="132"/>
      <c r="L2180" s="132"/>
      <c r="M2180" s="132"/>
      <c r="O2180" s="132"/>
      <c r="P2180" s="132"/>
      <c r="R2180" s="132"/>
      <c r="S2180" s="132"/>
      <c r="U2180" s="132"/>
      <c r="V2180" s="132"/>
    </row>
    <row r="2181" spans="11:22">
      <c r="K2181" s="132"/>
      <c r="L2181" s="132"/>
      <c r="M2181" s="132"/>
      <c r="O2181" s="132"/>
      <c r="P2181" s="132"/>
      <c r="R2181" s="132"/>
      <c r="S2181" s="132"/>
      <c r="U2181" s="132"/>
      <c r="V2181" s="132"/>
    </row>
    <row r="2182" spans="11:22">
      <c r="K2182" s="132"/>
      <c r="L2182" s="132"/>
      <c r="M2182" s="132"/>
      <c r="O2182" s="132"/>
      <c r="P2182" s="132"/>
      <c r="R2182" s="132"/>
      <c r="S2182" s="132"/>
      <c r="U2182" s="132"/>
      <c r="V2182" s="132"/>
    </row>
    <row r="2183" spans="11:22">
      <c r="K2183" s="132"/>
      <c r="L2183" s="132"/>
      <c r="M2183" s="132"/>
      <c r="O2183" s="132"/>
      <c r="P2183" s="132"/>
      <c r="R2183" s="132"/>
      <c r="S2183" s="132"/>
      <c r="U2183" s="132"/>
      <c r="V2183" s="132"/>
    </row>
    <row r="2184" spans="11:22">
      <c r="K2184" s="132"/>
      <c r="L2184" s="132"/>
      <c r="M2184" s="132"/>
      <c r="O2184" s="132"/>
      <c r="P2184" s="132"/>
      <c r="R2184" s="132"/>
      <c r="S2184" s="132"/>
      <c r="U2184" s="132"/>
      <c r="V2184" s="132"/>
    </row>
    <row r="2185" spans="11:22">
      <c r="K2185" s="132"/>
      <c r="L2185" s="132"/>
      <c r="M2185" s="132"/>
      <c r="O2185" s="132"/>
      <c r="P2185" s="132"/>
      <c r="R2185" s="132"/>
      <c r="S2185" s="132"/>
      <c r="U2185" s="132"/>
      <c r="V2185" s="132"/>
    </row>
    <row r="2186" spans="11:22">
      <c r="K2186" s="132"/>
      <c r="L2186" s="132"/>
      <c r="M2186" s="132"/>
      <c r="O2186" s="132"/>
      <c r="P2186" s="132"/>
      <c r="R2186" s="132"/>
      <c r="S2186" s="132"/>
      <c r="U2186" s="132"/>
      <c r="V2186" s="132"/>
    </row>
    <row r="2187" spans="11:22">
      <c r="K2187" s="132"/>
      <c r="L2187" s="132"/>
      <c r="M2187" s="132"/>
      <c r="O2187" s="132"/>
      <c r="P2187" s="132"/>
      <c r="R2187" s="132"/>
      <c r="S2187" s="132"/>
      <c r="U2187" s="132"/>
      <c r="V2187" s="132"/>
    </row>
    <row r="2188" spans="11:22">
      <c r="K2188" s="132"/>
      <c r="L2188" s="132"/>
      <c r="M2188" s="132"/>
      <c r="O2188" s="132"/>
      <c r="P2188" s="132"/>
      <c r="R2188" s="132"/>
      <c r="S2188" s="132"/>
      <c r="U2188" s="132"/>
      <c r="V2188" s="132"/>
    </row>
    <row r="2189" spans="11:22">
      <c r="K2189" s="132"/>
      <c r="L2189" s="132"/>
      <c r="M2189" s="132"/>
      <c r="O2189" s="132"/>
      <c r="P2189" s="132"/>
      <c r="R2189" s="132"/>
      <c r="S2189" s="132"/>
      <c r="U2189" s="132"/>
      <c r="V2189" s="132"/>
    </row>
    <row r="2190" spans="11:22">
      <c r="K2190" s="132"/>
      <c r="L2190" s="132"/>
      <c r="M2190" s="132"/>
      <c r="O2190" s="132"/>
      <c r="P2190" s="132"/>
      <c r="R2190" s="132"/>
      <c r="S2190" s="132"/>
      <c r="U2190" s="132"/>
      <c r="V2190" s="132"/>
    </row>
    <row r="2191" spans="11:22">
      <c r="K2191" s="132"/>
      <c r="L2191" s="132"/>
      <c r="M2191" s="132"/>
      <c r="O2191" s="132"/>
      <c r="P2191" s="132"/>
      <c r="R2191" s="132"/>
      <c r="S2191" s="132"/>
      <c r="U2191" s="132"/>
      <c r="V2191" s="132"/>
    </row>
    <row r="2192" spans="11:22">
      <c r="K2192" s="132"/>
      <c r="L2192" s="132"/>
      <c r="M2192" s="132"/>
      <c r="O2192" s="132"/>
      <c r="P2192" s="132"/>
      <c r="R2192" s="132"/>
      <c r="S2192" s="132"/>
      <c r="U2192" s="132"/>
      <c r="V2192" s="132"/>
    </row>
    <row r="2193" spans="11:22">
      <c r="K2193" s="132"/>
      <c r="L2193" s="132"/>
      <c r="M2193" s="132"/>
      <c r="O2193" s="132"/>
      <c r="P2193" s="132"/>
      <c r="R2193" s="132"/>
      <c r="S2193" s="132"/>
      <c r="U2193" s="132"/>
      <c r="V2193" s="132"/>
    </row>
    <row r="2194" spans="11:22">
      <c r="K2194" s="132"/>
      <c r="L2194" s="132"/>
      <c r="M2194" s="132"/>
      <c r="O2194" s="132"/>
      <c r="P2194" s="132"/>
      <c r="R2194" s="132"/>
      <c r="S2194" s="132"/>
      <c r="U2194" s="132"/>
      <c r="V2194" s="132"/>
    </row>
    <row r="2195" spans="11:22">
      <c r="K2195" s="132"/>
      <c r="L2195" s="132"/>
      <c r="M2195" s="132"/>
      <c r="O2195" s="132"/>
      <c r="P2195" s="132"/>
      <c r="R2195" s="132"/>
      <c r="S2195" s="132"/>
      <c r="U2195" s="132"/>
      <c r="V2195" s="132"/>
    </row>
    <row r="2196" spans="11:22">
      <c r="K2196" s="132"/>
      <c r="L2196" s="132"/>
      <c r="M2196" s="132"/>
      <c r="O2196" s="132"/>
      <c r="P2196" s="132"/>
      <c r="R2196" s="132"/>
      <c r="S2196" s="132"/>
      <c r="U2196" s="132"/>
      <c r="V2196" s="132"/>
    </row>
    <row r="2197" spans="11:22">
      <c r="K2197" s="132"/>
      <c r="L2197" s="132"/>
      <c r="M2197" s="132"/>
      <c r="O2197" s="132"/>
      <c r="P2197" s="132"/>
      <c r="R2197" s="132"/>
      <c r="S2197" s="132"/>
      <c r="U2197" s="132"/>
      <c r="V2197" s="132"/>
    </row>
    <row r="2198" spans="11:22">
      <c r="K2198" s="132"/>
      <c r="L2198" s="132"/>
      <c r="M2198" s="132"/>
      <c r="O2198" s="132"/>
      <c r="P2198" s="132"/>
      <c r="R2198" s="132"/>
      <c r="S2198" s="132"/>
      <c r="U2198" s="132"/>
      <c r="V2198" s="132"/>
    </row>
    <row r="2199" spans="11:22">
      <c r="K2199" s="132"/>
      <c r="L2199" s="132"/>
      <c r="M2199" s="132"/>
      <c r="O2199" s="132"/>
      <c r="P2199" s="132"/>
      <c r="R2199" s="132"/>
      <c r="S2199" s="132"/>
      <c r="U2199" s="132"/>
      <c r="V2199" s="132"/>
    </row>
    <row r="2200" spans="11:22">
      <c r="K2200" s="132"/>
      <c r="L2200" s="132"/>
      <c r="M2200" s="132"/>
      <c r="O2200" s="132"/>
      <c r="P2200" s="132"/>
      <c r="R2200" s="132"/>
      <c r="S2200" s="132"/>
      <c r="U2200" s="132"/>
      <c r="V2200" s="132"/>
    </row>
    <row r="2201" spans="11:22">
      <c r="K2201" s="132"/>
      <c r="L2201" s="132"/>
      <c r="M2201" s="132"/>
      <c r="O2201" s="132"/>
      <c r="P2201" s="132"/>
      <c r="R2201" s="132"/>
      <c r="S2201" s="132"/>
      <c r="U2201" s="132"/>
      <c r="V2201" s="132"/>
    </row>
    <row r="2202" spans="11:22">
      <c r="K2202" s="132"/>
      <c r="L2202" s="132"/>
      <c r="M2202" s="132"/>
      <c r="O2202" s="132"/>
      <c r="P2202" s="132"/>
      <c r="R2202" s="132"/>
      <c r="S2202" s="132"/>
      <c r="U2202" s="132"/>
      <c r="V2202" s="132"/>
    </row>
    <row r="2203" spans="11:22">
      <c r="K2203" s="132"/>
      <c r="L2203" s="132"/>
      <c r="M2203" s="132"/>
      <c r="O2203" s="132"/>
      <c r="P2203" s="132"/>
      <c r="R2203" s="132"/>
      <c r="S2203" s="132"/>
      <c r="U2203" s="132"/>
      <c r="V2203" s="132"/>
    </row>
    <row r="2204" spans="11:22">
      <c r="K2204" s="132"/>
      <c r="L2204" s="132"/>
      <c r="M2204" s="132"/>
      <c r="O2204" s="132"/>
      <c r="P2204" s="132"/>
      <c r="R2204" s="132"/>
      <c r="S2204" s="132"/>
      <c r="U2204" s="132"/>
      <c r="V2204" s="132"/>
    </row>
    <row r="2205" spans="11:22">
      <c r="K2205" s="132"/>
      <c r="L2205" s="132"/>
      <c r="M2205" s="132"/>
      <c r="O2205" s="132"/>
      <c r="P2205" s="132"/>
      <c r="R2205" s="132"/>
      <c r="S2205" s="132"/>
      <c r="U2205" s="132"/>
      <c r="V2205" s="132"/>
    </row>
    <row r="2206" spans="11:22">
      <c r="K2206" s="132"/>
      <c r="L2206" s="132"/>
      <c r="M2206" s="132"/>
      <c r="O2206" s="132"/>
      <c r="P2206" s="132"/>
      <c r="R2206" s="132"/>
      <c r="S2206" s="132"/>
      <c r="U2206" s="132"/>
      <c r="V2206" s="132"/>
    </row>
    <row r="2207" spans="11:22">
      <c r="K2207" s="132"/>
      <c r="L2207" s="132"/>
      <c r="M2207" s="132"/>
      <c r="O2207" s="132"/>
      <c r="P2207" s="132"/>
      <c r="R2207" s="132"/>
      <c r="S2207" s="132"/>
      <c r="U2207" s="132"/>
      <c r="V2207" s="132"/>
    </row>
    <row r="2208" spans="11:22">
      <c r="K2208" s="132"/>
      <c r="L2208" s="132"/>
      <c r="M2208" s="132"/>
      <c r="O2208" s="132"/>
      <c r="P2208" s="132"/>
      <c r="R2208" s="132"/>
      <c r="S2208" s="132"/>
      <c r="U2208" s="132"/>
      <c r="V2208" s="132"/>
    </row>
    <row r="2209" spans="11:22">
      <c r="K2209" s="132"/>
      <c r="L2209" s="132"/>
      <c r="M2209" s="132"/>
      <c r="O2209" s="132"/>
      <c r="P2209" s="132"/>
      <c r="R2209" s="132"/>
      <c r="S2209" s="132"/>
      <c r="U2209" s="132"/>
      <c r="V2209" s="132"/>
    </row>
    <row r="2210" spans="11:22">
      <c r="K2210" s="132"/>
      <c r="L2210" s="132"/>
      <c r="M2210" s="132"/>
      <c r="O2210" s="132"/>
      <c r="P2210" s="132"/>
      <c r="R2210" s="132"/>
      <c r="S2210" s="132"/>
      <c r="U2210" s="132"/>
      <c r="V2210" s="132"/>
    </row>
    <row r="2211" spans="11:22">
      <c r="K2211" s="132"/>
      <c r="L2211" s="132"/>
      <c r="M2211" s="132"/>
      <c r="O2211" s="132"/>
      <c r="P2211" s="132"/>
      <c r="R2211" s="132"/>
      <c r="S2211" s="132"/>
      <c r="U2211" s="132"/>
      <c r="V2211" s="132"/>
    </row>
    <row r="2212" spans="11:22">
      <c r="K2212" s="132"/>
      <c r="L2212" s="132"/>
      <c r="M2212" s="132"/>
      <c r="O2212" s="132"/>
      <c r="P2212" s="132"/>
      <c r="R2212" s="132"/>
      <c r="S2212" s="132"/>
      <c r="U2212" s="132"/>
      <c r="V2212" s="132"/>
    </row>
    <row r="2213" spans="11:22">
      <c r="K2213" s="132"/>
      <c r="L2213" s="132"/>
      <c r="M2213" s="132"/>
      <c r="O2213" s="132"/>
      <c r="P2213" s="132"/>
      <c r="R2213" s="132"/>
      <c r="S2213" s="132"/>
      <c r="U2213" s="132"/>
      <c r="V2213" s="132"/>
    </row>
    <row r="2214" spans="11:22">
      <c r="K2214" s="132"/>
      <c r="L2214" s="132"/>
      <c r="M2214" s="132"/>
      <c r="O2214" s="132"/>
      <c r="P2214" s="132"/>
      <c r="R2214" s="132"/>
      <c r="S2214" s="132"/>
      <c r="U2214" s="132"/>
      <c r="V2214" s="132"/>
    </row>
    <row r="2215" spans="11:22">
      <c r="K2215" s="132"/>
      <c r="L2215" s="132"/>
      <c r="M2215" s="132"/>
      <c r="O2215" s="132"/>
      <c r="P2215" s="132"/>
      <c r="R2215" s="132"/>
      <c r="S2215" s="132"/>
      <c r="U2215" s="132"/>
      <c r="V2215" s="132"/>
    </row>
    <row r="2216" spans="11:22">
      <c r="K2216" s="132"/>
      <c r="L2216" s="132"/>
      <c r="M2216" s="132"/>
      <c r="O2216" s="132"/>
      <c r="P2216" s="132"/>
      <c r="R2216" s="132"/>
      <c r="S2216" s="132"/>
      <c r="U2216" s="132"/>
      <c r="V2216" s="132"/>
    </row>
    <row r="2217" spans="11:22">
      <c r="K2217" s="132"/>
      <c r="L2217" s="132"/>
      <c r="M2217" s="132"/>
      <c r="O2217" s="132"/>
      <c r="P2217" s="132"/>
      <c r="R2217" s="132"/>
      <c r="S2217" s="132"/>
      <c r="U2217" s="132"/>
      <c r="V2217" s="132"/>
    </row>
    <row r="2218" spans="11:22">
      <c r="K2218" s="132"/>
      <c r="L2218" s="132"/>
      <c r="M2218" s="132"/>
      <c r="O2218" s="132"/>
      <c r="P2218" s="132"/>
      <c r="R2218" s="132"/>
      <c r="S2218" s="132"/>
      <c r="U2218" s="132"/>
      <c r="V2218" s="132"/>
    </row>
    <row r="2219" spans="11:22">
      <c r="K2219" s="132"/>
      <c r="L2219" s="132"/>
      <c r="M2219" s="132"/>
      <c r="O2219" s="132"/>
      <c r="P2219" s="132"/>
      <c r="R2219" s="132"/>
      <c r="S2219" s="132"/>
      <c r="U2219" s="132"/>
      <c r="V2219" s="132"/>
    </row>
    <row r="2220" spans="11:22">
      <c r="K2220" s="132"/>
      <c r="L2220" s="132"/>
      <c r="M2220" s="132"/>
      <c r="O2220" s="132"/>
      <c r="P2220" s="132"/>
      <c r="R2220" s="132"/>
      <c r="S2220" s="132"/>
      <c r="U2220" s="132"/>
      <c r="V2220" s="132"/>
    </row>
    <row r="2221" spans="11:22">
      <c r="K2221" s="132"/>
      <c r="L2221" s="132"/>
      <c r="M2221" s="132"/>
      <c r="O2221" s="132"/>
      <c r="P2221" s="132"/>
      <c r="R2221" s="132"/>
      <c r="S2221" s="132"/>
      <c r="U2221" s="132"/>
      <c r="V2221" s="132"/>
    </row>
    <row r="2222" spans="11:22">
      <c r="K2222" s="132"/>
      <c r="L2222" s="132"/>
      <c r="M2222" s="132"/>
      <c r="O2222" s="132"/>
      <c r="P2222" s="132"/>
      <c r="R2222" s="132"/>
      <c r="S2222" s="132"/>
      <c r="U2222" s="132"/>
      <c r="V2222" s="132"/>
    </row>
    <row r="2223" spans="11:22">
      <c r="K2223" s="132"/>
      <c r="L2223" s="132"/>
      <c r="M2223" s="132"/>
      <c r="O2223" s="132"/>
      <c r="P2223" s="132"/>
      <c r="R2223" s="132"/>
      <c r="S2223" s="132"/>
      <c r="U2223" s="132"/>
      <c r="V2223" s="132"/>
    </row>
    <row r="2224" spans="11:22">
      <c r="K2224" s="132"/>
      <c r="L2224" s="132"/>
      <c r="M2224" s="132"/>
      <c r="O2224" s="132"/>
      <c r="P2224" s="132"/>
      <c r="R2224" s="132"/>
      <c r="S2224" s="132"/>
      <c r="U2224" s="132"/>
      <c r="V2224" s="132"/>
    </row>
    <row r="2225" spans="11:22">
      <c r="K2225" s="132"/>
      <c r="L2225" s="132"/>
      <c r="M2225" s="132"/>
      <c r="O2225" s="132"/>
      <c r="P2225" s="132"/>
      <c r="R2225" s="132"/>
      <c r="S2225" s="132"/>
      <c r="U2225" s="132"/>
      <c r="V2225" s="132"/>
    </row>
    <row r="2226" spans="11:22">
      <c r="K2226" s="132"/>
      <c r="L2226" s="132"/>
      <c r="M2226" s="132"/>
      <c r="O2226" s="132"/>
      <c r="P2226" s="132"/>
      <c r="R2226" s="132"/>
      <c r="S2226" s="132"/>
      <c r="U2226" s="132"/>
      <c r="V2226" s="132"/>
    </row>
    <row r="2227" spans="11:22">
      <c r="K2227" s="132"/>
      <c r="L2227" s="132"/>
      <c r="M2227" s="132"/>
      <c r="O2227" s="132"/>
      <c r="P2227" s="132"/>
      <c r="R2227" s="132"/>
      <c r="S2227" s="132"/>
      <c r="U2227" s="132"/>
      <c r="V2227" s="132"/>
    </row>
    <row r="2228" spans="11:22">
      <c r="K2228" s="132"/>
      <c r="L2228" s="132"/>
      <c r="M2228" s="132"/>
      <c r="O2228" s="132"/>
      <c r="P2228" s="132"/>
      <c r="R2228" s="132"/>
      <c r="S2228" s="132"/>
      <c r="U2228" s="132"/>
      <c r="V2228" s="132"/>
    </row>
    <row r="2229" spans="11:22">
      <c r="K2229" s="132"/>
      <c r="L2229" s="132"/>
      <c r="M2229" s="132"/>
      <c r="O2229" s="132"/>
      <c r="P2229" s="132"/>
      <c r="R2229" s="132"/>
      <c r="S2229" s="132"/>
      <c r="U2229" s="132"/>
      <c r="V2229" s="132"/>
    </row>
    <row r="2230" spans="11:22">
      <c r="K2230" s="132"/>
      <c r="L2230" s="132"/>
      <c r="M2230" s="132"/>
      <c r="O2230" s="132"/>
      <c r="P2230" s="132"/>
      <c r="R2230" s="132"/>
      <c r="S2230" s="132"/>
      <c r="U2230" s="132"/>
      <c r="V2230" s="132"/>
    </row>
    <row r="2231" spans="11:22">
      <c r="K2231" s="132"/>
      <c r="L2231" s="132"/>
      <c r="M2231" s="132"/>
      <c r="O2231" s="132"/>
      <c r="P2231" s="132"/>
      <c r="R2231" s="132"/>
      <c r="S2231" s="132"/>
      <c r="U2231" s="132"/>
      <c r="V2231" s="132"/>
    </row>
    <row r="2232" spans="11:22">
      <c r="K2232" s="132"/>
      <c r="L2232" s="132"/>
      <c r="M2232" s="132"/>
      <c r="O2232" s="132"/>
      <c r="P2232" s="132"/>
      <c r="R2232" s="132"/>
      <c r="S2232" s="132"/>
      <c r="U2232" s="132"/>
      <c r="V2232" s="132"/>
    </row>
    <row r="2233" spans="11:22">
      <c r="K2233" s="132"/>
      <c r="L2233" s="132"/>
      <c r="M2233" s="132"/>
      <c r="O2233" s="132"/>
      <c r="P2233" s="132"/>
      <c r="R2233" s="132"/>
      <c r="S2233" s="132"/>
      <c r="U2233" s="132"/>
      <c r="V2233" s="132"/>
    </row>
    <row r="2234" spans="11:22">
      <c r="K2234" s="132"/>
      <c r="L2234" s="132"/>
      <c r="M2234" s="132"/>
      <c r="O2234" s="132"/>
      <c r="P2234" s="132"/>
      <c r="R2234" s="132"/>
      <c r="S2234" s="132"/>
      <c r="U2234" s="132"/>
      <c r="V2234" s="132"/>
    </row>
    <row r="2235" spans="11:22">
      <c r="K2235" s="132"/>
      <c r="L2235" s="132"/>
      <c r="M2235" s="132"/>
      <c r="O2235" s="132"/>
      <c r="P2235" s="132"/>
      <c r="R2235" s="132"/>
      <c r="S2235" s="132"/>
      <c r="U2235" s="132"/>
      <c r="V2235" s="132"/>
    </row>
    <row r="2236" spans="11:22">
      <c r="K2236" s="132"/>
      <c r="L2236" s="132"/>
      <c r="M2236" s="132"/>
      <c r="O2236" s="132"/>
      <c r="P2236" s="132"/>
      <c r="R2236" s="132"/>
      <c r="S2236" s="132"/>
      <c r="U2236" s="132"/>
      <c r="V2236" s="132"/>
    </row>
    <row r="2237" spans="11:22">
      <c r="K2237" s="132"/>
      <c r="L2237" s="132"/>
      <c r="M2237" s="132"/>
      <c r="O2237" s="132"/>
      <c r="P2237" s="132"/>
      <c r="R2237" s="132"/>
      <c r="S2237" s="132"/>
      <c r="U2237" s="132"/>
      <c r="V2237" s="132"/>
    </row>
    <row r="2238" spans="11:22">
      <c r="K2238" s="132"/>
      <c r="L2238" s="132"/>
      <c r="M2238" s="132"/>
      <c r="O2238" s="132"/>
      <c r="P2238" s="132"/>
      <c r="R2238" s="132"/>
      <c r="S2238" s="132"/>
      <c r="U2238" s="132"/>
      <c r="V2238" s="132"/>
    </row>
    <row r="2239" spans="11:22">
      <c r="K2239" s="132"/>
      <c r="L2239" s="132"/>
      <c r="M2239" s="132"/>
      <c r="O2239" s="132"/>
      <c r="P2239" s="132"/>
      <c r="R2239" s="132"/>
      <c r="S2239" s="132"/>
      <c r="U2239" s="132"/>
      <c r="V2239" s="132"/>
    </row>
    <row r="2240" spans="11:22">
      <c r="K2240" s="132"/>
      <c r="L2240" s="132"/>
      <c r="M2240" s="132"/>
      <c r="O2240" s="132"/>
      <c r="P2240" s="132"/>
      <c r="R2240" s="132"/>
      <c r="S2240" s="132"/>
      <c r="U2240" s="132"/>
      <c r="V2240" s="132"/>
    </row>
    <row r="2241" spans="11:22">
      <c r="K2241" s="132"/>
      <c r="L2241" s="132"/>
      <c r="M2241" s="132"/>
      <c r="O2241" s="132"/>
      <c r="P2241" s="132"/>
      <c r="R2241" s="132"/>
      <c r="S2241" s="132"/>
      <c r="U2241" s="132"/>
      <c r="V2241" s="132"/>
    </row>
    <row r="2242" spans="11:22">
      <c r="K2242" s="132"/>
      <c r="L2242" s="132"/>
      <c r="M2242" s="132"/>
      <c r="O2242" s="132"/>
      <c r="P2242" s="132"/>
      <c r="R2242" s="132"/>
      <c r="S2242" s="132"/>
      <c r="U2242" s="132"/>
      <c r="V2242" s="132"/>
    </row>
    <row r="2243" spans="11:22">
      <c r="K2243" s="132"/>
      <c r="L2243" s="132"/>
      <c r="M2243" s="132"/>
      <c r="O2243" s="132"/>
      <c r="P2243" s="132"/>
      <c r="R2243" s="132"/>
      <c r="S2243" s="132"/>
      <c r="U2243" s="132"/>
      <c r="V2243" s="132"/>
    </row>
    <row r="2244" spans="11:22">
      <c r="K2244" s="132"/>
      <c r="L2244" s="132"/>
      <c r="M2244" s="132"/>
      <c r="O2244" s="132"/>
      <c r="P2244" s="132"/>
      <c r="R2244" s="132"/>
      <c r="S2244" s="132"/>
      <c r="U2244" s="132"/>
      <c r="V2244" s="132"/>
    </row>
    <row r="2245" spans="11:22">
      <c r="K2245" s="132"/>
      <c r="L2245" s="132"/>
      <c r="M2245" s="132"/>
      <c r="O2245" s="132"/>
      <c r="P2245" s="132"/>
      <c r="R2245" s="132"/>
      <c r="S2245" s="132"/>
      <c r="U2245" s="132"/>
      <c r="V2245" s="132"/>
    </row>
    <row r="2246" spans="11:22">
      <c r="K2246" s="132"/>
      <c r="L2246" s="132"/>
      <c r="M2246" s="132"/>
      <c r="O2246" s="132"/>
      <c r="P2246" s="132"/>
      <c r="R2246" s="132"/>
      <c r="S2246" s="132"/>
      <c r="U2246" s="132"/>
      <c r="V2246" s="132"/>
    </row>
    <row r="2247" spans="11:22">
      <c r="K2247" s="132"/>
      <c r="L2247" s="132"/>
      <c r="M2247" s="132"/>
      <c r="O2247" s="132"/>
      <c r="P2247" s="132"/>
      <c r="R2247" s="132"/>
      <c r="S2247" s="132"/>
      <c r="U2247" s="132"/>
      <c r="V2247" s="132"/>
    </row>
    <row r="2248" spans="11:22">
      <c r="K2248" s="132"/>
      <c r="L2248" s="132"/>
      <c r="M2248" s="132"/>
      <c r="O2248" s="132"/>
      <c r="P2248" s="132"/>
      <c r="R2248" s="132"/>
      <c r="S2248" s="132"/>
      <c r="U2248" s="132"/>
      <c r="V2248" s="132"/>
    </row>
    <row r="2249" spans="11:22">
      <c r="K2249" s="132"/>
      <c r="L2249" s="132"/>
      <c r="M2249" s="132"/>
      <c r="O2249" s="132"/>
      <c r="P2249" s="132"/>
      <c r="R2249" s="132"/>
      <c r="S2249" s="132"/>
      <c r="U2249" s="132"/>
      <c r="V2249" s="132"/>
    </row>
    <row r="2250" spans="11:22">
      <c r="K2250" s="132"/>
      <c r="L2250" s="132"/>
      <c r="M2250" s="132"/>
      <c r="O2250" s="132"/>
      <c r="P2250" s="132"/>
      <c r="R2250" s="132"/>
      <c r="S2250" s="132"/>
      <c r="U2250" s="132"/>
      <c r="V2250" s="132"/>
    </row>
    <row r="2251" spans="11:22">
      <c r="K2251" s="132"/>
      <c r="L2251" s="132"/>
      <c r="M2251" s="132"/>
      <c r="O2251" s="132"/>
      <c r="P2251" s="132"/>
      <c r="R2251" s="132"/>
      <c r="S2251" s="132"/>
      <c r="U2251" s="132"/>
      <c r="V2251" s="132"/>
    </row>
    <row r="2252" spans="11:22">
      <c r="K2252" s="132"/>
      <c r="L2252" s="132"/>
      <c r="M2252" s="132"/>
      <c r="O2252" s="132"/>
      <c r="P2252" s="132"/>
      <c r="R2252" s="132"/>
      <c r="S2252" s="132"/>
      <c r="U2252" s="132"/>
      <c r="V2252" s="132"/>
    </row>
    <row r="2253" spans="11:22">
      <c r="K2253" s="132"/>
      <c r="L2253" s="132"/>
      <c r="M2253" s="132"/>
      <c r="O2253" s="132"/>
      <c r="P2253" s="132"/>
      <c r="R2253" s="132"/>
      <c r="S2253" s="132"/>
      <c r="U2253" s="132"/>
      <c r="V2253" s="132"/>
    </row>
    <row r="2254" spans="11:22">
      <c r="K2254" s="132"/>
      <c r="L2254" s="132"/>
      <c r="M2254" s="132"/>
      <c r="O2254" s="132"/>
      <c r="P2254" s="132"/>
      <c r="R2254" s="132"/>
      <c r="S2254" s="132"/>
      <c r="U2254" s="132"/>
      <c r="V2254" s="132"/>
    </row>
    <row r="2255" spans="11:22">
      <c r="K2255" s="132"/>
      <c r="L2255" s="132"/>
      <c r="M2255" s="132"/>
      <c r="O2255" s="132"/>
      <c r="P2255" s="132"/>
      <c r="R2255" s="132"/>
      <c r="S2255" s="132"/>
      <c r="U2255" s="132"/>
      <c r="V2255" s="132"/>
    </row>
    <row r="2256" spans="11:22">
      <c r="K2256" s="132"/>
      <c r="L2256" s="132"/>
      <c r="M2256" s="132"/>
      <c r="O2256" s="132"/>
      <c r="P2256" s="132"/>
      <c r="R2256" s="132"/>
      <c r="S2256" s="132"/>
      <c r="U2256" s="132"/>
      <c r="V2256" s="132"/>
    </row>
    <row r="2257" spans="11:22">
      <c r="K2257" s="132"/>
      <c r="L2257" s="132"/>
      <c r="M2257" s="132"/>
      <c r="O2257" s="132"/>
      <c r="P2257" s="132"/>
      <c r="R2257" s="132"/>
      <c r="S2257" s="132"/>
      <c r="U2257" s="132"/>
      <c r="V2257" s="132"/>
    </row>
    <row r="2258" spans="11:22">
      <c r="K2258" s="132"/>
      <c r="L2258" s="132"/>
      <c r="M2258" s="132"/>
      <c r="O2258" s="132"/>
      <c r="P2258" s="132"/>
      <c r="R2258" s="132"/>
      <c r="S2258" s="132"/>
      <c r="U2258" s="132"/>
      <c r="V2258" s="132"/>
    </row>
    <row r="2259" spans="11:22">
      <c r="K2259" s="132"/>
      <c r="L2259" s="132"/>
      <c r="M2259" s="132"/>
      <c r="O2259" s="132"/>
      <c r="P2259" s="132"/>
      <c r="R2259" s="132"/>
      <c r="S2259" s="132"/>
      <c r="U2259" s="132"/>
      <c r="V2259" s="132"/>
    </row>
    <row r="2260" spans="11:22">
      <c r="K2260" s="132"/>
      <c r="L2260" s="132"/>
      <c r="M2260" s="132"/>
      <c r="O2260" s="132"/>
      <c r="P2260" s="132"/>
      <c r="R2260" s="132"/>
      <c r="S2260" s="132"/>
      <c r="U2260" s="132"/>
      <c r="V2260" s="132"/>
    </row>
    <row r="2261" spans="11:22">
      <c r="K2261" s="132"/>
      <c r="L2261" s="132"/>
      <c r="M2261" s="132"/>
      <c r="O2261" s="132"/>
      <c r="P2261" s="132"/>
      <c r="R2261" s="132"/>
      <c r="S2261" s="132"/>
      <c r="U2261" s="132"/>
      <c r="V2261" s="132"/>
    </row>
    <row r="2262" spans="11:22">
      <c r="K2262" s="132"/>
      <c r="L2262" s="132"/>
      <c r="M2262" s="132"/>
      <c r="O2262" s="132"/>
      <c r="P2262" s="132"/>
      <c r="R2262" s="132"/>
      <c r="S2262" s="132"/>
      <c r="U2262" s="132"/>
      <c r="V2262" s="132"/>
    </row>
    <row r="2263" spans="11:22">
      <c r="K2263" s="132"/>
      <c r="L2263" s="132"/>
      <c r="M2263" s="132"/>
      <c r="O2263" s="132"/>
      <c r="P2263" s="132"/>
      <c r="R2263" s="132"/>
      <c r="S2263" s="132"/>
      <c r="U2263" s="132"/>
      <c r="V2263" s="132"/>
    </row>
    <row r="2264" spans="11:22">
      <c r="K2264" s="132"/>
      <c r="L2264" s="132"/>
      <c r="M2264" s="132"/>
      <c r="O2264" s="132"/>
      <c r="P2264" s="132"/>
      <c r="R2264" s="132"/>
      <c r="S2264" s="132"/>
      <c r="U2264" s="132"/>
      <c r="V2264" s="132"/>
    </row>
    <row r="2265" spans="11:22">
      <c r="K2265" s="132"/>
      <c r="L2265" s="132"/>
      <c r="M2265" s="132"/>
      <c r="O2265" s="132"/>
      <c r="P2265" s="132"/>
      <c r="R2265" s="132"/>
      <c r="S2265" s="132"/>
      <c r="U2265" s="132"/>
      <c r="V2265" s="132"/>
    </row>
    <row r="2266" spans="11:22">
      <c r="K2266" s="132"/>
      <c r="L2266" s="132"/>
      <c r="M2266" s="132"/>
      <c r="O2266" s="132"/>
      <c r="P2266" s="132"/>
      <c r="R2266" s="132"/>
      <c r="S2266" s="132"/>
      <c r="U2266" s="132"/>
      <c r="V2266" s="132"/>
    </row>
    <row r="2267" spans="11:22">
      <c r="K2267" s="132"/>
      <c r="L2267" s="132"/>
      <c r="M2267" s="132"/>
      <c r="O2267" s="132"/>
      <c r="P2267" s="132"/>
      <c r="R2267" s="132"/>
      <c r="S2267" s="132"/>
      <c r="U2267" s="132"/>
      <c r="V2267" s="132"/>
    </row>
    <row r="2268" spans="11:22">
      <c r="K2268" s="132"/>
      <c r="L2268" s="132"/>
      <c r="M2268" s="132"/>
      <c r="O2268" s="132"/>
      <c r="P2268" s="132"/>
      <c r="R2268" s="132"/>
      <c r="S2268" s="132"/>
      <c r="U2268" s="132"/>
      <c r="V2268" s="132"/>
    </row>
    <row r="2269" spans="11:22">
      <c r="K2269" s="132"/>
      <c r="L2269" s="132"/>
      <c r="M2269" s="132"/>
      <c r="O2269" s="132"/>
      <c r="P2269" s="132"/>
      <c r="R2269" s="132"/>
      <c r="S2269" s="132"/>
      <c r="U2269" s="132"/>
      <c r="V2269" s="132"/>
    </row>
    <row r="2270" spans="11:22">
      <c r="K2270" s="132"/>
      <c r="L2270" s="132"/>
      <c r="M2270" s="132"/>
      <c r="O2270" s="132"/>
      <c r="P2270" s="132"/>
      <c r="R2270" s="132"/>
      <c r="S2270" s="132"/>
      <c r="U2270" s="132"/>
      <c r="V2270" s="132"/>
    </row>
    <row r="2271" spans="11:22">
      <c r="K2271" s="132"/>
      <c r="L2271" s="132"/>
      <c r="M2271" s="132"/>
      <c r="O2271" s="132"/>
      <c r="P2271" s="132"/>
      <c r="R2271" s="132"/>
      <c r="S2271" s="132"/>
      <c r="U2271" s="132"/>
      <c r="V2271" s="132"/>
    </row>
    <row r="2272" spans="11:22">
      <c r="K2272" s="132"/>
      <c r="L2272" s="132"/>
      <c r="M2272" s="132"/>
      <c r="O2272" s="132"/>
      <c r="P2272" s="132"/>
      <c r="R2272" s="132"/>
      <c r="S2272" s="132"/>
      <c r="U2272" s="132"/>
      <c r="V2272" s="132"/>
    </row>
    <row r="2273" spans="11:22">
      <c r="K2273" s="132"/>
      <c r="L2273" s="132"/>
      <c r="M2273" s="132"/>
      <c r="O2273" s="132"/>
      <c r="P2273" s="132"/>
      <c r="R2273" s="132"/>
      <c r="S2273" s="132"/>
      <c r="U2273" s="132"/>
      <c r="V2273" s="132"/>
    </row>
    <row r="2274" spans="11:22">
      <c r="K2274" s="132"/>
      <c r="L2274" s="132"/>
      <c r="M2274" s="132"/>
      <c r="O2274" s="132"/>
      <c r="P2274" s="132"/>
      <c r="R2274" s="132"/>
      <c r="S2274" s="132"/>
      <c r="U2274" s="132"/>
      <c r="V2274" s="132"/>
    </row>
    <row r="2275" spans="11:22">
      <c r="K2275" s="132"/>
      <c r="L2275" s="132"/>
      <c r="M2275" s="132"/>
      <c r="O2275" s="132"/>
      <c r="P2275" s="132"/>
      <c r="R2275" s="132"/>
      <c r="S2275" s="132"/>
      <c r="U2275" s="132"/>
      <c r="V2275" s="132"/>
    </row>
    <row r="2276" spans="11:22">
      <c r="K2276" s="132"/>
      <c r="L2276" s="132"/>
      <c r="M2276" s="132"/>
      <c r="O2276" s="132"/>
      <c r="P2276" s="132"/>
      <c r="R2276" s="132"/>
      <c r="S2276" s="132"/>
      <c r="U2276" s="132"/>
      <c r="V2276" s="132"/>
    </row>
    <row r="2277" spans="11:22">
      <c r="K2277" s="132"/>
      <c r="L2277" s="132"/>
      <c r="M2277" s="132"/>
      <c r="O2277" s="132"/>
      <c r="P2277" s="132"/>
      <c r="R2277" s="132"/>
      <c r="S2277" s="132"/>
      <c r="U2277" s="132"/>
      <c r="V2277" s="132"/>
    </row>
    <row r="2278" spans="11:22">
      <c r="K2278" s="132"/>
      <c r="L2278" s="132"/>
      <c r="M2278" s="132"/>
      <c r="O2278" s="132"/>
      <c r="P2278" s="132"/>
      <c r="R2278" s="132"/>
      <c r="S2278" s="132"/>
      <c r="U2278" s="132"/>
      <c r="V2278" s="132"/>
    </row>
    <row r="2279" spans="11:22">
      <c r="K2279" s="132"/>
      <c r="L2279" s="132"/>
      <c r="M2279" s="132"/>
      <c r="O2279" s="132"/>
      <c r="P2279" s="132"/>
      <c r="R2279" s="132"/>
      <c r="S2279" s="132"/>
      <c r="U2279" s="132"/>
      <c r="V2279" s="132"/>
    </row>
    <row r="2280" spans="11:22">
      <c r="K2280" s="132"/>
      <c r="L2280" s="132"/>
      <c r="M2280" s="132"/>
      <c r="O2280" s="132"/>
      <c r="P2280" s="132"/>
      <c r="R2280" s="132"/>
      <c r="S2280" s="132"/>
      <c r="U2280" s="132"/>
      <c r="V2280" s="132"/>
    </row>
    <row r="2281" spans="11:22">
      <c r="K2281" s="132"/>
      <c r="L2281" s="132"/>
      <c r="M2281" s="132"/>
      <c r="O2281" s="132"/>
      <c r="P2281" s="132"/>
      <c r="R2281" s="132"/>
      <c r="S2281" s="132"/>
      <c r="U2281" s="132"/>
      <c r="V2281" s="132"/>
    </row>
    <row r="2282" spans="11:22">
      <c r="K2282" s="132"/>
      <c r="L2282" s="132"/>
      <c r="M2282" s="132"/>
      <c r="O2282" s="132"/>
      <c r="P2282" s="132"/>
      <c r="R2282" s="132"/>
      <c r="S2282" s="132"/>
      <c r="U2282" s="132"/>
      <c r="V2282" s="132"/>
    </row>
    <row r="2283" spans="11:22">
      <c r="K2283" s="132"/>
      <c r="L2283" s="132"/>
      <c r="M2283" s="132"/>
      <c r="O2283" s="132"/>
      <c r="P2283" s="132"/>
      <c r="R2283" s="132"/>
      <c r="S2283" s="132"/>
      <c r="U2283" s="132"/>
      <c r="V2283" s="132"/>
    </row>
    <row r="2284" spans="11:22">
      <c r="K2284" s="132"/>
      <c r="L2284" s="132"/>
      <c r="M2284" s="132"/>
      <c r="O2284" s="132"/>
      <c r="P2284" s="132"/>
      <c r="R2284" s="132"/>
      <c r="S2284" s="132"/>
      <c r="U2284" s="132"/>
      <c r="V2284" s="132"/>
    </row>
    <row r="2285" spans="11:22">
      <c r="K2285" s="132"/>
      <c r="L2285" s="132"/>
      <c r="M2285" s="132"/>
      <c r="O2285" s="132"/>
      <c r="P2285" s="132"/>
      <c r="R2285" s="132"/>
      <c r="S2285" s="132"/>
      <c r="U2285" s="132"/>
      <c r="V2285" s="132"/>
    </row>
    <row r="2286" spans="11:22">
      <c r="K2286" s="132"/>
      <c r="L2286" s="132"/>
      <c r="M2286" s="132"/>
      <c r="O2286" s="132"/>
      <c r="P2286" s="132"/>
      <c r="R2286" s="132"/>
      <c r="S2286" s="132"/>
      <c r="U2286" s="132"/>
      <c r="V2286" s="132"/>
    </row>
    <row r="2287" spans="11:22">
      <c r="K2287" s="132"/>
      <c r="L2287" s="132"/>
      <c r="M2287" s="132"/>
      <c r="O2287" s="132"/>
      <c r="P2287" s="132"/>
      <c r="R2287" s="132"/>
      <c r="S2287" s="132"/>
      <c r="U2287" s="132"/>
      <c r="V2287" s="132"/>
    </row>
    <row r="2288" spans="11:22">
      <c r="K2288" s="132"/>
      <c r="L2288" s="132"/>
      <c r="M2288" s="132"/>
      <c r="O2288" s="132"/>
      <c r="P2288" s="132"/>
      <c r="R2288" s="132"/>
      <c r="S2288" s="132"/>
      <c r="U2288" s="132"/>
      <c r="V2288" s="132"/>
    </row>
    <row r="2289" spans="11:22">
      <c r="K2289" s="132"/>
      <c r="L2289" s="132"/>
      <c r="M2289" s="132"/>
      <c r="O2289" s="132"/>
      <c r="P2289" s="132"/>
      <c r="R2289" s="132"/>
      <c r="S2289" s="132"/>
      <c r="U2289" s="132"/>
      <c r="V2289" s="132"/>
    </row>
    <row r="2290" spans="11:22">
      <c r="K2290" s="132"/>
      <c r="L2290" s="132"/>
      <c r="M2290" s="132"/>
      <c r="O2290" s="132"/>
      <c r="P2290" s="132"/>
      <c r="R2290" s="132"/>
      <c r="S2290" s="132"/>
      <c r="U2290" s="132"/>
      <c r="V2290" s="132"/>
    </row>
    <row r="2291" spans="11:22">
      <c r="K2291" s="132"/>
      <c r="L2291" s="132"/>
      <c r="M2291" s="132"/>
      <c r="O2291" s="132"/>
      <c r="P2291" s="132"/>
      <c r="R2291" s="132"/>
      <c r="S2291" s="132"/>
      <c r="U2291" s="132"/>
      <c r="V2291" s="132"/>
    </row>
    <row r="2292" spans="11:22">
      <c r="K2292" s="132"/>
      <c r="L2292" s="132"/>
      <c r="M2292" s="132"/>
      <c r="O2292" s="132"/>
      <c r="P2292" s="132"/>
      <c r="R2292" s="132"/>
      <c r="S2292" s="132"/>
      <c r="U2292" s="132"/>
      <c r="V2292" s="132"/>
    </row>
    <row r="2293" spans="11:22">
      <c r="K2293" s="132"/>
      <c r="L2293" s="132"/>
      <c r="M2293" s="132"/>
      <c r="O2293" s="132"/>
      <c r="P2293" s="132"/>
      <c r="R2293" s="132"/>
      <c r="S2293" s="132"/>
      <c r="U2293" s="132"/>
      <c r="V2293" s="132"/>
    </row>
    <row r="2294" spans="11:22">
      <c r="K2294" s="132"/>
      <c r="L2294" s="132"/>
      <c r="M2294" s="132"/>
      <c r="O2294" s="132"/>
      <c r="P2294" s="132"/>
      <c r="R2294" s="132"/>
      <c r="S2294" s="132"/>
      <c r="U2294" s="132"/>
      <c r="V2294" s="132"/>
    </row>
    <row r="2295" spans="11:22">
      <c r="K2295" s="132"/>
      <c r="L2295" s="132"/>
      <c r="M2295" s="132"/>
      <c r="O2295" s="132"/>
      <c r="P2295" s="132"/>
      <c r="R2295" s="132"/>
      <c r="S2295" s="132"/>
      <c r="U2295" s="132"/>
      <c r="V2295" s="132"/>
    </row>
    <row r="2296" spans="11:22">
      <c r="K2296" s="132"/>
      <c r="L2296" s="132"/>
      <c r="M2296" s="132"/>
      <c r="O2296" s="132"/>
      <c r="P2296" s="132"/>
      <c r="R2296" s="132"/>
      <c r="S2296" s="132"/>
      <c r="U2296" s="132"/>
      <c r="V2296" s="132"/>
    </row>
    <row r="2297" spans="11:22">
      <c r="K2297" s="132"/>
      <c r="L2297" s="132"/>
      <c r="M2297" s="132"/>
      <c r="O2297" s="132"/>
      <c r="P2297" s="132"/>
      <c r="R2297" s="132"/>
      <c r="S2297" s="132"/>
      <c r="U2297" s="132"/>
      <c r="V2297" s="132"/>
    </row>
    <row r="2298" spans="11:22">
      <c r="K2298" s="132"/>
      <c r="L2298" s="132"/>
      <c r="M2298" s="132"/>
      <c r="O2298" s="132"/>
      <c r="P2298" s="132"/>
      <c r="R2298" s="132"/>
      <c r="S2298" s="132"/>
      <c r="U2298" s="132"/>
      <c r="V2298" s="132"/>
    </row>
    <row r="2299" spans="11:22">
      <c r="K2299" s="132"/>
      <c r="L2299" s="132"/>
      <c r="M2299" s="132"/>
      <c r="O2299" s="132"/>
      <c r="P2299" s="132"/>
      <c r="R2299" s="132"/>
      <c r="S2299" s="132"/>
      <c r="U2299" s="132"/>
      <c r="V2299" s="132"/>
    </row>
    <row r="2300" spans="11:22">
      <c r="K2300" s="132"/>
      <c r="L2300" s="132"/>
      <c r="M2300" s="132"/>
      <c r="O2300" s="132"/>
      <c r="P2300" s="132"/>
      <c r="R2300" s="132"/>
      <c r="S2300" s="132"/>
      <c r="U2300" s="132"/>
      <c r="V2300" s="132"/>
    </row>
    <row r="2301" spans="11:22">
      <c r="K2301" s="132"/>
      <c r="L2301" s="132"/>
      <c r="M2301" s="132"/>
      <c r="O2301" s="132"/>
      <c r="P2301" s="132"/>
      <c r="R2301" s="132"/>
      <c r="S2301" s="132"/>
      <c r="U2301" s="132"/>
      <c r="V2301" s="132"/>
    </row>
    <row r="2302" spans="11:22">
      <c r="K2302" s="132"/>
      <c r="L2302" s="132"/>
      <c r="M2302" s="132"/>
      <c r="O2302" s="132"/>
      <c r="P2302" s="132"/>
      <c r="R2302" s="132"/>
      <c r="S2302" s="132"/>
      <c r="U2302" s="132"/>
      <c r="V2302" s="132"/>
    </row>
    <row r="2303" spans="11:22">
      <c r="K2303" s="132"/>
      <c r="L2303" s="132"/>
      <c r="M2303" s="132"/>
      <c r="O2303" s="132"/>
      <c r="P2303" s="132"/>
      <c r="R2303" s="132"/>
      <c r="S2303" s="132"/>
      <c r="U2303" s="132"/>
      <c r="V2303" s="132"/>
    </row>
    <row r="2304" spans="11:22">
      <c r="K2304" s="132"/>
      <c r="L2304" s="132"/>
      <c r="M2304" s="132"/>
      <c r="O2304" s="132"/>
      <c r="P2304" s="132"/>
      <c r="R2304" s="132"/>
      <c r="S2304" s="132"/>
      <c r="U2304" s="132"/>
      <c r="V2304" s="132"/>
    </row>
    <row r="2305" spans="11:22">
      <c r="K2305" s="132"/>
      <c r="L2305" s="132"/>
      <c r="M2305" s="132"/>
      <c r="O2305" s="132"/>
      <c r="P2305" s="132"/>
      <c r="R2305" s="132"/>
      <c r="S2305" s="132"/>
      <c r="U2305" s="132"/>
      <c r="V2305" s="132"/>
    </row>
    <row r="2306" spans="11:22">
      <c r="K2306" s="132"/>
      <c r="L2306" s="132"/>
      <c r="M2306" s="132"/>
      <c r="O2306" s="132"/>
      <c r="P2306" s="132"/>
      <c r="R2306" s="132"/>
      <c r="S2306" s="132"/>
      <c r="U2306" s="132"/>
      <c r="V2306" s="132"/>
    </row>
    <row r="2307" spans="11:22">
      <c r="K2307" s="132"/>
      <c r="L2307" s="132"/>
      <c r="M2307" s="132"/>
      <c r="O2307" s="132"/>
      <c r="P2307" s="132"/>
      <c r="R2307" s="132"/>
      <c r="S2307" s="132"/>
      <c r="U2307" s="132"/>
      <c r="V2307" s="132"/>
    </row>
    <row r="2308" spans="11:22">
      <c r="K2308" s="132"/>
      <c r="L2308" s="132"/>
      <c r="M2308" s="132"/>
      <c r="O2308" s="132"/>
      <c r="P2308" s="132"/>
      <c r="R2308" s="132"/>
      <c r="S2308" s="132"/>
      <c r="U2308" s="132"/>
      <c r="V2308" s="132"/>
    </row>
    <row r="2309" spans="11:22">
      <c r="K2309" s="132"/>
      <c r="L2309" s="132"/>
      <c r="M2309" s="132"/>
      <c r="O2309" s="132"/>
      <c r="P2309" s="132"/>
      <c r="R2309" s="132"/>
      <c r="S2309" s="132"/>
      <c r="U2309" s="132"/>
      <c r="V2309" s="132"/>
    </row>
    <row r="2310" spans="11:22">
      <c r="K2310" s="132"/>
      <c r="L2310" s="132"/>
      <c r="M2310" s="132"/>
      <c r="O2310" s="132"/>
      <c r="P2310" s="132"/>
      <c r="R2310" s="132"/>
      <c r="S2310" s="132"/>
      <c r="U2310" s="132"/>
      <c r="V2310" s="132"/>
    </row>
    <row r="2311" spans="11:22">
      <c r="K2311" s="132"/>
      <c r="L2311" s="132"/>
      <c r="M2311" s="132"/>
      <c r="O2311" s="132"/>
      <c r="P2311" s="132"/>
      <c r="R2311" s="132"/>
      <c r="S2311" s="132"/>
      <c r="U2311" s="132"/>
      <c r="V2311" s="132"/>
    </row>
    <row r="2312" spans="11:22">
      <c r="K2312" s="132"/>
      <c r="L2312" s="132"/>
      <c r="M2312" s="132"/>
      <c r="O2312" s="132"/>
      <c r="P2312" s="132"/>
      <c r="R2312" s="132"/>
      <c r="S2312" s="132"/>
      <c r="U2312" s="132"/>
      <c r="V2312" s="132"/>
    </row>
    <row r="2313" spans="11:22">
      <c r="K2313" s="132"/>
      <c r="L2313" s="132"/>
      <c r="M2313" s="132"/>
      <c r="O2313" s="132"/>
      <c r="P2313" s="132"/>
      <c r="R2313" s="132"/>
      <c r="S2313" s="132"/>
      <c r="U2313" s="132"/>
      <c r="V2313" s="132"/>
    </row>
    <row r="2314" spans="11:22">
      <c r="K2314" s="132"/>
      <c r="L2314" s="132"/>
      <c r="M2314" s="132"/>
      <c r="O2314" s="132"/>
      <c r="P2314" s="132"/>
      <c r="R2314" s="132"/>
      <c r="S2314" s="132"/>
      <c r="U2314" s="132"/>
      <c r="V2314" s="132"/>
    </row>
    <row r="2315" spans="11:22">
      <c r="K2315" s="132"/>
      <c r="L2315" s="132"/>
      <c r="M2315" s="132"/>
      <c r="O2315" s="132"/>
      <c r="P2315" s="132"/>
      <c r="R2315" s="132"/>
      <c r="S2315" s="132"/>
      <c r="U2315" s="132"/>
      <c r="V2315" s="132"/>
    </row>
    <row r="2316" spans="11:22">
      <c r="K2316" s="132"/>
      <c r="L2316" s="132"/>
      <c r="M2316" s="132"/>
      <c r="O2316" s="132"/>
      <c r="P2316" s="132"/>
      <c r="R2316" s="132"/>
      <c r="S2316" s="132"/>
      <c r="U2316" s="132"/>
      <c r="V2316" s="132"/>
    </row>
    <row r="2317" spans="11:22">
      <c r="K2317" s="132"/>
      <c r="L2317" s="132"/>
      <c r="M2317" s="132"/>
      <c r="O2317" s="132"/>
      <c r="P2317" s="132"/>
      <c r="R2317" s="132"/>
      <c r="S2317" s="132"/>
      <c r="U2317" s="132"/>
      <c r="V2317" s="132"/>
    </row>
    <row r="2318" spans="11:22">
      <c r="K2318" s="132"/>
      <c r="L2318" s="132"/>
      <c r="M2318" s="132"/>
      <c r="O2318" s="132"/>
      <c r="P2318" s="132"/>
      <c r="R2318" s="132"/>
      <c r="S2318" s="132"/>
      <c r="U2318" s="132"/>
      <c r="V2318" s="132"/>
    </row>
    <row r="2319" spans="11:22">
      <c r="K2319" s="132"/>
      <c r="L2319" s="132"/>
      <c r="M2319" s="132"/>
      <c r="O2319" s="132"/>
      <c r="P2319" s="132"/>
      <c r="R2319" s="132"/>
      <c r="S2319" s="132"/>
      <c r="U2319" s="132"/>
      <c r="V2319" s="132"/>
    </row>
    <row r="2320" spans="11:22">
      <c r="K2320" s="132"/>
      <c r="L2320" s="132"/>
      <c r="M2320" s="132"/>
      <c r="O2320" s="132"/>
      <c r="P2320" s="132"/>
      <c r="R2320" s="132"/>
      <c r="S2320" s="132"/>
      <c r="U2320" s="132"/>
      <c r="V2320" s="132"/>
    </row>
    <row r="2321" spans="11:22">
      <c r="K2321" s="132"/>
      <c r="L2321" s="132"/>
      <c r="M2321" s="132"/>
      <c r="O2321" s="132"/>
      <c r="P2321" s="132"/>
      <c r="R2321" s="132"/>
      <c r="S2321" s="132"/>
      <c r="U2321" s="132"/>
      <c r="V2321" s="132"/>
    </row>
    <row r="2322" spans="11:22">
      <c r="K2322" s="132"/>
      <c r="L2322" s="132"/>
      <c r="M2322" s="132"/>
      <c r="O2322" s="132"/>
      <c r="P2322" s="132"/>
      <c r="R2322" s="132"/>
      <c r="S2322" s="132"/>
      <c r="U2322" s="132"/>
      <c r="V2322" s="132"/>
    </row>
    <row r="2323" spans="11:22">
      <c r="K2323" s="132"/>
      <c r="L2323" s="132"/>
      <c r="M2323" s="132"/>
      <c r="O2323" s="132"/>
      <c r="P2323" s="132"/>
      <c r="R2323" s="132"/>
      <c r="S2323" s="132"/>
      <c r="U2323" s="132"/>
      <c r="V2323" s="132"/>
    </row>
    <row r="2324" spans="11:22">
      <c r="K2324" s="132"/>
      <c r="L2324" s="132"/>
      <c r="M2324" s="132"/>
      <c r="O2324" s="132"/>
      <c r="P2324" s="132"/>
      <c r="R2324" s="132"/>
      <c r="S2324" s="132"/>
      <c r="U2324" s="132"/>
      <c r="V2324" s="132"/>
    </row>
    <row r="2325" spans="11:22">
      <c r="K2325" s="132"/>
      <c r="L2325" s="132"/>
      <c r="M2325" s="132"/>
      <c r="O2325" s="132"/>
      <c r="P2325" s="132"/>
      <c r="R2325" s="132"/>
      <c r="S2325" s="132"/>
      <c r="U2325" s="132"/>
      <c r="V2325" s="132"/>
    </row>
    <row r="2326" spans="11:22">
      <c r="K2326" s="132"/>
      <c r="L2326" s="132"/>
      <c r="M2326" s="132"/>
      <c r="O2326" s="132"/>
      <c r="P2326" s="132"/>
      <c r="R2326" s="132"/>
      <c r="S2326" s="132"/>
      <c r="U2326" s="132"/>
      <c r="V2326" s="132"/>
    </row>
    <row r="2327" spans="11:22">
      <c r="K2327" s="132"/>
      <c r="L2327" s="132"/>
      <c r="M2327" s="132"/>
      <c r="O2327" s="132"/>
      <c r="P2327" s="132"/>
      <c r="R2327" s="132"/>
      <c r="S2327" s="132"/>
      <c r="U2327" s="132"/>
      <c r="V2327" s="132"/>
    </row>
    <row r="2328" spans="11:22">
      <c r="K2328" s="132"/>
      <c r="L2328" s="132"/>
      <c r="M2328" s="132"/>
      <c r="O2328" s="132"/>
      <c r="P2328" s="132"/>
      <c r="R2328" s="132"/>
      <c r="S2328" s="132"/>
      <c r="U2328" s="132"/>
      <c r="V2328" s="132"/>
    </row>
    <row r="2329" spans="11:22">
      <c r="K2329" s="132"/>
      <c r="L2329" s="132"/>
      <c r="M2329" s="132"/>
      <c r="O2329" s="132"/>
      <c r="P2329" s="132"/>
      <c r="R2329" s="132"/>
      <c r="S2329" s="132"/>
      <c r="U2329" s="132"/>
      <c r="V2329" s="132"/>
    </row>
    <row r="2330" spans="11:22">
      <c r="K2330" s="132"/>
      <c r="L2330" s="132"/>
      <c r="M2330" s="132"/>
      <c r="O2330" s="132"/>
      <c r="P2330" s="132"/>
      <c r="R2330" s="132"/>
      <c r="S2330" s="132"/>
      <c r="U2330" s="132"/>
      <c r="V2330" s="132"/>
    </row>
    <row r="2331" spans="11:22">
      <c r="K2331" s="132"/>
      <c r="L2331" s="132"/>
      <c r="M2331" s="132"/>
      <c r="O2331" s="132"/>
      <c r="P2331" s="132"/>
      <c r="R2331" s="132"/>
      <c r="S2331" s="132"/>
      <c r="U2331" s="132"/>
      <c r="V2331" s="132"/>
    </row>
    <row r="2332" spans="11:22">
      <c r="K2332" s="132"/>
      <c r="L2332" s="132"/>
      <c r="M2332" s="132"/>
      <c r="O2332" s="132"/>
      <c r="P2332" s="132"/>
      <c r="R2332" s="132"/>
      <c r="S2332" s="132"/>
      <c r="U2332" s="132"/>
      <c r="V2332" s="132"/>
    </row>
    <row r="2333" spans="11:22">
      <c r="K2333" s="132"/>
      <c r="L2333" s="132"/>
      <c r="M2333" s="132"/>
      <c r="O2333" s="132"/>
      <c r="P2333" s="132"/>
      <c r="R2333" s="132"/>
      <c r="S2333" s="132"/>
      <c r="U2333" s="132"/>
      <c r="V2333" s="132"/>
    </row>
    <row r="2334" spans="11:22">
      <c r="K2334" s="132"/>
      <c r="L2334" s="132"/>
      <c r="M2334" s="132"/>
      <c r="O2334" s="132"/>
      <c r="P2334" s="132"/>
      <c r="R2334" s="132"/>
      <c r="S2334" s="132"/>
      <c r="U2334" s="132"/>
      <c r="V2334" s="132"/>
    </row>
    <row r="2335" spans="11:22">
      <c r="K2335" s="132"/>
      <c r="L2335" s="132"/>
      <c r="M2335" s="132"/>
      <c r="O2335" s="132"/>
      <c r="P2335" s="132"/>
      <c r="R2335" s="132"/>
      <c r="S2335" s="132"/>
      <c r="U2335" s="132"/>
      <c r="V2335" s="132"/>
    </row>
    <row r="2336" spans="11:22">
      <c r="K2336" s="132"/>
      <c r="L2336" s="132"/>
      <c r="M2336" s="132"/>
      <c r="O2336" s="132"/>
      <c r="P2336" s="132"/>
      <c r="R2336" s="132"/>
      <c r="S2336" s="132"/>
      <c r="U2336" s="132"/>
      <c r="V2336" s="132"/>
    </row>
    <row r="2337" spans="11:22">
      <c r="K2337" s="132"/>
      <c r="L2337" s="132"/>
      <c r="M2337" s="132"/>
      <c r="O2337" s="132"/>
      <c r="P2337" s="132"/>
      <c r="R2337" s="132"/>
      <c r="S2337" s="132"/>
      <c r="U2337" s="132"/>
      <c r="V2337" s="132"/>
    </row>
    <row r="2338" spans="11:22">
      <c r="K2338" s="132"/>
      <c r="L2338" s="132"/>
      <c r="M2338" s="132"/>
      <c r="O2338" s="132"/>
      <c r="P2338" s="132"/>
      <c r="R2338" s="132"/>
      <c r="S2338" s="132"/>
      <c r="U2338" s="132"/>
      <c r="V2338" s="132"/>
    </row>
    <row r="2339" spans="11:22">
      <c r="K2339" s="132"/>
      <c r="L2339" s="132"/>
      <c r="M2339" s="132"/>
      <c r="O2339" s="132"/>
      <c r="P2339" s="132"/>
      <c r="R2339" s="132"/>
      <c r="S2339" s="132"/>
      <c r="U2339" s="132"/>
      <c r="V2339" s="132"/>
    </row>
    <row r="2340" spans="11:22">
      <c r="K2340" s="132"/>
      <c r="L2340" s="132"/>
      <c r="M2340" s="132"/>
      <c r="O2340" s="132"/>
      <c r="P2340" s="132"/>
      <c r="R2340" s="132"/>
      <c r="S2340" s="132"/>
      <c r="U2340" s="132"/>
      <c r="V2340" s="132"/>
    </row>
    <row r="2341" spans="11:22">
      <c r="K2341" s="132"/>
      <c r="L2341" s="132"/>
      <c r="M2341" s="132"/>
      <c r="O2341" s="132"/>
      <c r="P2341" s="132"/>
      <c r="R2341" s="132"/>
      <c r="S2341" s="132"/>
      <c r="U2341" s="132"/>
      <c r="V2341" s="132"/>
    </row>
    <row r="2342" spans="11:22">
      <c r="K2342" s="132"/>
      <c r="L2342" s="132"/>
      <c r="M2342" s="132"/>
      <c r="O2342" s="132"/>
      <c r="P2342" s="132"/>
      <c r="R2342" s="132"/>
      <c r="S2342" s="132"/>
      <c r="U2342" s="132"/>
      <c r="V2342" s="132"/>
    </row>
    <row r="2343" spans="11:22">
      <c r="K2343" s="132"/>
      <c r="L2343" s="132"/>
      <c r="M2343" s="132"/>
      <c r="O2343" s="132"/>
      <c r="P2343" s="132"/>
      <c r="R2343" s="132"/>
      <c r="S2343" s="132"/>
      <c r="U2343" s="132"/>
      <c r="V2343" s="132"/>
    </row>
    <row r="2344" spans="11:22">
      <c r="K2344" s="132"/>
      <c r="L2344" s="132"/>
      <c r="M2344" s="132"/>
      <c r="O2344" s="132"/>
      <c r="P2344" s="132"/>
      <c r="R2344" s="132"/>
      <c r="S2344" s="132"/>
      <c r="U2344" s="132"/>
      <c r="V2344" s="132"/>
    </row>
    <row r="2345" spans="11:22">
      <c r="K2345" s="132"/>
      <c r="L2345" s="132"/>
      <c r="M2345" s="132"/>
      <c r="O2345" s="132"/>
      <c r="P2345" s="132"/>
      <c r="R2345" s="132"/>
      <c r="S2345" s="132"/>
      <c r="U2345" s="132"/>
      <c r="V2345" s="132"/>
    </row>
    <row r="2346" spans="11:22">
      <c r="K2346" s="132"/>
      <c r="L2346" s="132"/>
      <c r="M2346" s="132"/>
      <c r="O2346" s="132"/>
      <c r="P2346" s="132"/>
      <c r="R2346" s="132"/>
      <c r="S2346" s="132"/>
      <c r="U2346" s="132"/>
      <c r="V2346" s="132"/>
    </row>
    <row r="2347" spans="11:22">
      <c r="K2347" s="132"/>
      <c r="L2347" s="132"/>
      <c r="M2347" s="132"/>
      <c r="O2347" s="132"/>
      <c r="P2347" s="132"/>
      <c r="R2347" s="132"/>
      <c r="S2347" s="132"/>
      <c r="U2347" s="132"/>
      <c r="V2347" s="132"/>
    </row>
    <row r="2348" spans="11:22">
      <c r="K2348" s="132"/>
      <c r="L2348" s="132"/>
      <c r="M2348" s="132"/>
      <c r="O2348" s="132"/>
      <c r="P2348" s="132"/>
      <c r="R2348" s="132"/>
      <c r="S2348" s="132"/>
      <c r="U2348" s="132"/>
      <c r="V2348" s="132"/>
    </row>
    <row r="2349" spans="11:22">
      <c r="K2349" s="132"/>
      <c r="L2349" s="132"/>
      <c r="M2349" s="132"/>
      <c r="O2349" s="132"/>
      <c r="P2349" s="132"/>
      <c r="R2349" s="132"/>
      <c r="S2349" s="132"/>
      <c r="U2349" s="132"/>
      <c r="V2349" s="132"/>
    </row>
    <row r="2350" spans="11:22">
      <c r="K2350" s="132"/>
      <c r="L2350" s="132"/>
      <c r="M2350" s="132"/>
      <c r="O2350" s="132"/>
      <c r="P2350" s="132"/>
      <c r="R2350" s="132"/>
      <c r="S2350" s="132"/>
      <c r="U2350" s="132"/>
      <c r="V2350" s="132"/>
    </row>
    <row r="2351" spans="11:22">
      <c r="K2351" s="132"/>
      <c r="L2351" s="132"/>
      <c r="M2351" s="132"/>
      <c r="O2351" s="132"/>
      <c r="P2351" s="132"/>
      <c r="R2351" s="132"/>
      <c r="S2351" s="132"/>
      <c r="U2351" s="132"/>
      <c r="V2351" s="132"/>
    </row>
    <row r="2352" spans="11:22">
      <c r="K2352" s="132"/>
      <c r="L2352" s="132"/>
      <c r="M2352" s="132"/>
      <c r="O2352" s="132"/>
      <c r="P2352" s="132"/>
      <c r="R2352" s="132"/>
      <c r="S2352" s="132"/>
      <c r="U2352" s="132"/>
      <c r="V2352" s="132"/>
    </row>
    <row r="2353" spans="11:22">
      <c r="K2353" s="132"/>
      <c r="L2353" s="132"/>
      <c r="M2353" s="132"/>
      <c r="O2353" s="132"/>
      <c r="P2353" s="132"/>
      <c r="R2353" s="132"/>
      <c r="S2353" s="132"/>
      <c r="U2353" s="132"/>
      <c r="V2353" s="132"/>
    </row>
    <row r="2354" spans="11:22">
      <c r="K2354" s="132"/>
      <c r="L2354" s="132"/>
      <c r="M2354" s="132"/>
      <c r="O2354" s="132"/>
      <c r="P2354" s="132"/>
      <c r="R2354" s="132"/>
      <c r="S2354" s="132"/>
      <c r="U2354" s="132"/>
      <c r="V2354" s="132"/>
    </row>
    <row r="2355" spans="11:22">
      <c r="K2355" s="132"/>
      <c r="L2355" s="132"/>
      <c r="M2355" s="132"/>
      <c r="O2355" s="132"/>
      <c r="P2355" s="132"/>
      <c r="R2355" s="132"/>
      <c r="S2355" s="132"/>
      <c r="U2355" s="132"/>
      <c r="V2355" s="132"/>
    </row>
    <row r="2356" spans="11:22">
      <c r="K2356" s="132"/>
      <c r="L2356" s="132"/>
      <c r="M2356" s="132"/>
      <c r="O2356" s="132"/>
      <c r="P2356" s="132"/>
      <c r="R2356" s="132"/>
      <c r="S2356" s="132"/>
      <c r="U2356" s="132"/>
      <c r="V2356" s="132"/>
    </row>
    <row r="2357" spans="11:22">
      <c r="K2357" s="132"/>
      <c r="L2357" s="132"/>
      <c r="M2357" s="132"/>
      <c r="O2357" s="132"/>
      <c r="P2357" s="132"/>
      <c r="R2357" s="132"/>
      <c r="S2357" s="132"/>
      <c r="U2357" s="132"/>
      <c r="V2357" s="132"/>
    </row>
    <row r="2358" spans="11:22">
      <c r="K2358" s="132"/>
      <c r="L2358" s="132"/>
      <c r="M2358" s="132"/>
      <c r="O2358" s="132"/>
      <c r="P2358" s="132"/>
      <c r="R2358" s="132"/>
      <c r="S2358" s="132"/>
      <c r="U2358" s="132"/>
      <c r="V2358" s="132"/>
    </row>
    <row r="2359" spans="11:22">
      <c r="K2359" s="132"/>
      <c r="L2359" s="132"/>
      <c r="M2359" s="132"/>
      <c r="O2359" s="132"/>
      <c r="P2359" s="132"/>
      <c r="R2359" s="132"/>
      <c r="S2359" s="132"/>
      <c r="U2359" s="132"/>
      <c r="V2359" s="132"/>
    </row>
    <row r="2360" spans="11:22">
      <c r="K2360" s="132"/>
      <c r="L2360" s="132"/>
      <c r="M2360" s="132"/>
      <c r="O2360" s="132"/>
      <c r="P2360" s="132"/>
      <c r="R2360" s="132"/>
      <c r="S2360" s="132"/>
      <c r="U2360" s="132"/>
      <c r="V2360" s="132"/>
    </row>
    <row r="2361" spans="11:22">
      <c r="K2361" s="132"/>
      <c r="L2361" s="132"/>
      <c r="M2361" s="132"/>
      <c r="O2361" s="132"/>
      <c r="P2361" s="132"/>
      <c r="R2361" s="132"/>
      <c r="S2361" s="132"/>
      <c r="U2361" s="132"/>
      <c r="V2361" s="132"/>
    </row>
    <row r="2362" spans="11:22">
      <c r="K2362" s="132"/>
      <c r="L2362" s="132"/>
      <c r="M2362" s="132"/>
      <c r="O2362" s="132"/>
      <c r="P2362" s="132"/>
      <c r="R2362" s="132"/>
      <c r="S2362" s="132"/>
      <c r="U2362" s="132"/>
      <c r="V2362" s="132"/>
    </row>
    <row r="2363" spans="11:22">
      <c r="K2363" s="132"/>
      <c r="L2363" s="132"/>
      <c r="M2363" s="132"/>
      <c r="O2363" s="132"/>
      <c r="P2363" s="132"/>
      <c r="R2363" s="132"/>
      <c r="S2363" s="132"/>
      <c r="U2363" s="132"/>
      <c r="V2363" s="132"/>
    </row>
    <row r="2364" spans="11:22">
      <c r="K2364" s="132"/>
      <c r="L2364" s="132"/>
      <c r="M2364" s="132"/>
      <c r="O2364" s="132"/>
      <c r="P2364" s="132"/>
      <c r="R2364" s="132"/>
      <c r="S2364" s="132"/>
      <c r="U2364" s="132"/>
      <c r="V2364" s="132"/>
    </row>
    <row r="2365" spans="11:22">
      <c r="K2365" s="132"/>
      <c r="L2365" s="132"/>
      <c r="M2365" s="132"/>
      <c r="O2365" s="132"/>
      <c r="P2365" s="132"/>
      <c r="R2365" s="132"/>
      <c r="S2365" s="132"/>
      <c r="U2365" s="132"/>
      <c r="V2365" s="132"/>
    </row>
    <row r="2366" spans="11:22">
      <c r="K2366" s="132"/>
      <c r="L2366" s="132"/>
      <c r="M2366" s="132"/>
      <c r="O2366" s="132"/>
      <c r="P2366" s="132"/>
      <c r="R2366" s="132"/>
      <c r="S2366" s="132"/>
      <c r="U2366" s="132"/>
      <c r="V2366" s="132"/>
    </row>
    <row r="2367" spans="11:22">
      <c r="K2367" s="132"/>
      <c r="L2367" s="132"/>
      <c r="M2367" s="132"/>
      <c r="O2367" s="132"/>
      <c r="P2367" s="132"/>
      <c r="R2367" s="132"/>
      <c r="S2367" s="132"/>
      <c r="U2367" s="132"/>
      <c r="V2367" s="132"/>
    </row>
    <row r="2368" spans="11:22">
      <c r="K2368" s="132"/>
      <c r="L2368" s="132"/>
      <c r="M2368" s="132"/>
      <c r="O2368" s="132"/>
      <c r="P2368" s="132"/>
      <c r="R2368" s="132"/>
      <c r="S2368" s="132"/>
      <c r="U2368" s="132"/>
      <c r="V2368" s="132"/>
    </row>
    <row r="2369" spans="11:22">
      <c r="K2369" s="132"/>
      <c r="L2369" s="132"/>
      <c r="M2369" s="132"/>
      <c r="O2369" s="132"/>
      <c r="P2369" s="132"/>
      <c r="R2369" s="132"/>
      <c r="S2369" s="132"/>
      <c r="U2369" s="132"/>
      <c r="V2369" s="132"/>
    </row>
    <row r="2370" spans="11:22">
      <c r="K2370" s="132"/>
      <c r="L2370" s="132"/>
      <c r="M2370" s="132"/>
      <c r="O2370" s="132"/>
      <c r="P2370" s="132"/>
      <c r="R2370" s="132"/>
      <c r="S2370" s="132"/>
      <c r="U2370" s="132"/>
      <c r="V2370" s="132"/>
    </row>
    <row r="2371" spans="11:22">
      <c r="K2371" s="132"/>
      <c r="L2371" s="132"/>
      <c r="M2371" s="132"/>
      <c r="O2371" s="132"/>
      <c r="P2371" s="132"/>
      <c r="R2371" s="132"/>
      <c r="S2371" s="132"/>
      <c r="U2371" s="132"/>
      <c r="V2371" s="132"/>
    </row>
    <row r="2372" spans="11:22">
      <c r="K2372" s="132"/>
      <c r="L2372" s="132"/>
      <c r="M2372" s="132"/>
      <c r="O2372" s="132"/>
      <c r="P2372" s="132"/>
      <c r="R2372" s="132"/>
      <c r="S2372" s="132"/>
      <c r="U2372" s="132"/>
      <c r="V2372" s="132"/>
    </row>
    <row r="2373" spans="11:22">
      <c r="K2373" s="132"/>
      <c r="L2373" s="132"/>
      <c r="M2373" s="132"/>
      <c r="O2373" s="132"/>
      <c r="P2373" s="132"/>
      <c r="R2373" s="132"/>
      <c r="S2373" s="132"/>
      <c r="U2373" s="132"/>
      <c r="V2373" s="132"/>
    </row>
    <row r="2374" spans="11:22">
      <c r="K2374" s="132"/>
      <c r="L2374" s="132"/>
      <c r="M2374" s="132"/>
      <c r="O2374" s="132"/>
      <c r="P2374" s="132"/>
      <c r="R2374" s="132"/>
      <c r="S2374" s="132"/>
      <c r="U2374" s="132"/>
      <c r="V2374" s="132"/>
    </row>
    <row r="2375" spans="11:22">
      <c r="K2375" s="132"/>
      <c r="L2375" s="132"/>
      <c r="M2375" s="132"/>
      <c r="O2375" s="132"/>
      <c r="P2375" s="132"/>
      <c r="R2375" s="132"/>
      <c r="S2375" s="132"/>
      <c r="U2375" s="132"/>
      <c r="V2375" s="132"/>
    </row>
    <row r="2376" spans="11:22">
      <c r="K2376" s="132"/>
      <c r="L2376" s="132"/>
      <c r="M2376" s="132"/>
      <c r="O2376" s="132"/>
      <c r="P2376" s="132"/>
      <c r="R2376" s="132"/>
      <c r="S2376" s="132"/>
      <c r="U2376" s="132"/>
      <c r="V2376" s="132"/>
    </row>
    <row r="2377" spans="11:22">
      <c r="K2377" s="132"/>
      <c r="L2377" s="132"/>
      <c r="M2377" s="132"/>
      <c r="O2377" s="132"/>
      <c r="P2377" s="132"/>
      <c r="R2377" s="132"/>
      <c r="S2377" s="132"/>
      <c r="U2377" s="132"/>
      <c r="V2377" s="132"/>
    </row>
    <row r="2378" spans="11:22">
      <c r="K2378" s="132"/>
      <c r="L2378" s="132"/>
      <c r="M2378" s="132"/>
      <c r="O2378" s="132"/>
      <c r="P2378" s="132"/>
      <c r="R2378" s="132"/>
      <c r="S2378" s="132"/>
      <c r="U2378" s="132"/>
      <c r="V2378" s="132"/>
    </row>
    <row r="2379" spans="11:22">
      <c r="K2379" s="132"/>
      <c r="L2379" s="132"/>
      <c r="M2379" s="132"/>
      <c r="O2379" s="132"/>
      <c r="P2379" s="132"/>
      <c r="R2379" s="132"/>
      <c r="S2379" s="132"/>
      <c r="U2379" s="132"/>
      <c r="V2379" s="132"/>
    </row>
    <row r="2380" spans="11:22">
      <c r="K2380" s="132"/>
      <c r="L2380" s="132"/>
      <c r="M2380" s="132"/>
      <c r="O2380" s="132"/>
      <c r="P2380" s="132"/>
      <c r="R2380" s="132"/>
      <c r="S2380" s="132"/>
      <c r="U2380" s="132"/>
      <c r="V2380" s="132"/>
    </row>
    <row r="2381" spans="11:22">
      <c r="K2381" s="132"/>
      <c r="L2381" s="132"/>
      <c r="M2381" s="132"/>
      <c r="O2381" s="132"/>
      <c r="P2381" s="132"/>
      <c r="R2381" s="132"/>
      <c r="S2381" s="132"/>
      <c r="U2381" s="132"/>
      <c r="V2381" s="132"/>
    </row>
    <row r="2382" spans="11:22">
      <c r="K2382" s="132"/>
      <c r="L2382" s="132"/>
      <c r="M2382" s="132"/>
      <c r="O2382" s="132"/>
      <c r="P2382" s="132"/>
      <c r="R2382" s="132"/>
      <c r="S2382" s="132"/>
      <c r="U2382" s="132"/>
      <c r="V2382" s="132"/>
    </row>
    <row r="2383" spans="11:22">
      <c r="K2383" s="132"/>
      <c r="L2383" s="132"/>
      <c r="M2383" s="132"/>
      <c r="O2383" s="132"/>
      <c r="P2383" s="132"/>
      <c r="R2383" s="132"/>
      <c r="S2383" s="132"/>
      <c r="U2383" s="132"/>
      <c r="V2383" s="132"/>
    </row>
    <row r="2384" spans="11:22">
      <c r="K2384" s="132"/>
      <c r="L2384" s="132"/>
      <c r="M2384" s="132"/>
      <c r="O2384" s="132"/>
      <c r="P2384" s="132"/>
      <c r="R2384" s="132"/>
      <c r="S2384" s="132"/>
      <c r="U2384" s="132"/>
      <c r="V2384" s="132"/>
    </row>
    <row r="2385" spans="11:22">
      <c r="K2385" s="132"/>
      <c r="L2385" s="132"/>
      <c r="M2385" s="132"/>
      <c r="O2385" s="132"/>
      <c r="P2385" s="132"/>
      <c r="R2385" s="132"/>
      <c r="S2385" s="132"/>
      <c r="U2385" s="132"/>
      <c r="V2385" s="132"/>
    </row>
    <row r="2386" spans="11:22">
      <c r="K2386" s="132"/>
      <c r="L2386" s="132"/>
      <c r="M2386" s="132"/>
      <c r="O2386" s="132"/>
      <c r="P2386" s="132"/>
      <c r="R2386" s="132"/>
      <c r="S2386" s="132"/>
      <c r="U2386" s="132"/>
      <c r="V2386" s="132"/>
    </row>
    <row r="2387" spans="11:22">
      <c r="K2387" s="132"/>
      <c r="L2387" s="132"/>
      <c r="M2387" s="132"/>
      <c r="O2387" s="132"/>
      <c r="P2387" s="132"/>
      <c r="R2387" s="132"/>
      <c r="S2387" s="132"/>
      <c r="U2387" s="132"/>
      <c r="V2387" s="132"/>
    </row>
    <row r="2388" spans="11:22">
      <c r="K2388" s="132"/>
      <c r="L2388" s="132"/>
      <c r="M2388" s="132"/>
      <c r="O2388" s="132"/>
      <c r="P2388" s="132"/>
      <c r="R2388" s="132"/>
      <c r="S2388" s="132"/>
      <c r="U2388" s="132"/>
      <c r="V2388" s="132"/>
    </row>
    <row r="2389" spans="11:22">
      <c r="K2389" s="132"/>
      <c r="L2389" s="132"/>
      <c r="M2389" s="132"/>
      <c r="O2389" s="132"/>
      <c r="P2389" s="132"/>
      <c r="R2389" s="132"/>
      <c r="S2389" s="132"/>
      <c r="U2389" s="132"/>
      <c r="V2389" s="132"/>
    </row>
    <row r="2390" spans="11:22">
      <c r="K2390" s="132"/>
      <c r="L2390" s="132"/>
      <c r="M2390" s="132"/>
      <c r="O2390" s="132"/>
      <c r="P2390" s="132"/>
      <c r="R2390" s="132"/>
      <c r="S2390" s="132"/>
      <c r="U2390" s="132"/>
      <c r="V2390" s="132"/>
    </row>
    <row r="2391" spans="11:22">
      <c r="K2391" s="132"/>
      <c r="L2391" s="132"/>
      <c r="M2391" s="132"/>
      <c r="O2391" s="132"/>
      <c r="P2391" s="132"/>
      <c r="R2391" s="132"/>
      <c r="S2391" s="132"/>
      <c r="U2391" s="132"/>
      <c r="V2391" s="132"/>
    </row>
    <row r="2392" spans="11:22">
      <c r="K2392" s="132"/>
      <c r="L2392" s="132"/>
      <c r="M2392" s="132"/>
      <c r="O2392" s="132"/>
      <c r="P2392" s="132"/>
      <c r="R2392" s="132"/>
      <c r="S2392" s="132"/>
      <c r="U2392" s="132"/>
      <c r="V2392" s="132"/>
    </row>
    <row r="2393" spans="11:22">
      <c r="K2393" s="132"/>
      <c r="L2393" s="132"/>
      <c r="M2393" s="132"/>
      <c r="O2393" s="132"/>
      <c r="P2393" s="132"/>
      <c r="R2393" s="132"/>
      <c r="S2393" s="132"/>
      <c r="U2393" s="132"/>
      <c r="V2393" s="132"/>
    </row>
    <row r="2394" spans="11:22">
      <c r="K2394" s="132"/>
      <c r="L2394" s="132"/>
      <c r="M2394" s="132"/>
      <c r="O2394" s="132"/>
      <c r="P2394" s="132"/>
      <c r="R2394" s="132"/>
      <c r="S2394" s="132"/>
      <c r="U2394" s="132"/>
      <c r="V2394" s="132"/>
    </row>
    <row r="2395" spans="11:22">
      <c r="K2395" s="132"/>
      <c r="L2395" s="132"/>
      <c r="M2395" s="132"/>
      <c r="O2395" s="132"/>
      <c r="P2395" s="132"/>
      <c r="R2395" s="132"/>
      <c r="S2395" s="132"/>
      <c r="U2395" s="132"/>
      <c r="V2395" s="132"/>
    </row>
    <row r="2396" spans="11:22">
      <c r="K2396" s="132"/>
      <c r="L2396" s="132"/>
      <c r="M2396" s="132"/>
      <c r="O2396" s="132"/>
      <c r="P2396" s="132"/>
      <c r="R2396" s="132"/>
      <c r="S2396" s="132"/>
      <c r="U2396" s="132"/>
      <c r="V2396" s="132"/>
    </row>
    <row r="2397" spans="11:22">
      <c r="K2397" s="132"/>
      <c r="L2397" s="132"/>
      <c r="M2397" s="132"/>
      <c r="O2397" s="132"/>
      <c r="P2397" s="132"/>
      <c r="R2397" s="132"/>
      <c r="S2397" s="132"/>
      <c r="U2397" s="132"/>
      <c r="V2397" s="132"/>
    </row>
    <row r="2398" spans="11:22">
      <c r="K2398" s="132"/>
      <c r="L2398" s="132"/>
      <c r="M2398" s="132"/>
      <c r="O2398" s="132"/>
      <c r="P2398" s="132"/>
      <c r="R2398" s="132"/>
      <c r="S2398" s="132"/>
      <c r="U2398" s="132"/>
      <c r="V2398" s="132"/>
    </row>
    <row r="2399" spans="11:22">
      <c r="K2399" s="132"/>
      <c r="L2399" s="132"/>
      <c r="M2399" s="132"/>
      <c r="O2399" s="132"/>
      <c r="P2399" s="132"/>
      <c r="R2399" s="132"/>
      <c r="S2399" s="132"/>
      <c r="U2399" s="132"/>
      <c r="V2399" s="132"/>
    </row>
    <row r="2400" spans="11:22">
      <c r="K2400" s="132"/>
      <c r="L2400" s="132"/>
      <c r="M2400" s="132"/>
      <c r="O2400" s="132"/>
      <c r="P2400" s="132"/>
      <c r="R2400" s="132"/>
      <c r="S2400" s="132"/>
      <c r="U2400" s="132"/>
      <c r="V2400" s="132"/>
    </row>
    <row r="2401" spans="11:22">
      <c r="K2401" s="132"/>
      <c r="L2401" s="132"/>
      <c r="M2401" s="132"/>
      <c r="O2401" s="132"/>
      <c r="P2401" s="132"/>
      <c r="R2401" s="132"/>
      <c r="S2401" s="132"/>
      <c r="U2401" s="132"/>
      <c r="V2401" s="132"/>
    </row>
    <row r="2402" spans="11:22">
      <c r="K2402" s="132"/>
      <c r="L2402" s="132"/>
      <c r="M2402" s="132"/>
      <c r="O2402" s="132"/>
      <c r="P2402" s="132"/>
      <c r="R2402" s="132"/>
      <c r="S2402" s="132"/>
      <c r="U2402" s="132"/>
      <c r="V2402" s="132"/>
    </row>
    <row r="2403" spans="11:22">
      <c r="K2403" s="132"/>
      <c r="L2403" s="132"/>
      <c r="M2403" s="132"/>
      <c r="O2403" s="132"/>
      <c r="P2403" s="132"/>
      <c r="R2403" s="132"/>
      <c r="S2403" s="132"/>
      <c r="U2403" s="132"/>
      <c r="V2403" s="132"/>
    </row>
    <row r="2404" spans="11:22">
      <c r="K2404" s="132"/>
      <c r="L2404" s="132"/>
      <c r="M2404" s="132"/>
      <c r="O2404" s="132"/>
      <c r="P2404" s="132"/>
      <c r="R2404" s="132"/>
      <c r="S2404" s="132"/>
      <c r="U2404" s="132"/>
      <c r="V2404" s="132"/>
    </row>
    <row r="2405" spans="11:22">
      <c r="K2405" s="132"/>
      <c r="L2405" s="132"/>
      <c r="M2405" s="132"/>
      <c r="O2405" s="132"/>
      <c r="P2405" s="132"/>
      <c r="R2405" s="132"/>
      <c r="S2405" s="132"/>
      <c r="U2405" s="132"/>
      <c r="V2405" s="132"/>
    </row>
    <row r="2406" spans="11:22">
      <c r="K2406" s="132"/>
      <c r="L2406" s="132"/>
      <c r="M2406" s="132"/>
      <c r="O2406" s="132"/>
      <c r="P2406" s="132"/>
      <c r="R2406" s="132"/>
      <c r="S2406" s="132"/>
      <c r="U2406" s="132"/>
      <c r="V2406" s="132"/>
    </row>
    <row r="2407" spans="11:22">
      <c r="K2407" s="132"/>
      <c r="L2407" s="132"/>
      <c r="M2407" s="132"/>
      <c r="O2407" s="132"/>
      <c r="P2407" s="132"/>
      <c r="R2407" s="132"/>
      <c r="S2407" s="132"/>
      <c r="U2407" s="132"/>
      <c r="V2407" s="132"/>
    </row>
    <row r="2408" spans="11:22">
      <c r="K2408" s="132"/>
      <c r="L2408" s="132"/>
      <c r="M2408" s="132"/>
      <c r="O2408" s="132"/>
      <c r="P2408" s="132"/>
      <c r="R2408" s="132"/>
      <c r="S2408" s="132"/>
      <c r="U2408" s="132"/>
      <c r="V2408" s="132"/>
    </row>
    <row r="2409" spans="11:22">
      <c r="K2409" s="132"/>
      <c r="L2409" s="132"/>
      <c r="M2409" s="132"/>
      <c r="O2409" s="132"/>
      <c r="P2409" s="132"/>
      <c r="R2409" s="132"/>
      <c r="S2409" s="132"/>
      <c r="U2409" s="132"/>
      <c r="V2409" s="132"/>
    </row>
    <row r="2410" spans="11:22">
      <c r="K2410" s="132"/>
      <c r="L2410" s="132"/>
      <c r="M2410" s="132"/>
      <c r="O2410" s="132"/>
      <c r="P2410" s="132"/>
      <c r="R2410" s="132"/>
      <c r="S2410" s="132"/>
      <c r="U2410" s="132"/>
      <c r="V2410" s="132"/>
    </row>
    <row r="2411" spans="11:22">
      <c r="K2411" s="132"/>
      <c r="L2411" s="132"/>
      <c r="M2411" s="132"/>
      <c r="O2411" s="132"/>
      <c r="P2411" s="132"/>
      <c r="R2411" s="132"/>
      <c r="S2411" s="132"/>
      <c r="U2411" s="132"/>
      <c r="V2411" s="132"/>
    </row>
    <row r="2412" spans="11:22">
      <c r="K2412" s="132"/>
      <c r="L2412" s="132"/>
      <c r="M2412" s="132"/>
      <c r="O2412" s="132"/>
      <c r="P2412" s="132"/>
      <c r="R2412" s="132"/>
      <c r="S2412" s="132"/>
      <c r="U2412" s="132"/>
      <c r="V2412" s="132"/>
    </row>
    <row r="2413" spans="11:22">
      <c r="K2413" s="132"/>
      <c r="L2413" s="132"/>
      <c r="M2413" s="132"/>
      <c r="O2413" s="132"/>
      <c r="P2413" s="132"/>
      <c r="R2413" s="132"/>
      <c r="S2413" s="132"/>
      <c r="U2413" s="132"/>
      <c r="V2413" s="132"/>
    </row>
    <row r="2414" spans="11:22">
      <c r="K2414" s="132"/>
      <c r="L2414" s="132"/>
      <c r="M2414" s="132"/>
      <c r="O2414" s="132"/>
      <c r="P2414" s="132"/>
      <c r="R2414" s="132"/>
      <c r="S2414" s="132"/>
      <c r="U2414" s="132"/>
      <c r="V2414" s="132"/>
    </row>
    <row r="2415" spans="11:22">
      <c r="K2415" s="132"/>
      <c r="L2415" s="132"/>
      <c r="M2415" s="132"/>
      <c r="O2415" s="132"/>
      <c r="P2415" s="132"/>
      <c r="R2415" s="132"/>
      <c r="S2415" s="132"/>
      <c r="U2415" s="132"/>
      <c r="V2415" s="132"/>
    </row>
    <row r="2416" spans="11:22">
      <c r="K2416" s="132"/>
      <c r="L2416" s="132"/>
      <c r="M2416" s="132"/>
      <c r="O2416" s="132"/>
      <c r="P2416" s="132"/>
      <c r="R2416" s="132"/>
      <c r="S2416" s="132"/>
      <c r="U2416" s="132"/>
      <c r="V2416" s="132"/>
    </row>
    <row r="2417" spans="11:22">
      <c r="K2417" s="132"/>
      <c r="L2417" s="132"/>
      <c r="M2417" s="132"/>
      <c r="O2417" s="132"/>
      <c r="P2417" s="132"/>
      <c r="R2417" s="132"/>
      <c r="S2417" s="132"/>
      <c r="U2417" s="132"/>
      <c r="V2417" s="132"/>
    </row>
    <row r="2418" spans="11:22">
      <c r="K2418" s="132"/>
      <c r="L2418" s="132"/>
      <c r="M2418" s="132"/>
      <c r="O2418" s="132"/>
      <c r="P2418" s="132"/>
      <c r="R2418" s="132"/>
      <c r="S2418" s="132"/>
      <c r="U2418" s="132"/>
      <c r="V2418" s="132"/>
    </row>
    <row r="2419" spans="11:22">
      <c r="K2419" s="132"/>
      <c r="L2419" s="132"/>
      <c r="M2419" s="132"/>
      <c r="O2419" s="132"/>
      <c r="P2419" s="132"/>
      <c r="R2419" s="132"/>
      <c r="S2419" s="132"/>
      <c r="U2419" s="132"/>
      <c r="V2419" s="132"/>
    </row>
    <row r="2420" spans="11:22">
      <c r="K2420" s="132"/>
      <c r="L2420" s="132"/>
      <c r="M2420" s="132"/>
      <c r="O2420" s="132"/>
      <c r="P2420" s="132"/>
      <c r="R2420" s="132"/>
      <c r="S2420" s="132"/>
      <c r="U2420" s="132"/>
      <c r="V2420" s="132"/>
    </row>
    <row r="2421" spans="11:22">
      <c r="K2421" s="132"/>
      <c r="L2421" s="132"/>
      <c r="M2421" s="132"/>
      <c r="O2421" s="132"/>
      <c r="P2421" s="132"/>
      <c r="R2421" s="132"/>
      <c r="S2421" s="132"/>
      <c r="U2421" s="132"/>
      <c r="V2421" s="132"/>
    </row>
    <row r="2422" spans="11:22">
      <c r="K2422" s="132"/>
      <c r="L2422" s="132"/>
      <c r="M2422" s="132"/>
      <c r="O2422" s="132"/>
      <c r="P2422" s="132"/>
      <c r="R2422" s="132"/>
      <c r="S2422" s="132"/>
      <c r="U2422" s="132"/>
      <c r="V2422" s="132"/>
    </row>
    <row r="2423" spans="11:22">
      <c r="K2423" s="132"/>
      <c r="L2423" s="132"/>
      <c r="M2423" s="132"/>
      <c r="O2423" s="132"/>
      <c r="P2423" s="132"/>
      <c r="R2423" s="132"/>
      <c r="S2423" s="132"/>
      <c r="U2423" s="132"/>
      <c r="V2423" s="132"/>
    </row>
    <row r="2424" spans="11:22">
      <c r="K2424" s="132"/>
      <c r="L2424" s="132"/>
      <c r="M2424" s="132"/>
      <c r="O2424" s="132"/>
      <c r="P2424" s="132"/>
      <c r="R2424" s="132"/>
      <c r="S2424" s="132"/>
      <c r="U2424" s="132"/>
      <c r="V2424" s="132"/>
    </row>
    <row r="2425" spans="11:22">
      <c r="K2425" s="132"/>
      <c r="L2425" s="132"/>
      <c r="M2425" s="132"/>
      <c r="O2425" s="132"/>
      <c r="P2425" s="132"/>
      <c r="R2425" s="132"/>
      <c r="S2425" s="132"/>
      <c r="U2425" s="132"/>
      <c r="V2425" s="132"/>
    </row>
    <row r="2426" spans="11:22">
      <c r="K2426" s="132"/>
      <c r="L2426" s="132"/>
      <c r="M2426" s="132"/>
      <c r="O2426" s="132"/>
      <c r="P2426" s="132"/>
      <c r="R2426" s="132"/>
      <c r="S2426" s="132"/>
      <c r="U2426" s="132"/>
      <c r="V2426" s="132"/>
    </row>
    <row r="2427" spans="11:22">
      <c r="K2427" s="132"/>
      <c r="L2427" s="132"/>
      <c r="M2427" s="132"/>
      <c r="O2427" s="132"/>
      <c r="P2427" s="132"/>
      <c r="R2427" s="132"/>
      <c r="S2427" s="132"/>
      <c r="U2427" s="132"/>
      <c r="V2427" s="132"/>
    </row>
    <row r="2428" spans="11:22">
      <c r="K2428" s="132"/>
      <c r="L2428" s="132"/>
      <c r="M2428" s="132"/>
      <c r="O2428" s="132"/>
      <c r="P2428" s="132"/>
      <c r="R2428" s="132"/>
      <c r="S2428" s="132"/>
      <c r="U2428" s="132"/>
      <c r="V2428" s="132"/>
    </row>
    <row r="2429" spans="11:22">
      <c r="K2429" s="132"/>
      <c r="L2429" s="132"/>
      <c r="M2429" s="132"/>
      <c r="O2429" s="132"/>
      <c r="P2429" s="132"/>
      <c r="R2429" s="132"/>
      <c r="S2429" s="132"/>
      <c r="U2429" s="132"/>
      <c r="V2429" s="132"/>
    </row>
    <row r="2430" spans="11:22">
      <c r="K2430" s="132"/>
      <c r="L2430" s="132"/>
      <c r="M2430" s="132"/>
      <c r="O2430" s="132"/>
      <c r="P2430" s="132"/>
      <c r="R2430" s="132"/>
      <c r="S2430" s="132"/>
      <c r="U2430" s="132"/>
      <c r="V2430" s="132"/>
    </row>
    <row r="2431" spans="11:22">
      <c r="K2431" s="132"/>
      <c r="L2431" s="132"/>
      <c r="M2431" s="132"/>
      <c r="O2431" s="132"/>
      <c r="P2431" s="132"/>
      <c r="R2431" s="132"/>
      <c r="S2431" s="132"/>
      <c r="U2431" s="132"/>
      <c r="V2431" s="132"/>
    </row>
    <row r="2432" spans="11:22">
      <c r="K2432" s="132"/>
      <c r="L2432" s="132"/>
      <c r="M2432" s="132"/>
      <c r="O2432" s="132"/>
      <c r="P2432" s="132"/>
      <c r="R2432" s="132"/>
      <c r="S2432" s="132"/>
      <c r="U2432" s="132"/>
      <c r="V2432" s="132"/>
    </row>
    <row r="2433" spans="11:22">
      <c r="K2433" s="132"/>
      <c r="L2433" s="132"/>
      <c r="M2433" s="132"/>
      <c r="O2433" s="132"/>
      <c r="P2433" s="132"/>
      <c r="R2433" s="132"/>
      <c r="S2433" s="132"/>
      <c r="U2433" s="132"/>
      <c r="V2433" s="132"/>
    </row>
    <row r="2434" spans="11:22">
      <c r="K2434" s="132"/>
      <c r="L2434" s="132"/>
      <c r="M2434" s="132"/>
      <c r="O2434" s="132"/>
      <c r="P2434" s="132"/>
      <c r="R2434" s="132"/>
      <c r="S2434" s="132"/>
      <c r="U2434" s="132"/>
      <c r="V2434" s="132"/>
    </row>
    <row r="2435" spans="11:22">
      <c r="K2435" s="132"/>
      <c r="L2435" s="132"/>
      <c r="M2435" s="132"/>
      <c r="O2435" s="132"/>
      <c r="P2435" s="132"/>
      <c r="R2435" s="132"/>
      <c r="S2435" s="132"/>
      <c r="U2435" s="132"/>
      <c r="V2435" s="132"/>
    </row>
    <row r="2436" spans="11:22">
      <c r="K2436" s="132"/>
      <c r="L2436" s="132"/>
      <c r="M2436" s="132"/>
      <c r="O2436" s="132"/>
      <c r="P2436" s="132"/>
      <c r="R2436" s="132"/>
      <c r="S2436" s="132"/>
      <c r="U2436" s="132"/>
      <c r="V2436" s="132"/>
    </row>
    <row r="2437" spans="11:22">
      <c r="K2437" s="132"/>
      <c r="L2437" s="132"/>
      <c r="M2437" s="132"/>
      <c r="O2437" s="132"/>
      <c r="P2437" s="132"/>
      <c r="R2437" s="132"/>
      <c r="S2437" s="132"/>
      <c r="U2437" s="132"/>
      <c r="V2437" s="132"/>
    </row>
    <row r="2438" spans="11:22">
      <c r="K2438" s="132"/>
      <c r="L2438" s="132"/>
      <c r="M2438" s="132"/>
      <c r="O2438" s="132"/>
      <c r="P2438" s="132"/>
      <c r="R2438" s="132"/>
      <c r="S2438" s="132"/>
      <c r="U2438" s="132"/>
      <c r="V2438" s="132"/>
    </row>
    <row r="2439" spans="11:22">
      <c r="K2439" s="132"/>
      <c r="L2439" s="132"/>
      <c r="M2439" s="132"/>
      <c r="O2439" s="132"/>
      <c r="P2439" s="132"/>
      <c r="R2439" s="132"/>
      <c r="S2439" s="132"/>
      <c r="U2439" s="132"/>
      <c r="V2439" s="132"/>
    </row>
    <row r="2440" spans="11:22">
      <c r="K2440" s="132"/>
      <c r="L2440" s="132"/>
      <c r="M2440" s="132"/>
      <c r="O2440" s="132"/>
      <c r="P2440" s="132"/>
      <c r="R2440" s="132"/>
      <c r="S2440" s="132"/>
      <c r="U2440" s="132"/>
      <c r="V2440" s="132"/>
    </row>
    <row r="2441" spans="11:22">
      <c r="K2441" s="132"/>
      <c r="L2441" s="132"/>
      <c r="M2441" s="132"/>
      <c r="O2441" s="132"/>
      <c r="P2441" s="132"/>
      <c r="R2441" s="132"/>
      <c r="S2441" s="132"/>
      <c r="U2441" s="132"/>
      <c r="V2441" s="132"/>
    </row>
    <row r="2442" spans="11:22">
      <c r="K2442" s="132"/>
      <c r="L2442" s="132"/>
      <c r="M2442" s="132"/>
      <c r="O2442" s="132"/>
      <c r="P2442" s="132"/>
      <c r="R2442" s="132"/>
      <c r="S2442" s="132"/>
      <c r="U2442" s="132"/>
      <c r="V2442" s="132"/>
    </row>
    <row r="2443" spans="11:22">
      <c r="K2443" s="132"/>
      <c r="L2443" s="132"/>
      <c r="M2443" s="132"/>
      <c r="O2443" s="132"/>
      <c r="P2443" s="132"/>
      <c r="R2443" s="132"/>
      <c r="S2443" s="132"/>
      <c r="U2443" s="132"/>
      <c r="V2443" s="132"/>
    </row>
    <row r="2444" spans="11:22">
      <c r="K2444" s="132"/>
      <c r="L2444" s="132"/>
      <c r="M2444" s="132"/>
      <c r="O2444" s="132"/>
      <c r="P2444" s="132"/>
      <c r="R2444" s="132"/>
      <c r="S2444" s="132"/>
      <c r="U2444" s="132"/>
      <c r="V2444" s="132"/>
    </row>
    <row r="2445" spans="11:22">
      <c r="K2445" s="132"/>
      <c r="L2445" s="132"/>
      <c r="M2445" s="132"/>
      <c r="O2445" s="132"/>
      <c r="P2445" s="132"/>
      <c r="R2445" s="132"/>
      <c r="S2445" s="132"/>
      <c r="U2445" s="132"/>
      <c r="V2445" s="132"/>
    </row>
    <row r="2446" spans="11:22">
      <c r="K2446" s="132"/>
      <c r="L2446" s="132"/>
      <c r="M2446" s="132"/>
      <c r="O2446" s="132"/>
      <c r="P2446" s="132"/>
      <c r="R2446" s="132"/>
      <c r="S2446" s="132"/>
      <c r="U2446" s="132"/>
      <c r="V2446" s="132"/>
    </row>
    <row r="2447" spans="11:22">
      <c r="K2447" s="132"/>
      <c r="L2447" s="132"/>
      <c r="M2447" s="132"/>
      <c r="O2447" s="132"/>
      <c r="P2447" s="132"/>
      <c r="R2447" s="132"/>
      <c r="S2447" s="132"/>
      <c r="U2447" s="132"/>
      <c r="V2447" s="132"/>
    </row>
    <row r="2448" spans="11:22">
      <c r="K2448" s="132"/>
      <c r="L2448" s="132"/>
      <c r="M2448" s="132"/>
      <c r="O2448" s="132"/>
      <c r="P2448" s="132"/>
      <c r="R2448" s="132"/>
      <c r="S2448" s="132"/>
      <c r="U2448" s="132"/>
      <c r="V2448" s="132"/>
    </row>
    <row r="2449" spans="11:22">
      <c r="K2449" s="132"/>
      <c r="L2449" s="132"/>
      <c r="M2449" s="132"/>
      <c r="O2449" s="132"/>
      <c r="P2449" s="132"/>
      <c r="R2449" s="132"/>
      <c r="S2449" s="132"/>
      <c r="U2449" s="132"/>
      <c r="V2449" s="132"/>
    </row>
    <row r="2450" spans="11:22">
      <c r="K2450" s="132"/>
      <c r="L2450" s="132"/>
      <c r="M2450" s="132"/>
      <c r="O2450" s="132"/>
      <c r="P2450" s="132"/>
      <c r="R2450" s="132"/>
      <c r="S2450" s="132"/>
      <c r="U2450" s="132"/>
      <c r="V2450" s="132"/>
    </row>
    <row r="2451" spans="11:22">
      <c r="K2451" s="132"/>
      <c r="L2451" s="132"/>
      <c r="M2451" s="132"/>
      <c r="O2451" s="132"/>
      <c r="P2451" s="132"/>
      <c r="R2451" s="132"/>
      <c r="S2451" s="132"/>
      <c r="U2451" s="132"/>
      <c r="V2451" s="132"/>
    </row>
    <row r="2452" spans="11:22">
      <c r="K2452" s="132"/>
      <c r="L2452" s="132"/>
      <c r="M2452" s="132"/>
      <c r="O2452" s="132"/>
      <c r="P2452" s="132"/>
      <c r="R2452" s="132"/>
      <c r="S2452" s="132"/>
      <c r="U2452" s="132"/>
      <c r="V2452" s="132"/>
    </row>
    <row r="2453" spans="11:22">
      <c r="K2453" s="132"/>
      <c r="L2453" s="132"/>
      <c r="M2453" s="132"/>
      <c r="O2453" s="132"/>
      <c r="P2453" s="132"/>
      <c r="R2453" s="132"/>
      <c r="S2453" s="132"/>
      <c r="U2453" s="132"/>
      <c r="V2453" s="132"/>
    </row>
    <row r="2454" spans="11:22">
      <c r="K2454" s="132"/>
      <c r="L2454" s="132"/>
      <c r="M2454" s="132"/>
      <c r="O2454" s="132"/>
      <c r="P2454" s="132"/>
      <c r="R2454" s="132"/>
      <c r="S2454" s="132"/>
      <c r="U2454" s="132"/>
      <c r="V2454" s="132"/>
    </row>
    <row r="2455" spans="11:22">
      <c r="K2455" s="132"/>
      <c r="L2455" s="132"/>
      <c r="M2455" s="132"/>
      <c r="O2455" s="132"/>
      <c r="P2455" s="132"/>
      <c r="R2455" s="132"/>
      <c r="S2455" s="132"/>
      <c r="U2455" s="132"/>
      <c r="V2455" s="132"/>
    </row>
    <row r="2456" spans="11:22">
      <c r="K2456" s="132"/>
      <c r="L2456" s="132"/>
      <c r="M2456" s="132"/>
      <c r="O2456" s="132"/>
      <c r="P2456" s="132"/>
      <c r="R2456" s="132"/>
      <c r="S2456" s="132"/>
      <c r="U2456" s="132"/>
      <c r="V2456" s="132"/>
    </row>
    <row r="2457" spans="11:22">
      <c r="K2457" s="132"/>
      <c r="L2457" s="132"/>
      <c r="M2457" s="132"/>
      <c r="O2457" s="132"/>
      <c r="P2457" s="132"/>
      <c r="R2457" s="132"/>
      <c r="S2457" s="132"/>
      <c r="U2457" s="132"/>
      <c r="V2457" s="132"/>
    </row>
    <row r="2458" spans="11:22">
      <c r="K2458" s="132"/>
      <c r="L2458" s="132"/>
      <c r="M2458" s="132"/>
      <c r="O2458" s="132"/>
      <c r="P2458" s="132"/>
      <c r="R2458" s="132"/>
      <c r="S2458" s="132"/>
      <c r="U2458" s="132"/>
      <c r="V2458" s="132"/>
    </row>
    <row r="2459" spans="11:22">
      <c r="K2459" s="132"/>
      <c r="L2459" s="132"/>
      <c r="M2459" s="132"/>
      <c r="O2459" s="132"/>
      <c r="P2459" s="132"/>
      <c r="R2459" s="132"/>
      <c r="S2459" s="132"/>
      <c r="U2459" s="132"/>
      <c r="V2459" s="132"/>
    </row>
    <row r="2460" spans="11:22">
      <c r="K2460" s="132"/>
      <c r="L2460" s="132"/>
      <c r="M2460" s="132"/>
      <c r="O2460" s="132"/>
      <c r="P2460" s="132"/>
      <c r="R2460" s="132"/>
      <c r="S2460" s="132"/>
      <c r="U2460" s="132"/>
      <c r="V2460" s="132"/>
    </row>
    <row r="2461" spans="11:22">
      <c r="K2461" s="132"/>
      <c r="L2461" s="132"/>
      <c r="M2461" s="132"/>
      <c r="O2461" s="132"/>
      <c r="P2461" s="132"/>
      <c r="R2461" s="132"/>
      <c r="S2461" s="132"/>
      <c r="U2461" s="132"/>
      <c r="V2461" s="132"/>
    </row>
    <row r="2462" spans="11:22">
      <c r="K2462" s="132"/>
      <c r="L2462" s="132"/>
      <c r="M2462" s="132"/>
      <c r="O2462" s="132"/>
      <c r="P2462" s="132"/>
      <c r="R2462" s="132"/>
      <c r="S2462" s="132"/>
      <c r="U2462" s="132"/>
      <c r="V2462" s="132"/>
    </row>
    <row r="2463" spans="11:22">
      <c r="K2463" s="132"/>
      <c r="L2463" s="132"/>
      <c r="M2463" s="132"/>
      <c r="O2463" s="132"/>
      <c r="P2463" s="132"/>
      <c r="R2463" s="132"/>
      <c r="S2463" s="132"/>
      <c r="U2463" s="132"/>
      <c r="V2463" s="132"/>
    </row>
    <row r="2464" spans="11:22">
      <c r="K2464" s="132"/>
      <c r="L2464" s="132"/>
      <c r="M2464" s="132"/>
      <c r="O2464" s="132"/>
      <c r="P2464" s="132"/>
      <c r="R2464" s="132"/>
      <c r="S2464" s="132"/>
      <c r="U2464" s="132"/>
      <c r="V2464" s="132"/>
    </row>
    <row r="2465" spans="11:22">
      <c r="K2465" s="132"/>
      <c r="L2465" s="132"/>
      <c r="M2465" s="132"/>
      <c r="O2465" s="132"/>
      <c r="P2465" s="132"/>
      <c r="R2465" s="132"/>
      <c r="S2465" s="132"/>
      <c r="U2465" s="132"/>
      <c r="V2465" s="132"/>
    </row>
    <row r="2466" spans="11:22">
      <c r="K2466" s="132"/>
      <c r="L2466" s="132"/>
      <c r="M2466" s="132"/>
      <c r="O2466" s="132"/>
      <c r="P2466" s="132"/>
      <c r="R2466" s="132"/>
      <c r="S2466" s="132"/>
      <c r="U2466" s="132"/>
      <c r="V2466" s="132"/>
    </row>
    <row r="2467" spans="11:22">
      <c r="K2467" s="132"/>
      <c r="L2467" s="132"/>
      <c r="M2467" s="132"/>
      <c r="O2467" s="132"/>
      <c r="P2467" s="132"/>
      <c r="R2467" s="132"/>
      <c r="S2467" s="132"/>
      <c r="U2467" s="132"/>
      <c r="V2467" s="132"/>
    </row>
    <row r="2468" spans="11:22">
      <c r="K2468" s="132"/>
      <c r="L2468" s="132"/>
      <c r="M2468" s="132"/>
      <c r="O2468" s="132"/>
      <c r="P2468" s="132"/>
      <c r="R2468" s="132"/>
      <c r="S2468" s="132"/>
      <c r="U2468" s="132"/>
      <c r="V2468" s="132"/>
    </row>
    <row r="2469" spans="11:22">
      <c r="K2469" s="132"/>
      <c r="L2469" s="132"/>
      <c r="M2469" s="132"/>
      <c r="O2469" s="132"/>
      <c r="P2469" s="132"/>
      <c r="R2469" s="132"/>
      <c r="S2469" s="132"/>
      <c r="U2469" s="132"/>
      <c r="V2469" s="132"/>
    </row>
    <row r="2470" spans="11:22">
      <c r="K2470" s="132"/>
      <c r="L2470" s="132"/>
      <c r="M2470" s="132"/>
      <c r="O2470" s="132"/>
      <c r="P2470" s="132"/>
      <c r="R2470" s="132"/>
      <c r="S2470" s="132"/>
      <c r="U2470" s="132"/>
      <c r="V2470" s="132"/>
    </row>
    <row r="2471" spans="11:22">
      <c r="K2471" s="132"/>
      <c r="L2471" s="132"/>
      <c r="M2471" s="132"/>
      <c r="O2471" s="132"/>
      <c r="P2471" s="132"/>
      <c r="R2471" s="132"/>
      <c r="S2471" s="132"/>
      <c r="U2471" s="132"/>
      <c r="V2471" s="132"/>
    </row>
    <row r="2472" spans="11:22">
      <c r="K2472" s="132"/>
      <c r="L2472" s="132"/>
      <c r="M2472" s="132"/>
      <c r="O2472" s="132"/>
      <c r="P2472" s="132"/>
      <c r="R2472" s="132"/>
      <c r="S2472" s="132"/>
      <c r="U2472" s="132"/>
      <c r="V2472" s="132"/>
    </row>
    <row r="2473" spans="11:22">
      <c r="K2473" s="132"/>
      <c r="L2473" s="132"/>
      <c r="M2473" s="132"/>
      <c r="O2473" s="132"/>
      <c r="P2473" s="132"/>
      <c r="R2473" s="132"/>
      <c r="S2473" s="132"/>
      <c r="U2473" s="132"/>
      <c r="V2473" s="132"/>
    </row>
    <row r="2474" spans="11:22">
      <c r="K2474" s="132"/>
      <c r="L2474" s="132"/>
      <c r="M2474" s="132"/>
      <c r="O2474" s="132"/>
      <c r="P2474" s="132"/>
      <c r="R2474" s="132"/>
      <c r="S2474" s="132"/>
      <c r="U2474" s="132"/>
      <c r="V2474" s="132"/>
    </row>
    <row r="2475" spans="11:22">
      <c r="K2475" s="132"/>
      <c r="L2475" s="132"/>
      <c r="M2475" s="132"/>
      <c r="O2475" s="132"/>
      <c r="P2475" s="132"/>
      <c r="R2475" s="132"/>
      <c r="S2475" s="132"/>
      <c r="U2475" s="132"/>
      <c r="V2475" s="132"/>
    </row>
    <row r="2476" spans="11:22">
      <c r="K2476" s="132"/>
      <c r="L2476" s="132"/>
      <c r="M2476" s="132"/>
      <c r="O2476" s="132"/>
      <c r="P2476" s="132"/>
      <c r="R2476" s="132"/>
      <c r="S2476" s="132"/>
      <c r="U2476" s="132"/>
      <c r="V2476" s="132"/>
    </row>
    <row r="2477" spans="11:22">
      <c r="K2477" s="132"/>
      <c r="L2477" s="132"/>
      <c r="M2477" s="132"/>
      <c r="O2477" s="132"/>
      <c r="P2477" s="132"/>
      <c r="R2477" s="132"/>
      <c r="S2477" s="132"/>
      <c r="U2477" s="132"/>
      <c r="V2477" s="132"/>
    </row>
    <row r="2478" spans="11:22">
      <c r="K2478" s="132"/>
      <c r="L2478" s="132"/>
      <c r="M2478" s="132"/>
      <c r="O2478" s="132"/>
      <c r="P2478" s="132"/>
      <c r="R2478" s="132"/>
      <c r="S2478" s="132"/>
      <c r="U2478" s="132"/>
      <c r="V2478" s="132"/>
    </row>
    <row r="2479" spans="11:22">
      <c r="K2479" s="132"/>
      <c r="L2479" s="132"/>
      <c r="M2479" s="132"/>
      <c r="O2479" s="132"/>
      <c r="P2479" s="132"/>
      <c r="R2479" s="132"/>
      <c r="S2479" s="132"/>
      <c r="U2479" s="132"/>
      <c r="V2479" s="132"/>
    </row>
    <row r="2480" spans="11:22">
      <c r="K2480" s="132"/>
      <c r="L2480" s="132"/>
      <c r="M2480" s="132"/>
      <c r="O2480" s="132"/>
      <c r="P2480" s="132"/>
      <c r="R2480" s="132"/>
      <c r="S2480" s="132"/>
      <c r="U2480" s="132"/>
      <c r="V2480" s="132"/>
    </row>
    <row r="2481" spans="11:22">
      <c r="K2481" s="132"/>
      <c r="L2481" s="132"/>
      <c r="M2481" s="132"/>
      <c r="O2481" s="132"/>
      <c r="P2481" s="132"/>
      <c r="R2481" s="132"/>
      <c r="S2481" s="132"/>
      <c r="U2481" s="132"/>
      <c r="V2481" s="132"/>
    </row>
    <row r="2482" spans="11:22">
      <c r="K2482" s="132"/>
      <c r="L2482" s="132"/>
      <c r="M2482" s="132"/>
      <c r="O2482" s="132"/>
      <c r="P2482" s="132"/>
      <c r="R2482" s="132"/>
      <c r="S2482" s="132"/>
      <c r="U2482" s="132"/>
      <c r="V2482" s="132"/>
    </row>
    <row r="2483" spans="11:22">
      <c r="K2483" s="132"/>
      <c r="L2483" s="132"/>
      <c r="M2483" s="132"/>
      <c r="O2483" s="132"/>
      <c r="P2483" s="132"/>
      <c r="R2483" s="132"/>
      <c r="S2483" s="132"/>
      <c r="U2483" s="132"/>
      <c r="V2483" s="132"/>
    </row>
    <row r="2484" spans="11:22">
      <c r="K2484" s="132"/>
      <c r="L2484" s="132"/>
      <c r="M2484" s="132"/>
      <c r="O2484" s="132"/>
      <c r="P2484" s="132"/>
      <c r="R2484" s="132"/>
      <c r="S2484" s="132"/>
      <c r="U2484" s="132"/>
      <c r="V2484" s="132"/>
    </row>
    <row r="2485" spans="11:22">
      <c r="K2485" s="132"/>
      <c r="L2485" s="132"/>
      <c r="M2485" s="132"/>
      <c r="O2485" s="132"/>
      <c r="P2485" s="132"/>
      <c r="R2485" s="132"/>
      <c r="S2485" s="132"/>
      <c r="U2485" s="132"/>
      <c r="V2485" s="132"/>
    </row>
    <row r="2486" spans="11:22">
      <c r="K2486" s="132"/>
      <c r="L2486" s="132"/>
      <c r="M2486" s="132"/>
      <c r="O2486" s="132"/>
      <c r="P2486" s="132"/>
      <c r="R2486" s="132"/>
      <c r="S2486" s="132"/>
      <c r="U2486" s="132"/>
      <c r="V2486" s="132"/>
    </row>
    <row r="2487" spans="11:22">
      <c r="K2487" s="132"/>
      <c r="L2487" s="132"/>
      <c r="M2487" s="132"/>
      <c r="O2487" s="132"/>
      <c r="P2487" s="132"/>
      <c r="R2487" s="132"/>
      <c r="S2487" s="132"/>
      <c r="U2487" s="132"/>
      <c r="V2487" s="132"/>
    </row>
    <row r="2488" spans="11:22">
      <c r="K2488" s="132"/>
      <c r="L2488" s="132"/>
      <c r="M2488" s="132"/>
      <c r="O2488" s="132"/>
      <c r="P2488" s="132"/>
      <c r="R2488" s="132"/>
      <c r="S2488" s="132"/>
      <c r="U2488" s="132"/>
      <c r="V2488" s="132"/>
    </row>
    <row r="2489" spans="11:22">
      <c r="K2489" s="132"/>
      <c r="L2489" s="132"/>
      <c r="M2489" s="132"/>
      <c r="O2489" s="132"/>
      <c r="P2489" s="132"/>
      <c r="R2489" s="132"/>
      <c r="S2489" s="132"/>
      <c r="U2489" s="132"/>
      <c r="V2489" s="132"/>
    </row>
    <row r="2490" spans="11:22">
      <c r="K2490" s="132"/>
      <c r="L2490" s="132"/>
      <c r="M2490" s="132"/>
      <c r="O2490" s="132"/>
      <c r="P2490" s="132"/>
      <c r="R2490" s="132"/>
      <c r="S2490" s="132"/>
      <c r="U2490" s="132"/>
      <c r="V2490" s="132"/>
    </row>
    <row r="2491" spans="11:22">
      <c r="K2491" s="132"/>
      <c r="L2491" s="132"/>
      <c r="M2491" s="132"/>
      <c r="O2491" s="132"/>
      <c r="P2491" s="132"/>
      <c r="R2491" s="132"/>
      <c r="S2491" s="132"/>
      <c r="U2491" s="132"/>
      <c r="V2491" s="132"/>
    </row>
    <row r="2492" spans="11:22">
      <c r="K2492" s="132"/>
      <c r="L2492" s="132"/>
      <c r="M2492" s="132"/>
      <c r="O2492" s="132"/>
      <c r="P2492" s="132"/>
      <c r="R2492" s="132"/>
      <c r="S2492" s="132"/>
      <c r="U2492" s="132"/>
      <c r="V2492" s="132"/>
    </row>
    <row r="2493" spans="11:22">
      <c r="K2493" s="132"/>
      <c r="L2493" s="132"/>
      <c r="M2493" s="132"/>
      <c r="O2493" s="132"/>
      <c r="P2493" s="132"/>
      <c r="R2493" s="132"/>
      <c r="S2493" s="132"/>
      <c r="U2493" s="132"/>
      <c r="V2493" s="132"/>
    </row>
    <row r="2494" spans="11:22">
      <c r="K2494" s="132"/>
      <c r="L2494" s="132"/>
      <c r="M2494" s="132"/>
      <c r="O2494" s="132"/>
      <c r="P2494" s="132"/>
      <c r="R2494" s="132"/>
      <c r="S2494" s="132"/>
      <c r="U2494" s="132"/>
      <c r="V2494" s="132"/>
    </row>
    <row r="2495" spans="11:22">
      <c r="K2495" s="132"/>
      <c r="L2495" s="132"/>
      <c r="M2495" s="132"/>
      <c r="O2495" s="132"/>
      <c r="P2495" s="132"/>
      <c r="R2495" s="132"/>
      <c r="S2495" s="132"/>
      <c r="U2495" s="132"/>
      <c r="V2495" s="132"/>
    </row>
    <row r="2496" spans="11:22">
      <c r="K2496" s="132"/>
      <c r="L2496" s="132"/>
      <c r="M2496" s="132"/>
      <c r="O2496" s="132"/>
      <c r="P2496" s="132"/>
      <c r="R2496" s="132"/>
      <c r="S2496" s="132"/>
      <c r="U2496" s="132"/>
      <c r="V2496" s="132"/>
    </row>
    <row r="2497" spans="11:22">
      <c r="K2497" s="132"/>
      <c r="L2497" s="132"/>
      <c r="M2497" s="132"/>
      <c r="O2497" s="132"/>
      <c r="P2497" s="132"/>
      <c r="R2497" s="132"/>
      <c r="S2497" s="132"/>
      <c r="U2497" s="132"/>
      <c r="V2497" s="132"/>
    </row>
    <row r="2498" spans="11:22">
      <c r="K2498" s="132"/>
      <c r="L2498" s="132"/>
      <c r="M2498" s="132"/>
      <c r="O2498" s="132"/>
      <c r="P2498" s="132"/>
      <c r="R2498" s="132"/>
      <c r="S2498" s="132"/>
      <c r="U2498" s="132"/>
      <c r="V2498" s="132"/>
    </row>
    <row r="2499" spans="11:22">
      <c r="K2499" s="132"/>
      <c r="L2499" s="132"/>
      <c r="M2499" s="132"/>
      <c r="O2499" s="132"/>
      <c r="P2499" s="132"/>
      <c r="R2499" s="132"/>
      <c r="S2499" s="132"/>
      <c r="U2499" s="132"/>
      <c r="V2499" s="132"/>
    </row>
    <row r="2500" spans="11:22">
      <c r="K2500" s="132"/>
      <c r="L2500" s="132"/>
      <c r="M2500" s="132"/>
      <c r="O2500" s="132"/>
      <c r="P2500" s="132"/>
      <c r="R2500" s="132"/>
      <c r="S2500" s="132"/>
      <c r="U2500" s="132"/>
      <c r="V2500" s="132"/>
    </row>
    <row r="2501" spans="11:22">
      <c r="K2501" s="132"/>
      <c r="L2501" s="132"/>
      <c r="M2501" s="132"/>
      <c r="O2501" s="132"/>
      <c r="P2501" s="132"/>
      <c r="R2501" s="132"/>
      <c r="S2501" s="132"/>
      <c r="U2501" s="132"/>
      <c r="V2501" s="132"/>
    </row>
    <row r="2502" spans="11:22">
      <c r="K2502" s="132"/>
      <c r="L2502" s="132"/>
      <c r="M2502" s="132"/>
      <c r="O2502" s="132"/>
      <c r="P2502" s="132"/>
      <c r="R2502" s="132"/>
      <c r="S2502" s="132"/>
      <c r="U2502" s="132"/>
      <c r="V2502" s="132"/>
    </row>
    <row r="2503" spans="11:22">
      <c r="K2503" s="132"/>
      <c r="L2503" s="132"/>
      <c r="M2503" s="132"/>
      <c r="O2503" s="132"/>
      <c r="P2503" s="132"/>
      <c r="R2503" s="132"/>
      <c r="S2503" s="132"/>
      <c r="U2503" s="132"/>
      <c r="V2503" s="132"/>
    </row>
    <row r="2504" spans="11:22">
      <c r="K2504" s="132"/>
      <c r="L2504" s="132"/>
      <c r="M2504" s="132"/>
      <c r="O2504" s="132"/>
      <c r="P2504" s="132"/>
      <c r="R2504" s="132"/>
      <c r="S2504" s="132"/>
      <c r="U2504" s="132"/>
      <c r="V2504" s="132"/>
    </row>
    <row r="2505" spans="11:22">
      <c r="K2505" s="132"/>
      <c r="L2505" s="132"/>
      <c r="M2505" s="132"/>
      <c r="O2505" s="132"/>
      <c r="P2505" s="132"/>
      <c r="R2505" s="132"/>
      <c r="S2505" s="132"/>
      <c r="U2505" s="132"/>
      <c r="V2505" s="132"/>
    </row>
    <row r="2506" spans="11:22">
      <c r="K2506" s="132"/>
      <c r="L2506" s="132"/>
      <c r="M2506" s="132"/>
      <c r="O2506" s="132"/>
      <c r="P2506" s="132"/>
      <c r="R2506" s="132"/>
      <c r="S2506" s="132"/>
      <c r="U2506" s="132"/>
      <c r="V2506" s="132"/>
    </row>
    <row r="2507" spans="11:22">
      <c r="K2507" s="132"/>
      <c r="L2507" s="132"/>
      <c r="M2507" s="132"/>
      <c r="O2507" s="132"/>
      <c r="P2507" s="132"/>
      <c r="R2507" s="132"/>
      <c r="S2507" s="132"/>
      <c r="U2507" s="132"/>
      <c r="V2507" s="132"/>
    </row>
    <row r="2508" spans="11:22">
      <c r="K2508" s="132"/>
      <c r="L2508" s="132"/>
      <c r="M2508" s="132"/>
      <c r="O2508" s="132"/>
      <c r="P2508" s="132"/>
      <c r="R2508" s="132"/>
      <c r="S2508" s="132"/>
      <c r="U2508" s="132"/>
      <c r="V2508" s="132"/>
    </row>
    <row r="2509" spans="11:22">
      <c r="K2509" s="132"/>
      <c r="L2509" s="132"/>
      <c r="M2509" s="132"/>
      <c r="O2509" s="132"/>
      <c r="P2509" s="132"/>
      <c r="R2509" s="132"/>
      <c r="S2509" s="132"/>
      <c r="U2509" s="132"/>
      <c r="V2509" s="132"/>
    </row>
    <row r="2510" spans="11:22">
      <c r="K2510" s="132"/>
      <c r="L2510" s="132"/>
      <c r="M2510" s="132"/>
      <c r="O2510" s="132"/>
      <c r="P2510" s="132"/>
      <c r="R2510" s="132"/>
      <c r="S2510" s="132"/>
      <c r="U2510" s="132"/>
      <c r="V2510" s="132"/>
    </row>
    <row r="2511" spans="11:22">
      <c r="K2511" s="132"/>
      <c r="L2511" s="132"/>
      <c r="M2511" s="132"/>
      <c r="O2511" s="132"/>
      <c r="P2511" s="132"/>
      <c r="R2511" s="132"/>
      <c r="S2511" s="132"/>
      <c r="U2511" s="132"/>
      <c r="V2511" s="132"/>
    </row>
    <row r="2512" spans="11:22">
      <c r="K2512" s="132"/>
      <c r="L2512" s="132"/>
      <c r="M2512" s="132"/>
      <c r="O2512" s="132"/>
      <c r="P2512" s="132"/>
      <c r="R2512" s="132"/>
      <c r="S2512" s="132"/>
      <c r="U2512" s="132"/>
      <c r="V2512" s="132"/>
    </row>
    <row r="2513" spans="11:22">
      <c r="K2513" s="132"/>
      <c r="L2513" s="132"/>
      <c r="M2513" s="132"/>
      <c r="O2513" s="132"/>
      <c r="P2513" s="132"/>
      <c r="R2513" s="132"/>
      <c r="S2513" s="132"/>
      <c r="U2513" s="132"/>
      <c r="V2513" s="132"/>
    </row>
    <row r="2514" spans="11:22">
      <c r="K2514" s="132"/>
      <c r="L2514" s="132"/>
      <c r="M2514" s="132"/>
      <c r="O2514" s="132"/>
      <c r="P2514" s="132"/>
      <c r="R2514" s="132"/>
      <c r="S2514" s="132"/>
      <c r="U2514" s="132"/>
      <c r="V2514" s="132"/>
    </row>
    <row r="2515" spans="11:22">
      <c r="K2515" s="132"/>
      <c r="L2515" s="132"/>
      <c r="M2515" s="132"/>
      <c r="O2515" s="132"/>
      <c r="P2515" s="132"/>
      <c r="R2515" s="132"/>
      <c r="S2515" s="132"/>
      <c r="U2515" s="132"/>
      <c r="V2515" s="132"/>
    </row>
    <row r="2516" spans="11:22">
      <c r="K2516" s="132"/>
      <c r="L2516" s="132"/>
      <c r="M2516" s="132"/>
      <c r="O2516" s="132"/>
      <c r="P2516" s="132"/>
      <c r="R2516" s="132"/>
      <c r="S2516" s="132"/>
      <c r="U2516" s="132"/>
      <c r="V2516" s="132"/>
    </row>
    <row r="2517" spans="11:22">
      <c r="K2517" s="132"/>
      <c r="L2517" s="132"/>
      <c r="M2517" s="132"/>
      <c r="O2517" s="132"/>
      <c r="P2517" s="132"/>
      <c r="R2517" s="132"/>
      <c r="S2517" s="132"/>
      <c r="U2517" s="132"/>
      <c r="V2517" s="132"/>
    </row>
    <row r="2518" spans="11:22">
      <c r="K2518" s="132"/>
      <c r="L2518" s="132"/>
      <c r="M2518" s="132"/>
      <c r="O2518" s="132"/>
      <c r="P2518" s="132"/>
      <c r="R2518" s="132"/>
      <c r="S2518" s="132"/>
      <c r="U2518" s="132"/>
      <c r="V2518" s="132"/>
    </row>
    <row r="2519" spans="11:22">
      <c r="K2519" s="132"/>
      <c r="L2519" s="132"/>
      <c r="M2519" s="132"/>
      <c r="O2519" s="132"/>
      <c r="P2519" s="132"/>
      <c r="R2519" s="132"/>
      <c r="S2519" s="132"/>
      <c r="U2519" s="132"/>
      <c r="V2519" s="132"/>
    </row>
    <row r="2520" spans="11:22">
      <c r="K2520" s="132"/>
      <c r="L2520" s="132"/>
      <c r="M2520" s="132"/>
      <c r="O2520" s="132"/>
      <c r="P2520" s="132"/>
      <c r="R2520" s="132"/>
      <c r="S2520" s="132"/>
      <c r="U2520" s="132"/>
      <c r="V2520" s="132"/>
    </row>
    <row r="2521" spans="11:22">
      <c r="K2521" s="132"/>
      <c r="L2521" s="132"/>
      <c r="M2521" s="132"/>
      <c r="O2521" s="132"/>
      <c r="P2521" s="132"/>
      <c r="R2521" s="132"/>
      <c r="S2521" s="132"/>
      <c r="U2521" s="132"/>
      <c r="V2521" s="132"/>
    </row>
    <row r="2522" spans="11:22">
      <c r="K2522" s="132"/>
      <c r="L2522" s="132"/>
      <c r="M2522" s="132"/>
      <c r="O2522" s="132"/>
      <c r="P2522" s="132"/>
      <c r="R2522" s="132"/>
      <c r="S2522" s="132"/>
      <c r="U2522" s="132"/>
      <c r="V2522" s="132"/>
    </row>
    <row r="2523" spans="11:22">
      <c r="K2523" s="132"/>
      <c r="L2523" s="132"/>
      <c r="M2523" s="132"/>
      <c r="O2523" s="132"/>
      <c r="P2523" s="132"/>
      <c r="R2523" s="132"/>
      <c r="S2523" s="132"/>
      <c r="U2523" s="132"/>
      <c r="V2523" s="132"/>
    </row>
    <row r="2524" spans="11:22">
      <c r="K2524" s="132"/>
      <c r="L2524" s="132"/>
      <c r="M2524" s="132"/>
      <c r="O2524" s="132"/>
      <c r="P2524" s="132"/>
      <c r="R2524" s="132"/>
      <c r="S2524" s="132"/>
      <c r="U2524" s="132"/>
      <c r="V2524" s="132"/>
    </row>
    <row r="2525" spans="11:22">
      <c r="K2525" s="132"/>
      <c r="L2525" s="132"/>
      <c r="M2525" s="132"/>
      <c r="O2525" s="132"/>
      <c r="P2525" s="132"/>
      <c r="R2525" s="132"/>
      <c r="S2525" s="132"/>
      <c r="U2525" s="132"/>
      <c r="V2525" s="132"/>
    </row>
    <row r="2526" spans="11:22">
      <c r="K2526" s="132"/>
      <c r="L2526" s="132"/>
      <c r="M2526" s="132"/>
      <c r="O2526" s="132"/>
      <c r="P2526" s="132"/>
      <c r="R2526" s="132"/>
      <c r="S2526" s="132"/>
      <c r="U2526" s="132"/>
      <c r="V2526" s="132"/>
    </row>
    <row r="2527" spans="11:22">
      <c r="K2527" s="132"/>
      <c r="L2527" s="132"/>
      <c r="M2527" s="132"/>
      <c r="O2527" s="132"/>
      <c r="P2527" s="132"/>
      <c r="R2527" s="132"/>
      <c r="S2527" s="132"/>
      <c r="U2527" s="132"/>
      <c r="V2527" s="132"/>
    </row>
    <row r="2528" spans="11:22">
      <c r="K2528" s="132"/>
      <c r="L2528" s="132"/>
      <c r="M2528" s="132"/>
      <c r="O2528" s="132"/>
      <c r="P2528" s="132"/>
      <c r="R2528" s="132"/>
      <c r="S2528" s="132"/>
      <c r="U2528" s="132"/>
      <c r="V2528" s="132"/>
    </row>
    <row r="2529" spans="11:22">
      <c r="K2529" s="132"/>
      <c r="L2529" s="132"/>
      <c r="M2529" s="132"/>
      <c r="O2529" s="132"/>
      <c r="P2529" s="132"/>
      <c r="R2529" s="132"/>
      <c r="S2529" s="132"/>
      <c r="U2529" s="132"/>
      <c r="V2529" s="132"/>
    </row>
    <row r="2530" spans="11:22">
      <c r="K2530" s="132"/>
      <c r="L2530" s="132"/>
      <c r="M2530" s="132"/>
      <c r="O2530" s="132"/>
      <c r="P2530" s="132"/>
      <c r="R2530" s="132"/>
      <c r="S2530" s="132"/>
      <c r="U2530" s="132"/>
      <c r="V2530" s="132"/>
    </row>
    <row r="2531" spans="11:22">
      <c r="K2531" s="132"/>
      <c r="L2531" s="132"/>
      <c r="M2531" s="132"/>
      <c r="O2531" s="132"/>
      <c r="P2531" s="132"/>
      <c r="R2531" s="132"/>
      <c r="S2531" s="132"/>
      <c r="U2531" s="132"/>
      <c r="V2531" s="132"/>
    </row>
    <row r="2532" spans="11:22">
      <c r="K2532" s="132"/>
      <c r="L2532" s="132"/>
      <c r="M2532" s="132"/>
      <c r="O2532" s="132"/>
      <c r="P2532" s="132"/>
      <c r="R2532" s="132"/>
      <c r="S2532" s="132"/>
      <c r="U2532" s="132"/>
      <c r="V2532" s="132"/>
    </row>
    <row r="2533" spans="11:22">
      <c r="K2533" s="132"/>
      <c r="L2533" s="132"/>
      <c r="M2533" s="132"/>
      <c r="O2533" s="132"/>
      <c r="P2533" s="132"/>
      <c r="R2533" s="132"/>
      <c r="S2533" s="132"/>
      <c r="U2533" s="132"/>
      <c r="V2533" s="132"/>
    </row>
    <row r="2534" spans="11:22">
      <c r="K2534" s="132"/>
      <c r="L2534" s="132"/>
      <c r="M2534" s="132"/>
      <c r="O2534" s="132"/>
      <c r="P2534" s="132"/>
      <c r="R2534" s="132"/>
      <c r="S2534" s="132"/>
      <c r="U2534" s="132"/>
      <c r="V2534" s="132"/>
    </row>
    <row r="2535" spans="11:22">
      <c r="K2535" s="132"/>
      <c r="L2535" s="132"/>
      <c r="M2535" s="132"/>
      <c r="O2535" s="132"/>
      <c r="P2535" s="132"/>
      <c r="R2535" s="132"/>
      <c r="S2535" s="132"/>
      <c r="U2535" s="132"/>
      <c r="V2535" s="132"/>
    </row>
    <row r="2536" spans="11:22">
      <c r="K2536" s="132"/>
      <c r="L2536" s="132"/>
      <c r="M2536" s="132"/>
      <c r="O2536" s="132"/>
      <c r="P2536" s="132"/>
      <c r="R2536" s="132"/>
      <c r="S2536" s="132"/>
      <c r="U2536" s="132"/>
      <c r="V2536" s="132"/>
    </row>
    <row r="2537" spans="11:22">
      <c r="K2537" s="132"/>
      <c r="L2537" s="132"/>
      <c r="M2537" s="132"/>
      <c r="O2537" s="132"/>
      <c r="P2537" s="132"/>
      <c r="R2537" s="132"/>
      <c r="S2537" s="132"/>
      <c r="U2537" s="132"/>
      <c r="V2537" s="132"/>
    </row>
    <row r="2538" spans="11:22">
      <c r="K2538" s="132"/>
      <c r="L2538" s="132"/>
      <c r="M2538" s="132"/>
      <c r="O2538" s="132"/>
      <c r="P2538" s="132"/>
      <c r="R2538" s="132"/>
      <c r="S2538" s="132"/>
      <c r="U2538" s="132"/>
      <c r="V2538" s="132"/>
    </row>
    <row r="2539" spans="11:22">
      <c r="K2539" s="132"/>
      <c r="L2539" s="132"/>
      <c r="M2539" s="132"/>
      <c r="O2539" s="132"/>
      <c r="P2539" s="132"/>
      <c r="R2539" s="132"/>
      <c r="S2539" s="132"/>
      <c r="U2539" s="132"/>
      <c r="V2539" s="132"/>
    </row>
    <row r="2540" spans="11:22">
      <c r="K2540" s="132"/>
      <c r="L2540" s="132"/>
      <c r="M2540" s="132"/>
      <c r="O2540" s="132"/>
      <c r="P2540" s="132"/>
      <c r="R2540" s="132"/>
      <c r="S2540" s="132"/>
      <c r="U2540" s="132"/>
      <c r="V2540" s="132"/>
    </row>
    <row r="2541" spans="11:22">
      <c r="K2541" s="132"/>
      <c r="L2541" s="132"/>
      <c r="M2541" s="132"/>
      <c r="O2541" s="132"/>
      <c r="P2541" s="132"/>
      <c r="R2541" s="132"/>
      <c r="S2541" s="132"/>
      <c r="U2541" s="132"/>
      <c r="V2541" s="132"/>
    </row>
    <row r="2542" spans="11:22">
      <c r="K2542" s="132"/>
      <c r="L2542" s="132"/>
      <c r="M2542" s="132"/>
      <c r="O2542" s="132"/>
      <c r="P2542" s="132"/>
      <c r="R2542" s="132"/>
      <c r="S2542" s="132"/>
      <c r="U2542" s="132"/>
      <c r="V2542" s="132"/>
    </row>
    <row r="2543" spans="11:22">
      <c r="K2543" s="132"/>
      <c r="L2543" s="132"/>
      <c r="M2543" s="132"/>
      <c r="O2543" s="132"/>
      <c r="P2543" s="132"/>
      <c r="R2543" s="132"/>
      <c r="S2543" s="132"/>
      <c r="U2543" s="132"/>
      <c r="V2543" s="132"/>
    </row>
    <row r="2544" spans="11:22">
      <c r="K2544" s="132"/>
      <c r="L2544" s="132"/>
      <c r="M2544" s="132"/>
      <c r="O2544" s="132"/>
      <c r="P2544" s="132"/>
      <c r="R2544" s="132"/>
      <c r="S2544" s="132"/>
      <c r="U2544" s="132"/>
      <c r="V2544" s="132"/>
    </row>
    <row r="2545" spans="11:22">
      <c r="K2545" s="132"/>
      <c r="L2545" s="132"/>
      <c r="M2545" s="132"/>
      <c r="O2545" s="132"/>
      <c r="P2545" s="132"/>
      <c r="R2545" s="132"/>
      <c r="S2545" s="132"/>
      <c r="U2545" s="132"/>
      <c r="V2545" s="132"/>
    </row>
    <row r="2546" spans="11:22">
      <c r="K2546" s="132"/>
      <c r="L2546" s="132"/>
      <c r="M2546" s="132"/>
      <c r="O2546" s="132"/>
      <c r="P2546" s="132"/>
      <c r="R2546" s="132"/>
      <c r="S2546" s="132"/>
      <c r="U2546" s="132"/>
      <c r="V2546" s="132"/>
    </row>
    <row r="2547" spans="11:22">
      <c r="K2547" s="132"/>
      <c r="L2547" s="132"/>
      <c r="M2547" s="132"/>
      <c r="O2547" s="132"/>
      <c r="P2547" s="132"/>
      <c r="R2547" s="132"/>
      <c r="S2547" s="132"/>
      <c r="U2547" s="132"/>
      <c r="V2547" s="132"/>
    </row>
    <row r="2548" spans="11:22">
      <c r="K2548" s="132"/>
      <c r="L2548" s="132"/>
      <c r="M2548" s="132"/>
      <c r="O2548" s="132"/>
      <c r="P2548" s="132"/>
      <c r="R2548" s="132"/>
      <c r="S2548" s="132"/>
      <c r="U2548" s="132"/>
      <c r="V2548" s="132"/>
    </row>
    <row r="2549" spans="11:22">
      <c r="K2549" s="132"/>
      <c r="L2549" s="132"/>
      <c r="M2549" s="132"/>
      <c r="O2549" s="132"/>
      <c r="P2549" s="132"/>
      <c r="R2549" s="132"/>
      <c r="S2549" s="132"/>
      <c r="U2549" s="132"/>
      <c r="V2549" s="132"/>
    </row>
    <row r="2550" spans="11:22">
      <c r="K2550" s="132"/>
      <c r="L2550" s="132"/>
      <c r="M2550" s="132"/>
      <c r="O2550" s="132"/>
      <c r="P2550" s="132"/>
      <c r="R2550" s="132"/>
      <c r="S2550" s="132"/>
      <c r="U2550" s="132"/>
      <c r="V2550" s="132"/>
    </row>
    <row r="2551" spans="11:22">
      <c r="K2551" s="132"/>
      <c r="L2551" s="132"/>
      <c r="M2551" s="132"/>
      <c r="O2551" s="132"/>
      <c r="P2551" s="132"/>
      <c r="R2551" s="132"/>
      <c r="S2551" s="132"/>
      <c r="U2551" s="132"/>
      <c r="V2551" s="132"/>
    </row>
    <row r="2552" spans="11:22">
      <c r="K2552" s="132"/>
      <c r="L2552" s="132"/>
      <c r="M2552" s="132"/>
      <c r="O2552" s="132"/>
      <c r="P2552" s="132"/>
      <c r="R2552" s="132"/>
      <c r="S2552" s="132"/>
      <c r="U2552" s="132"/>
      <c r="V2552" s="132"/>
    </row>
    <row r="2553" spans="11:22">
      <c r="K2553" s="132"/>
      <c r="L2553" s="132"/>
      <c r="M2553" s="132"/>
      <c r="O2553" s="132"/>
      <c r="P2553" s="132"/>
      <c r="R2553" s="132"/>
      <c r="S2553" s="132"/>
      <c r="U2553" s="132"/>
      <c r="V2553" s="132"/>
    </row>
    <row r="2554" spans="11:22">
      <c r="K2554" s="132"/>
      <c r="L2554" s="132"/>
      <c r="M2554" s="132"/>
      <c r="O2554" s="132"/>
      <c r="P2554" s="132"/>
      <c r="R2554" s="132"/>
      <c r="S2554" s="132"/>
      <c r="U2554" s="132"/>
      <c r="V2554" s="132"/>
    </row>
    <row r="2555" spans="11:22">
      <c r="K2555" s="132"/>
      <c r="L2555" s="132"/>
      <c r="M2555" s="132"/>
      <c r="O2555" s="132"/>
      <c r="P2555" s="132"/>
      <c r="R2555" s="132"/>
      <c r="S2555" s="132"/>
      <c r="U2555" s="132"/>
      <c r="V2555" s="132"/>
    </row>
    <row r="2556" spans="11:22">
      <c r="K2556" s="132"/>
      <c r="L2556" s="132"/>
      <c r="M2556" s="132"/>
      <c r="O2556" s="132"/>
      <c r="P2556" s="132"/>
      <c r="R2556" s="132"/>
      <c r="S2556" s="132"/>
      <c r="U2556" s="132"/>
      <c r="V2556" s="132"/>
    </row>
    <row r="2557" spans="11:22">
      <c r="K2557" s="132"/>
      <c r="L2557" s="132"/>
      <c r="M2557" s="132"/>
      <c r="O2557" s="132"/>
      <c r="P2557" s="132"/>
      <c r="R2557" s="132"/>
      <c r="S2557" s="132"/>
      <c r="U2557" s="132"/>
      <c r="V2557" s="132"/>
    </row>
    <row r="2558" spans="11:22">
      <c r="K2558" s="132"/>
      <c r="L2558" s="132"/>
      <c r="M2558" s="132"/>
      <c r="O2558" s="132"/>
      <c r="P2558" s="132"/>
      <c r="R2558" s="132"/>
      <c r="S2558" s="132"/>
      <c r="U2558" s="132"/>
      <c r="V2558" s="132"/>
    </row>
    <row r="2559" spans="11:22">
      <c r="K2559" s="132"/>
      <c r="L2559" s="132"/>
      <c r="M2559" s="132"/>
      <c r="O2559" s="132"/>
      <c r="P2559" s="132"/>
      <c r="R2559" s="132"/>
      <c r="S2559" s="132"/>
      <c r="U2559" s="132"/>
      <c r="V2559" s="132"/>
    </row>
    <row r="2560" spans="11:22">
      <c r="K2560" s="132"/>
      <c r="L2560" s="132"/>
      <c r="M2560" s="132"/>
      <c r="O2560" s="132"/>
      <c r="P2560" s="132"/>
      <c r="R2560" s="132"/>
      <c r="S2560" s="132"/>
      <c r="U2560" s="132"/>
      <c r="V2560" s="132"/>
    </row>
    <row r="2561" spans="11:22">
      <c r="K2561" s="132"/>
      <c r="L2561" s="132"/>
      <c r="M2561" s="132"/>
      <c r="O2561" s="132"/>
      <c r="P2561" s="132"/>
      <c r="R2561" s="132"/>
      <c r="S2561" s="132"/>
      <c r="U2561" s="132"/>
      <c r="V2561" s="132"/>
    </row>
    <row r="2562" spans="11:22">
      <c r="K2562" s="132"/>
      <c r="L2562" s="132"/>
      <c r="M2562" s="132"/>
      <c r="O2562" s="132"/>
      <c r="P2562" s="132"/>
      <c r="R2562" s="132"/>
      <c r="S2562" s="132"/>
      <c r="U2562" s="132"/>
      <c r="V2562" s="132"/>
    </row>
    <row r="2563" spans="11:22">
      <c r="K2563" s="132"/>
      <c r="L2563" s="132"/>
      <c r="M2563" s="132"/>
      <c r="O2563" s="132"/>
      <c r="P2563" s="132"/>
      <c r="R2563" s="132"/>
      <c r="S2563" s="132"/>
      <c r="U2563" s="132"/>
      <c r="V2563" s="132"/>
    </row>
    <row r="2564" spans="11:22">
      <c r="K2564" s="132"/>
      <c r="L2564" s="132"/>
      <c r="M2564" s="132"/>
      <c r="O2564" s="132"/>
      <c r="P2564" s="132"/>
      <c r="R2564" s="132"/>
      <c r="S2564" s="132"/>
      <c r="U2564" s="132"/>
      <c r="V2564" s="132"/>
    </row>
    <row r="2565" spans="11:22">
      <c r="K2565" s="132"/>
      <c r="L2565" s="132"/>
      <c r="M2565" s="132"/>
      <c r="O2565" s="132"/>
      <c r="P2565" s="132"/>
      <c r="R2565" s="132"/>
      <c r="S2565" s="132"/>
      <c r="U2565" s="132"/>
      <c r="V2565" s="132"/>
    </row>
    <row r="2566" spans="11:22">
      <c r="K2566" s="132"/>
      <c r="L2566" s="132"/>
      <c r="M2566" s="132"/>
      <c r="O2566" s="132"/>
      <c r="P2566" s="132"/>
      <c r="R2566" s="132"/>
      <c r="S2566" s="132"/>
      <c r="U2566" s="132"/>
      <c r="V2566" s="132"/>
    </row>
    <row r="2567" spans="11:22">
      <c r="K2567" s="132"/>
      <c r="L2567" s="132"/>
      <c r="M2567" s="132"/>
      <c r="O2567" s="132"/>
      <c r="P2567" s="132"/>
      <c r="R2567" s="132"/>
      <c r="S2567" s="132"/>
      <c r="U2567" s="132"/>
      <c r="V2567" s="132"/>
    </row>
    <row r="2568" spans="11:22">
      <c r="K2568" s="132"/>
      <c r="L2568" s="132"/>
      <c r="M2568" s="132"/>
      <c r="O2568" s="132"/>
      <c r="P2568" s="132"/>
      <c r="R2568" s="132"/>
      <c r="S2568" s="132"/>
      <c r="U2568" s="132"/>
      <c r="V2568" s="132"/>
    </row>
    <row r="2569" spans="11:22">
      <c r="K2569" s="132"/>
      <c r="L2569" s="132"/>
      <c r="M2569" s="132"/>
      <c r="O2569" s="132"/>
      <c r="P2569" s="132"/>
      <c r="R2569" s="132"/>
      <c r="S2569" s="132"/>
      <c r="U2569" s="132"/>
      <c r="V2569" s="132"/>
    </row>
    <row r="2570" spans="11:22">
      <c r="K2570" s="132"/>
      <c r="L2570" s="132"/>
      <c r="M2570" s="132"/>
      <c r="O2570" s="132"/>
      <c r="P2570" s="132"/>
      <c r="R2570" s="132"/>
      <c r="S2570" s="132"/>
      <c r="U2570" s="132"/>
      <c r="V2570" s="132"/>
    </row>
    <row r="2571" spans="11:22">
      <c r="K2571" s="132"/>
      <c r="L2571" s="132"/>
      <c r="M2571" s="132"/>
      <c r="O2571" s="132"/>
      <c r="P2571" s="132"/>
      <c r="R2571" s="132"/>
      <c r="S2571" s="132"/>
      <c r="U2571" s="132"/>
      <c r="V2571" s="132"/>
    </row>
    <row r="2572" spans="11:22">
      <c r="K2572" s="132"/>
      <c r="L2572" s="132"/>
      <c r="M2572" s="132"/>
      <c r="O2572" s="132"/>
      <c r="P2572" s="132"/>
      <c r="R2572" s="132"/>
      <c r="S2572" s="132"/>
      <c r="U2572" s="132"/>
      <c r="V2572" s="132"/>
    </row>
    <row r="2573" spans="11:22">
      <c r="K2573" s="132"/>
      <c r="L2573" s="132"/>
      <c r="M2573" s="132"/>
      <c r="O2573" s="132"/>
      <c r="P2573" s="132"/>
      <c r="R2573" s="132"/>
      <c r="S2573" s="132"/>
      <c r="U2573" s="132"/>
      <c r="V2573" s="132"/>
    </row>
    <row r="2574" spans="11:22">
      <c r="K2574" s="132"/>
      <c r="L2574" s="132"/>
      <c r="M2574" s="132"/>
      <c r="O2574" s="132"/>
      <c r="P2574" s="132"/>
      <c r="R2574" s="132"/>
      <c r="S2574" s="132"/>
      <c r="U2574" s="132"/>
      <c r="V2574" s="132"/>
    </row>
    <row r="2575" spans="11:22">
      <c r="K2575" s="132"/>
      <c r="L2575" s="132"/>
      <c r="M2575" s="132"/>
      <c r="O2575" s="132"/>
      <c r="P2575" s="132"/>
      <c r="R2575" s="132"/>
      <c r="S2575" s="132"/>
      <c r="U2575" s="132"/>
      <c r="V2575" s="132"/>
    </row>
    <row r="2576" spans="11:22">
      <c r="K2576" s="132"/>
      <c r="L2576" s="132"/>
      <c r="M2576" s="132"/>
      <c r="O2576" s="132"/>
      <c r="P2576" s="132"/>
      <c r="R2576" s="132"/>
      <c r="S2576" s="132"/>
      <c r="U2576" s="132"/>
      <c r="V2576" s="132"/>
    </row>
    <row r="2577" spans="11:22">
      <c r="K2577" s="132"/>
      <c r="L2577" s="132"/>
      <c r="M2577" s="132"/>
      <c r="O2577" s="132"/>
      <c r="P2577" s="132"/>
      <c r="R2577" s="132"/>
      <c r="S2577" s="132"/>
      <c r="U2577" s="132"/>
      <c r="V2577" s="132"/>
    </row>
    <row r="2578" spans="11:22">
      <c r="K2578" s="132"/>
      <c r="L2578" s="132"/>
      <c r="M2578" s="132"/>
      <c r="O2578" s="132"/>
      <c r="P2578" s="132"/>
      <c r="R2578" s="132"/>
      <c r="S2578" s="132"/>
      <c r="U2578" s="132"/>
      <c r="V2578" s="132"/>
    </row>
    <row r="2579" spans="11:22">
      <c r="K2579" s="132"/>
      <c r="L2579" s="132"/>
      <c r="M2579" s="132"/>
      <c r="O2579" s="132"/>
      <c r="P2579" s="132"/>
      <c r="R2579" s="132"/>
      <c r="S2579" s="132"/>
      <c r="U2579" s="132"/>
      <c r="V2579" s="132"/>
    </row>
    <row r="2580" spans="11:22">
      <c r="K2580" s="132"/>
      <c r="L2580" s="132"/>
      <c r="M2580" s="132"/>
      <c r="O2580" s="132"/>
      <c r="P2580" s="132"/>
      <c r="R2580" s="132"/>
      <c r="S2580" s="132"/>
      <c r="U2580" s="132"/>
      <c r="V2580" s="132"/>
    </row>
    <row r="2581" spans="11:22">
      <c r="K2581" s="132"/>
      <c r="L2581" s="132"/>
      <c r="M2581" s="132"/>
      <c r="O2581" s="132"/>
      <c r="P2581" s="132"/>
      <c r="R2581" s="132"/>
      <c r="S2581" s="132"/>
      <c r="U2581" s="132"/>
      <c r="V2581" s="132"/>
    </row>
    <row r="2582" spans="11:22">
      <c r="K2582" s="132"/>
      <c r="L2582" s="132"/>
      <c r="M2582" s="132"/>
      <c r="O2582" s="132"/>
      <c r="P2582" s="132"/>
      <c r="R2582" s="132"/>
      <c r="S2582" s="132"/>
      <c r="U2582" s="132"/>
      <c r="V2582" s="132"/>
    </row>
    <row r="2583" spans="11:22">
      <c r="K2583" s="132"/>
      <c r="L2583" s="132"/>
      <c r="M2583" s="132"/>
      <c r="O2583" s="132"/>
      <c r="P2583" s="132"/>
      <c r="R2583" s="132"/>
      <c r="S2583" s="132"/>
      <c r="U2583" s="132"/>
      <c r="V2583" s="132"/>
    </row>
    <row r="2584" spans="11:22">
      <c r="K2584" s="132"/>
      <c r="L2584" s="132"/>
      <c r="M2584" s="132"/>
      <c r="O2584" s="132"/>
      <c r="P2584" s="132"/>
      <c r="R2584" s="132"/>
      <c r="S2584" s="132"/>
      <c r="U2584" s="132"/>
      <c r="V2584" s="132"/>
    </row>
    <row r="2585" spans="11:22">
      <c r="K2585" s="132"/>
      <c r="L2585" s="132"/>
      <c r="M2585" s="132"/>
      <c r="O2585" s="132"/>
      <c r="P2585" s="132"/>
      <c r="R2585" s="132"/>
      <c r="S2585" s="132"/>
      <c r="U2585" s="132"/>
      <c r="V2585" s="132"/>
    </row>
    <row r="2586" spans="11:22">
      <c r="K2586" s="132"/>
      <c r="L2586" s="132"/>
      <c r="M2586" s="132"/>
      <c r="O2586" s="132"/>
      <c r="P2586" s="132"/>
      <c r="R2586" s="132"/>
      <c r="S2586" s="132"/>
      <c r="U2586" s="132"/>
      <c r="V2586" s="132"/>
    </row>
    <row r="2587" spans="11:22">
      <c r="K2587" s="132"/>
      <c r="L2587" s="132"/>
      <c r="M2587" s="132"/>
      <c r="O2587" s="132"/>
      <c r="P2587" s="132"/>
      <c r="R2587" s="132"/>
      <c r="S2587" s="132"/>
      <c r="U2587" s="132"/>
      <c r="V2587" s="132"/>
    </row>
    <row r="2588" spans="11:22">
      <c r="K2588" s="132"/>
      <c r="L2588" s="132"/>
      <c r="M2588" s="132"/>
      <c r="O2588" s="132"/>
      <c r="P2588" s="132"/>
      <c r="R2588" s="132"/>
      <c r="S2588" s="132"/>
      <c r="U2588" s="132"/>
      <c r="V2588" s="132"/>
    </row>
    <row r="2589" spans="11:22">
      <c r="K2589" s="132"/>
      <c r="L2589" s="132"/>
      <c r="M2589" s="132"/>
      <c r="O2589" s="132"/>
      <c r="P2589" s="132"/>
      <c r="R2589" s="132"/>
      <c r="S2589" s="132"/>
      <c r="U2589" s="132"/>
      <c r="V2589" s="132"/>
    </row>
    <row r="2590" spans="11:22">
      <c r="K2590" s="132"/>
      <c r="L2590" s="132"/>
      <c r="M2590" s="132"/>
      <c r="O2590" s="132"/>
      <c r="P2590" s="132"/>
      <c r="R2590" s="132"/>
      <c r="S2590" s="132"/>
      <c r="U2590" s="132"/>
      <c r="V2590" s="132"/>
    </row>
    <row r="2591" spans="11:22">
      <c r="K2591" s="132"/>
      <c r="L2591" s="132"/>
      <c r="M2591" s="132"/>
      <c r="O2591" s="132"/>
      <c r="P2591" s="132"/>
      <c r="R2591" s="132"/>
      <c r="S2591" s="132"/>
      <c r="U2591" s="132"/>
      <c r="V2591" s="132"/>
    </row>
    <row r="2592" spans="11:22">
      <c r="K2592" s="132"/>
      <c r="L2592" s="132"/>
      <c r="M2592" s="132"/>
      <c r="O2592" s="132"/>
      <c r="P2592" s="132"/>
      <c r="R2592" s="132"/>
      <c r="S2592" s="132"/>
      <c r="U2592" s="132"/>
      <c r="V2592" s="132"/>
    </row>
    <row r="2593" spans="11:22">
      <c r="K2593" s="132"/>
      <c r="L2593" s="132"/>
      <c r="M2593" s="132"/>
      <c r="O2593" s="132"/>
      <c r="P2593" s="132"/>
      <c r="R2593" s="132"/>
      <c r="S2593" s="132"/>
      <c r="U2593" s="132"/>
      <c r="V2593" s="132"/>
    </row>
    <row r="2594" spans="11:22">
      <c r="K2594" s="132"/>
      <c r="L2594" s="132"/>
      <c r="M2594" s="132"/>
      <c r="O2594" s="132"/>
      <c r="P2594" s="132"/>
      <c r="R2594" s="132"/>
      <c r="S2594" s="132"/>
      <c r="U2594" s="132"/>
      <c r="V2594" s="132"/>
    </row>
    <row r="2595" spans="11:22">
      <c r="K2595" s="132"/>
      <c r="L2595" s="132"/>
      <c r="M2595" s="132"/>
      <c r="O2595" s="132"/>
      <c r="P2595" s="132"/>
      <c r="R2595" s="132"/>
      <c r="S2595" s="132"/>
      <c r="U2595" s="132"/>
      <c r="V2595" s="132"/>
    </row>
    <row r="2596" spans="11:22">
      <c r="K2596" s="132"/>
      <c r="L2596" s="132"/>
      <c r="M2596" s="132"/>
      <c r="O2596" s="132"/>
      <c r="P2596" s="132"/>
      <c r="R2596" s="132"/>
      <c r="S2596" s="132"/>
      <c r="U2596" s="132"/>
      <c r="V2596" s="132"/>
    </row>
    <row r="2597" spans="11:22">
      <c r="K2597" s="132"/>
      <c r="L2597" s="132"/>
      <c r="M2597" s="132"/>
      <c r="O2597" s="132"/>
      <c r="P2597" s="132"/>
      <c r="R2597" s="132"/>
      <c r="S2597" s="132"/>
      <c r="U2597" s="132"/>
      <c r="V2597" s="132"/>
    </row>
    <row r="2598" spans="11:22">
      <c r="K2598" s="132"/>
      <c r="L2598" s="132"/>
      <c r="M2598" s="132"/>
      <c r="O2598" s="132"/>
      <c r="P2598" s="132"/>
      <c r="R2598" s="132"/>
      <c r="S2598" s="132"/>
      <c r="U2598" s="132"/>
      <c r="V2598" s="132"/>
    </row>
    <row r="2599" spans="11:22">
      <c r="K2599" s="132"/>
      <c r="L2599" s="132"/>
      <c r="M2599" s="132"/>
      <c r="O2599" s="132"/>
      <c r="P2599" s="132"/>
      <c r="R2599" s="132"/>
      <c r="S2599" s="132"/>
      <c r="U2599" s="132"/>
      <c r="V2599" s="132"/>
    </row>
    <row r="2600" spans="11:22">
      <c r="K2600" s="132"/>
      <c r="L2600" s="132"/>
      <c r="M2600" s="132"/>
      <c r="O2600" s="132"/>
      <c r="P2600" s="132"/>
      <c r="R2600" s="132"/>
      <c r="S2600" s="132"/>
      <c r="U2600" s="132"/>
      <c r="V2600" s="132"/>
    </row>
    <row r="2601" spans="11:22">
      <c r="K2601" s="132"/>
      <c r="L2601" s="132"/>
      <c r="M2601" s="132"/>
      <c r="O2601" s="132"/>
      <c r="P2601" s="132"/>
      <c r="R2601" s="132"/>
      <c r="S2601" s="132"/>
      <c r="U2601" s="132"/>
      <c r="V2601" s="132"/>
    </row>
    <row r="2602" spans="11:22">
      <c r="K2602" s="132"/>
      <c r="L2602" s="132"/>
      <c r="M2602" s="132"/>
      <c r="O2602" s="132"/>
      <c r="P2602" s="132"/>
      <c r="R2602" s="132"/>
      <c r="S2602" s="132"/>
      <c r="U2602" s="132"/>
      <c r="V2602" s="132"/>
    </row>
    <row r="2603" spans="11:22">
      <c r="K2603" s="132"/>
      <c r="L2603" s="132"/>
      <c r="M2603" s="132"/>
      <c r="O2603" s="132"/>
      <c r="P2603" s="132"/>
      <c r="R2603" s="132"/>
      <c r="S2603" s="132"/>
      <c r="U2603" s="132"/>
      <c r="V2603" s="132"/>
    </row>
    <row r="2604" spans="11:22">
      <c r="K2604" s="132"/>
      <c r="L2604" s="132"/>
      <c r="M2604" s="132"/>
      <c r="O2604" s="132"/>
      <c r="P2604" s="132"/>
      <c r="R2604" s="132"/>
      <c r="S2604" s="132"/>
      <c r="U2604" s="132"/>
      <c r="V2604" s="132"/>
    </row>
    <row r="2605" spans="11:22">
      <c r="K2605" s="132"/>
      <c r="L2605" s="132"/>
      <c r="M2605" s="132"/>
      <c r="O2605" s="132"/>
      <c r="P2605" s="132"/>
      <c r="R2605" s="132"/>
      <c r="S2605" s="132"/>
      <c r="U2605" s="132"/>
      <c r="V2605" s="132"/>
    </row>
    <row r="2606" spans="11:22">
      <c r="K2606" s="132"/>
      <c r="L2606" s="132"/>
      <c r="M2606" s="132"/>
      <c r="O2606" s="132"/>
      <c r="P2606" s="132"/>
      <c r="R2606" s="132"/>
      <c r="S2606" s="132"/>
      <c r="U2606" s="132"/>
      <c r="V2606" s="132"/>
    </row>
    <row r="2607" spans="11:22">
      <c r="K2607" s="132"/>
      <c r="L2607" s="132"/>
      <c r="M2607" s="132"/>
      <c r="O2607" s="132"/>
      <c r="P2607" s="132"/>
      <c r="R2607" s="132"/>
      <c r="S2607" s="132"/>
      <c r="U2607" s="132"/>
      <c r="V2607" s="132"/>
    </row>
    <row r="2608" spans="11:22">
      <c r="K2608" s="132"/>
      <c r="L2608" s="132"/>
      <c r="M2608" s="132"/>
      <c r="O2608" s="132"/>
      <c r="P2608" s="132"/>
      <c r="R2608" s="132"/>
      <c r="S2608" s="132"/>
      <c r="U2608" s="132"/>
      <c r="V2608" s="132"/>
    </row>
    <row r="2609" spans="11:22">
      <c r="K2609" s="132"/>
      <c r="L2609" s="132"/>
      <c r="M2609" s="132"/>
      <c r="O2609" s="132"/>
      <c r="P2609" s="132"/>
      <c r="R2609" s="132"/>
      <c r="S2609" s="132"/>
      <c r="U2609" s="132"/>
      <c r="V2609" s="132"/>
    </row>
    <row r="2610" spans="11:22">
      <c r="K2610" s="132"/>
      <c r="L2610" s="132"/>
      <c r="M2610" s="132"/>
      <c r="O2610" s="132"/>
      <c r="P2610" s="132"/>
      <c r="R2610" s="132"/>
      <c r="S2610" s="132"/>
      <c r="U2610" s="132"/>
      <c r="V2610" s="132"/>
    </row>
    <row r="2611" spans="11:22">
      <c r="K2611" s="132"/>
      <c r="L2611" s="132"/>
      <c r="M2611" s="132"/>
      <c r="O2611" s="132"/>
      <c r="P2611" s="132"/>
      <c r="R2611" s="132"/>
      <c r="S2611" s="132"/>
      <c r="U2611" s="132"/>
      <c r="V2611" s="132"/>
    </row>
    <row r="2612" spans="11:22">
      <c r="K2612" s="132"/>
      <c r="L2612" s="132"/>
      <c r="M2612" s="132"/>
      <c r="O2612" s="132"/>
      <c r="P2612" s="132"/>
      <c r="R2612" s="132"/>
      <c r="S2612" s="132"/>
      <c r="U2612" s="132"/>
      <c r="V2612" s="132"/>
    </row>
    <row r="2613" spans="11:22">
      <c r="K2613" s="132"/>
      <c r="L2613" s="132"/>
      <c r="M2613" s="132"/>
      <c r="O2613" s="132"/>
      <c r="P2613" s="132"/>
      <c r="R2613" s="132"/>
      <c r="S2613" s="132"/>
      <c r="U2613" s="132"/>
      <c r="V2613" s="132"/>
    </row>
    <row r="2614" spans="11:22">
      <c r="K2614" s="132"/>
      <c r="L2614" s="132"/>
      <c r="M2614" s="132"/>
      <c r="O2614" s="132"/>
      <c r="P2614" s="132"/>
      <c r="R2614" s="132"/>
      <c r="S2614" s="132"/>
      <c r="U2614" s="132"/>
      <c r="V2614" s="132"/>
    </row>
    <row r="2615" spans="11:22">
      <c r="K2615" s="132"/>
      <c r="L2615" s="132"/>
      <c r="M2615" s="132"/>
      <c r="O2615" s="132"/>
      <c r="P2615" s="132"/>
      <c r="R2615" s="132"/>
      <c r="S2615" s="132"/>
      <c r="U2615" s="132"/>
      <c r="V2615" s="132"/>
    </row>
    <row r="2616" spans="11:22">
      <c r="K2616" s="132"/>
      <c r="L2616" s="132"/>
      <c r="M2616" s="132"/>
      <c r="O2616" s="132"/>
      <c r="P2616" s="132"/>
      <c r="R2616" s="132"/>
      <c r="S2616" s="132"/>
      <c r="U2616" s="132"/>
      <c r="V2616" s="132"/>
    </row>
    <row r="2617" spans="11:22">
      <c r="K2617" s="132"/>
      <c r="L2617" s="132"/>
      <c r="M2617" s="132"/>
      <c r="O2617" s="132"/>
      <c r="P2617" s="132"/>
      <c r="R2617" s="132"/>
      <c r="S2617" s="132"/>
      <c r="U2617" s="132"/>
      <c r="V2617" s="132"/>
    </row>
    <row r="2618" spans="11:22">
      <c r="K2618" s="132"/>
      <c r="L2618" s="132"/>
      <c r="M2618" s="132"/>
      <c r="O2618" s="132"/>
      <c r="P2618" s="132"/>
      <c r="R2618" s="132"/>
      <c r="S2618" s="132"/>
      <c r="U2618" s="132"/>
      <c r="V2618" s="132"/>
    </row>
    <row r="2619" spans="11:22">
      <c r="K2619" s="132"/>
      <c r="L2619" s="132"/>
      <c r="M2619" s="132"/>
      <c r="O2619" s="132"/>
      <c r="P2619" s="132"/>
      <c r="R2619" s="132"/>
      <c r="S2619" s="132"/>
      <c r="U2619" s="132"/>
      <c r="V2619" s="132"/>
    </row>
    <row r="2620" spans="11:22">
      <c r="K2620" s="132"/>
      <c r="L2620" s="132"/>
      <c r="M2620" s="132"/>
      <c r="O2620" s="132"/>
      <c r="P2620" s="132"/>
      <c r="R2620" s="132"/>
      <c r="S2620" s="132"/>
      <c r="U2620" s="132"/>
      <c r="V2620" s="132"/>
    </row>
    <row r="2621" spans="11:22">
      <c r="K2621" s="132"/>
      <c r="L2621" s="132"/>
      <c r="M2621" s="132"/>
      <c r="O2621" s="132"/>
      <c r="P2621" s="132"/>
      <c r="R2621" s="132"/>
      <c r="S2621" s="132"/>
      <c r="U2621" s="132"/>
      <c r="V2621" s="132"/>
    </row>
    <row r="2622" spans="11:22">
      <c r="K2622" s="132"/>
      <c r="L2622" s="132"/>
      <c r="M2622" s="132"/>
      <c r="O2622" s="132"/>
      <c r="P2622" s="132"/>
      <c r="R2622" s="132"/>
      <c r="S2622" s="132"/>
      <c r="U2622" s="132"/>
      <c r="V2622" s="132"/>
    </row>
    <row r="2623" spans="11:22">
      <c r="K2623" s="132"/>
      <c r="L2623" s="132"/>
      <c r="M2623" s="132"/>
      <c r="O2623" s="132"/>
      <c r="P2623" s="132"/>
      <c r="R2623" s="132"/>
      <c r="S2623" s="132"/>
      <c r="U2623" s="132"/>
      <c r="V2623" s="132"/>
    </row>
    <row r="2624" spans="11:22">
      <c r="K2624" s="132"/>
      <c r="L2624" s="132"/>
      <c r="M2624" s="132"/>
      <c r="O2624" s="132"/>
      <c r="P2624" s="132"/>
      <c r="R2624" s="132"/>
      <c r="S2624" s="132"/>
      <c r="U2624" s="132"/>
      <c r="V2624" s="132"/>
    </row>
    <row r="2625" spans="11:22">
      <c r="K2625" s="132"/>
      <c r="L2625" s="132"/>
      <c r="M2625" s="132"/>
      <c r="O2625" s="132"/>
      <c r="P2625" s="132"/>
      <c r="R2625" s="132"/>
      <c r="S2625" s="132"/>
      <c r="U2625" s="132"/>
      <c r="V2625" s="132"/>
    </row>
    <row r="2626" spans="11:22">
      <c r="K2626" s="132"/>
      <c r="L2626" s="132"/>
      <c r="M2626" s="132"/>
      <c r="O2626" s="132"/>
      <c r="P2626" s="132"/>
      <c r="R2626" s="132"/>
      <c r="S2626" s="132"/>
      <c r="U2626" s="132"/>
      <c r="V2626" s="132"/>
    </row>
    <row r="2627" spans="11:22">
      <c r="K2627" s="132"/>
      <c r="L2627" s="132"/>
      <c r="M2627" s="132"/>
      <c r="O2627" s="132"/>
      <c r="P2627" s="132"/>
      <c r="R2627" s="132"/>
      <c r="S2627" s="132"/>
      <c r="U2627" s="132"/>
      <c r="V2627" s="132"/>
    </row>
    <row r="2628" spans="11:22">
      <c r="K2628" s="132"/>
      <c r="L2628" s="132"/>
      <c r="M2628" s="132"/>
      <c r="O2628" s="132"/>
      <c r="P2628" s="132"/>
      <c r="R2628" s="132"/>
      <c r="S2628" s="132"/>
      <c r="U2628" s="132"/>
      <c r="V2628" s="132"/>
    </row>
    <row r="2629" spans="11:22">
      <c r="K2629" s="132"/>
      <c r="L2629" s="132"/>
      <c r="M2629" s="132"/>
      <c r="O2629" s="132"/>
      <c r="P2629" s="132"/>
      <c r="R2629" s="132"/>
      <c r="S2629" s="132"/>
      <c r="U2629" s="132"/>
      <c r="V2629" s="132"/>
    </row>
    <row r="2630" spans="11:22">
      <c r="K2630" s="132"/>
      <c r="L2630" s="132"/>
      <c r="M2630" s="132"/>
      <c r="O2630" s="132"/>
      <c r="P2630" s="132"/>
      <c r="R2630" s="132"/>
      <c r="S2630" s="132"/>
      <c r="U2630" s="132"/>
      <c r="V2630" s="132"/>
    </row>
    <row r="2631" spans="11:22">
      <c r="K2631" s="132"/>
      <c r="L2631" s="132"/>
      <c r="M2631" s="132"/>
      <c r="O2631" s="132"/>
      <c r="P2631" s="132"/>
      <c r="R2631" s="132"/>
      <c r="S2631" s="132"/>
      <c r="U2631" s="132"/>
      <c r="V2631" s="132"/>
    </row>
    <row r="2632" spans="11:22">
      <c r="K2632" s="132"/>
      <c r="L2632" s="132"/>
      <c r="M2632" s="132"/>
      <c r="O2632" s="132"/>
      <c r="P2632" s="132"/>
      <c r="R2632" s="132"/>
      <c r="S2632" s="132"/>
      <c r="U2632" s="132"/>
      <c r="V2632" s="132"/>
    </row>
    <row r="2633" spans="11:22">
      <c r="K2633" s="132"/>
      <c r="L2633" s="132"/>
      <c r="M2633" s="132"/>
      <c r="O2633" s="132"/>
      <c r="P2633" s="132"/>
      <c r="R2633" s="132"/>
      <c r="S2633" s="132"/>
      <c r="U2633" s="132"/>
      <c r="V2633" s="132"/>
    </row>
    <row r="2634" spans="11:22">
      <c r="K2634" s="132"/>
      <c r="L2634" s="132"/>
      <c r="M2634" s="132"/>
      <c r="O2634" s="132"/>
      <c r="P2634" s="132"/>
      <c r="R2634" s="132"/>
      <c r="S2634" s="132"/>
      <c r="U2634" s="132"/>
      <c r="V2634" s="132"/>
    </row>
    <row r="2635" spans="11:22">
      <c r="K2635" s="132"/>
      <c r="L2635" s="132"/>
      <c r="M2635" s="132"/>
      <c r="O2635" s="132"/>
      <c r="P2635" s="132"/>
      <c r="R2635" s="132"/>
      <c r="S2635" s="132"/>
      <c r="U2635" s="132"/>
      <c r="V2635" s="132"/>
    </row>
    <row r="2636" spans="11:22">
      <c r="K2636" s="132"/>
      <c r="L2636" s="132"/>
      <c r="M2636" s="132"/>
      <c r="O2636" s="132"/>
      <c r="P2636" s="132"/>
      <c r="R2636" s="132"/>
      <c r="S2636" s="132"/>
      <c r="U2636" s="132"/>
      <c r="V2636" s="132"/>
    </row>
    <row r="2637" spans="11:22">
      <c r="K2637" s="132"/>
      <c r="L2637" s="132"/>
      <c r="M2637" s="132"/>
      <c r="O2637" s="132"/>
      <c r="P2637" s="132"/>
      <c r="R2637" s="132"/>
      <c r="S2637" s="132"/>
      <c r="U2637" s="132"/>
      <c r="V2637" s="132"/>
    </row>
    <row r="2638" spans="11:22">
      <c r="K2638" s="132"/>
      <c r="L2638" s="132"/>
      <c r="M2638" s="132"/>
      <c r="O2638" s="132"/>
      <c r="P2638" s="132"/>
      <c r="R2638" s="132"/>
      <c r="S2638" s="132"/>
      <c r="U2638" s="132"/>
      <c r="V2638" s="132"/>
    </row>
    <row r="2639" spans="11:22">
      <c r="K2639" s="132"/>
      <c r="L2639" s="132"/>
      <c r="M2639" s="132"/>
      <c r="O2639" s="132"/>
      <c r="P2639" s="132"/>
      <c r="R2639" s="132"/>
      <c r="S2639" s="132"/>
      <c r="U2639" s="132"/>
      <c r="V2639" s="132"/>
    </row>
    <row r="2640" spans="11:22">
      <c r="K2640" s="132"/>
      <c r="L2640" s="132"/>
      <c r="M2640" s="132"/>
      <c r="O2640" s="132"/>
      <c r="P2640" s="132"/>
      <c r="R2640" s="132"/>
      <c r="S2640" s="132"/>
      <c r="U2640" s="132"/>
      <c r="V2640" s="132"/>
    </row>
    <row r="2641" spans="11:22">
      <c r="K2641" s="132"/>
      <c r="L2641" s="132"/>
      <c r="M2641" s="132"/>
      <c r="O2641" s="132"/>
      <c r="P2641" s="132"/>
      <c r="R2641" s="132"/>
      <c r="S2641" s="132"/>
      <c r="U2641" s="132"/>
      <c r="V2641" s="132"/>
    </row>
    <row r="2642" spans="11:22">
      <c r="K2642" s="132"/>
      <c r="L2642" s="132"/>
      <c r="M2642" s="132"/>
      <c r="O2642" s="132"/>
      <c r="P2642" s="132"/>
      <c r="R2642" s="132"/>
      <c r="S2642" s="132"/>
      <c r="U2642" s="132"/>
      <c r="V2642" s="132"/>
    </row>
    <row r="2643" spans="11:22">
      <c r="K2643" s="132"/>
      <c r="L2643" s="132"/>
      <c r="M2643" s="132"/>
      <c r="O2643" s="132"/>
      <c r="P2643" s="132"/>
      <c r="R2643" s="132"/>
      <c r="S2643" s="132"/>
      <c r="U2643" s="132"/>
      <c r="V2643" s="132"/>
    </row>
    <row r="2644" spans="11:22">
      <c r="K2644" s="132"/>
      <c r="L2644" s="132"/>
      <c r="M2644" s="132"/>
      <c r="O2644" s="132"/>
      <c r="P2644" s="132"/>
      <c r="R2644" s="132"/>
      <c r="S2644" s="132"/>
      <c r="U2644" s="132"/>
      <c r="V2644" s="132"/>
    </row>
    <row r="2645" spans="11:22">
      <c r="K2645" s="132"/>
      <c r="L2645" s="132"/>
      <c r="M2645" s="132"/>
      <c r="O2645" s="132"/>
      <c r="P2645" s="132"/>
      <c r="R2645" s="132"/>
      <c r="S2645" s="132"/>
      <c r="U2645" s="132"/>
      <c r="V2645" s="132"/>
    </row>
    <row r="2646" spans="11:22">
      <c r="K2646" s="132"/>
      <c r="L2646" s="132"/>
      <c r="M2646" s="132"/>
      <c r="O2646" s="132"/>
      <c r="P2646" s="132"/>
      <c r="R2646" s="132"/>
      <c r="S2646" s="132"/>
      <c r="U2646" s="132"/>
      <c r="V2646" s="132"/>
    </row>
    <row r="2647" spans="11:22">
      <c r="K2647" s="132"/>
      <c r="L2647" s="132"/>
      <c r="M2647" s="132"/>
      <c r="O2647" s="132"/>
      <c r="P2647" s="132"/>
      <c r="R2647" s="132"/>
      <c r="S2647" s="132"/>
      <c r="U2647" s="132"/>
      <c r="V2647" s="132"/>
    </row>
    <row r="2648" spans="11:22">
      <c r="K2648" s="132"/>
      <c r="L2648" s="132"/>
      <c r="M2648" s="132"/>
      <c r="O2648" s="132"/>
      <c r="P2648" s="132"/>
      <c r="R2648" s="132"/>
      <c r="S2648" s="132"/>
      <c r="U2648" s="132"/>
      <c r="V2648" s="132"/>
    </row>
    <row r="2649" spans="11:22">
      <c r="K2649" s="132"/>
      <c r="L2649" s="132"/>
      <c r="M2649" s="132"/>
      <c r="O2649" s="132"/>
      <c r="P2649" s="132"/>
      <c r="R2649" s="132"/>
      <c r="S2649" s="132"/>
      <c r="U2649" s="132"/>
      <c r="V2649" s="132"/>
    </row>
    <row r="2650" spans="11:22">
      <c r="K2650" s="132"/>
      <c r="L2650" s="132"/>
      <c r="M2650" s="132"/>
      <c r="O2650" s="132"/>
      <c r="P2650" s="132"/>
      <c r="R2650" s="132"/>
      <c r="S2650" s="132"/>
      <c r="U2650" s="132"/>
      <c r="V2650" s="132"/>
    </row>
    <row r="2651" spans="11:22">
      <c r="K2651" s="132"/>
      <c r="L2651" s="132"/>
      <c r="M2651" s="132"/>
      <c r="O2651" s="132"/>
      <c r="P2651" s="132"/>
      <c r="R2651" s="132"/>
      <c r="S2651" s="132"/>
      <c r="U2651" s="132"/>
      <c r="V2651" s="132"/>
    </row>
    <row r="2652" spans="11:22">
      <c r="K2652" s="132"/>
      <c r="L2652" s="132"/>
      <c r="M2652" s="132"/>
      <c r="O2652" s="132"/>
      <c r="P2652" s="132"/>
      <c r="R2652" s="132"/>
      <c r="S2652" s="132"/>
      <c r="U2652" s="132"/>
      <c r="V2652" s="132"/>
    </row>
    <row r="2653" spans="11:22">
      <c r="K2653" s="132"/>
      <c r="L2653" s="132"/>
      <c r="M2653" s="132"/>
      <c r="O2653" s="132"/>
      <c r="P2653" s="132"/>
      <c r="R2653" s="132"/>
      <c r="S2653" s="132"/>
      <c r="U2653" s="132"/>
      <c r="V2653" s="132"/>
    </row>
    <row r="2654" spans="11:22">
      <c r="K2654" s="132"/>
      <c r="L2654" s="132"/>
      <c r="M2654" s="132"/>
      <c r="O2654" s="132"/>
      <c r="P2654" s="132"/>
      <c r="R2654" s="132"/>
      <c r="S2654" s="132"/>
      <c r="U2654" s="132"/>
      <c r="V2654" s="132"/>
    </row>
    <row r="2655" spans="11:22">
      <c r="K2655" s="132"/>
      <c r="L2655" s="132"/>
      <c r="M2655" s="132"/>
      <c r="O2655" s="132"/>
      <c r="P2655" s="132"/>
      <c r="R2655" s="132"/>
      <c r="S2655" s="132"/>
      <c r="U2655" s="132"/>
      <c r="V2655" s="132"/>
    </row>
    <row r="2656" spans="11:22">
      <c r="K2656" s="132"/>
      <c r="L2656" s="132"/>
      <c r="M2656" s="132"/>
      <c r="O2656" s="132"/>
      <c r="P2656" s="132"/>
      <c r="R2656" s="132"/>
      <c r="S2656" s="132"/>
      <c r="U2656" s="132"/>
      <c r="V2656" s="132"/>
    </row>
    <row r="2657" spans="11:22">
      <c r="K2657" s="132"/>
      <c r="L2657" s="132"/>
      <c r="M2657" s="132"/>
      <c r="O2657" s="132"/>
      <c r="P2657" s="132"/>
      <c r="R2657" s="132"/>
      <c r="S2657" s="132"/>
      <c r="U2657" s="132"/>
      <c r="V2657" s="132"/>
    </row>
    <row r="2658" spans="11:22">
      <c r="K2658" s="132"/>
      <c r="L2658" s="132"/>
      <c r="M2658" s="132"/>
      <c r="O2658" s="132"/>
      <c r="P2658" s="132"/>
      <c r="R2658" s="132"/>
      <c r="S2658" s="132"/>
      <c r="U2658" s="132"/>
      <c r="V2658" s="132"/>
    </row>
    <row r="2659" spans="11:22">
      <c r="K2659" s="132"/>
      <c r="L2659" s="132"/>
      <c r="M2659" s="132"/>
      <c r="O2659" s="132"/>
      <c r="P2659" s="132"/>
      <c r="R2659" s="132"/>
      <c r="S2659" s="132"/>
      <c r="U2659" s="132"/>
      <c r="V2659" s="132"/>
    </row>
    <row r="2660" spans="11:22">
      <c r="K2660" s="132"/>
      <c r="L2660" s="132"/>
      <c r="M2660" s="132"/>
      <c r="O2660" s="132"/>
      <c r="P2660" s="132"/>
      <c r="R2660" s="132"/>
      <c r="S2660" s="132"/>
      <c r="U2660" s="132"/>
      <c r="V2660" s="132"/>
    </row>
    <row r="2661" spans="11:22">
      <c r="K2661" s="132"/>
      <c r="L2661" s="132"/>
      <c r="M2661" s="132"/>
      <c r="O2661" s="132"/>
      <c r="P2661" s="132"/>
      <c r="R2661" s="132"/>
      <c r="S2661" s="132"/>
      <c r="U2661" s="132"/>
      <c r="V2661" s="132"/>
    </row>
    <row r="2662" spans="11:22">
      <c r="K2662" s="132"/>
      <c r="L2662" s="132"/>
      <c r="M2662" s="132"/>
      <c r="O2662" s="132"/>
      <c r="P2662" s="132"/>
      <c r="R2662" s="132"/>
      <c r="S2662" s="132"/>
      <c r="U2662" s="132"/>
      <c r="V2662" s="132"/>
    </row>
    <row r="2663" spans="11:22">
      <c r="K2663" s="132"/>
      <c r="L2663" s="132"/>
      <c r="M2663" s="132"/>
      <c r="O2663" s="132"/>
      <c r="P2663" s="132"/>
      <c r="R2663" s="132"/>
      <c r="S2663" s="132"/>
      <c r="U2663" s="132"/>
      <c r="V2663" s="132"/>
    </row>
    <row r="2664" spans="11:22">
      <c r="K2664" s="132"/>
      <c r="L2664" s="132"/>
      <c r="M2664" s="132"/>
      <c r="O2664" s="132"/>
      <c r="P2664" s="132"/>
      <c r="R2664" s="132"/>
      <c r="S2664" s="132"/>
      <c r="U2664" s="132"/>
      <c r="V2664" s="132"/>
    </row>
    <row r="2665" spans="11:22">
      <c r="K2665" s="132"/>
      <c r="L2665" s="132"/>
      <c r="M2665" s="132"/>
      <c r="O2665" s="132"/>
      <c r="P2665" s="132"/>
      <c r="R2665" s="132"/>
      <c r="S2665" s="132"/>
      <c r="U2665" s="132"/>
      <c r="V2665" s="132"/>
    </row>
    <row r="2666" spans="11:22">
      <c r="K2666" s="132"/>
      <c r="L2666" s="132"/>
      <c r="M2666" s="132"/>
      <c r="O2666" s="132"/>
      <c r="P2666" s="132"/>
      <c r="R2666" s="132"/>
      <c r="S2666" s="132"/>
      <c r="U2666" s="132"/>
      <c r="V2666" s="132"/>
    </row>
    <row r="2667" spans="11:22">
      <c r="K2667" s="132"/>
      <c r="L2667" s="132"/>
      <c r="M2667" s="132"/>
      <c r="O2667" s="132"/>
      <c r="P2667" s="132"/>
      <c r="R2667" s="132"/>
      <c r="S2667" s="132"/>
      <c r="U2667" s="132"/>
      <c r="V2667" s="132"/>
    </row>
    <row r="2668" spans="11:22">
      <c r="K2668" s="132"/>
      <c r="L2668" s="132"/>
      <c r="M2668" s="132"/>
      <c r="O2668" s="132"/>
      <c r="P2668" s="132"/>
      <c r="R2668" s="132"/>
      <c r="S2668" s="132"/>
      <c r="U2668" s="132"/>
      <c r="V2668" s="132"/>
    </row>
    <row r="2669" spans="11:22">
      <c r="K2669" s="132"/>
      <c r="L2669" s="132"/>
      <c r="M2669" s="132"/>
      <c r="O2669" s="132"/>
      <c r="P2669" s="132"/>
      <c r="R2669" s="132"/>
      <c r="S2669" s="132"/>
      <c r="U2669" s="132"/>
      <c r="V2669" s="132"/>
    </row>
    <row r="2670" spans="11:22">
      <c r="K2670" s="132"/>
      <c r="L2670" s="132"/>
      <c r="M2670" s="132"/>
      <c r="O2670" s="132"/>
      <c r="P2670" s="132"/>
      <c r="R2670" s="132"/>
      <c r="S2670" s="132"/>
      <c r="U2670" s="132"/>
      <c r="V2670" s="132"/>
    </row>
    <row r="2671" spans="11:22">
      <c r="K2671" s="132"/>
      <c r="L2671" s="132"/>
      <c r="M2671" s="132"/>
      <c r="O2671" s="132"/>
      <c r="P2671" s="132"/>
      <c r="R2671" s="132"/>
      <c r="S2671" s="132"/>
      <c r="U2671" s="132"/>
      <c r="V2671" s="132"/>
    </row>
    <row r="2672" spans="11:22">
      <c r="K2672" s="132"/>
      <c r="L2672" s="132"/>
      <c r="M2672" s="132"/>
      <c r="O2672" s="132"/>
      <c r="P2672" s="132"/>
      <c r="R2672" s="132"/>
      <c r="S2672" s="132"/>
      <c r="U2672" s="132"/>
      <c r="V2672" s="132"/>
    </row>
    <row r="2673" spans="11:22">
      <c r="K2673" s="132"/>
      <c r="L2673" s="132"/>
      <c r="M2673" s="132"/>
      <c r="O2673" s="132"/>
      <c r="P2673" s="132"/>
      <c r="R2673" s="132"/>
      <c r="S2673" s="132"/>
      <c r="U2673" s="132"/>
      <c r="V2673" s="132"/>
    </row>
    <row r="2674" spans="11:22">
      <c r="K2674" s="132"/>
      <c r="L2674" s="132"/>
      <c r="M2674" s="132"/>
      <c r="O2674" s="132"/>
      <c r="P2674" s="132"/>
      <c r="R2674" s="132"/>
      <c r="S2674" s="132"/>
      <c r="U2674" s="132"/>
      <c r="V2674" s="132"/>
    </row>
    <row r="2675" spans="11:22">
      <c r="K2675" s="132"/>
      <c r="L2675" s="132"/>
      <c r="M2675" s="132"/>
      <c r="O2675" s="132"/>
      <c r="P2675" s="132"/>
      <c r="R2675" s="132"/>
      <c r="S2675" s="132"/>
      <c r="U2675" s="132"/>
      <c r="V2675" s="132"/>
    </row>
    <row r="2676" spans="11:22">
      <c r="K2676" s="132"/>
      <c r="L2676" s="132"/>
      <c r="M2676" s="132"/>
      <c r="O2676" s="132"/>
      <c r="P2676" s="132"/>
      <c r="R2676" s="132"/>
      <c r="S2676" s="132"/>
      <c r="U2676" s="132"/>
      <c r="V2676" s="132"/>
    </row>
    <row r="2677" spans="11:22">
      <c r="K2677" s="132"/>
      <c r="L2677" s="132"/>
      <c r="M2677" s="132"/>
      <c r="O2677" s="132"/>
      <c r="P2677" s="132"/>
      <c r="R2677" s="132"/>
      <c r="S2677" s="132"/>
      <c r="U2677" s="132"/>
      <c r="V2677" s="132"/>
    </row>
    <row r="2678" spans="11:22">
      <c r="K2678" s="132"/>
      <c r="L2678" s="132"/>
      <c r="M2678" s="132"/>
      <c r="O2678" s="132"/>
      <c r="P2678" s="132"/>
      <c r="R2678" s="132"/>
      <c r="S2678" s="132"/>
      <c r="U2678" s="132"/>
      <c r="V2678" s="132"/>
    </row>
    <row r="2679" spans="11:22">
      <c r="K2679" s="132"/>
      <c r="L2679" s="132"/>
      <c r="M2679" s="132"/>
      <c r="O2679" s="132"/>
      <c r="P2679" s="132"/>
      <c r="R2679" s="132"/>
      <c r="S2679" s="132"/>
      <c r="U2679" s="132"/>
      <c r="V2679" s="132"/>
    </row>
    <row r="2680" spans="11:22">
      <c r="K2680" s="132"/>
      <c r="L2680" s="132"/>
      <c r="M2680" s="132"/>
      <c r="O2680" s="132"/>
      <c r="P2680" s="132"/>
      <c r="R2680" s="132"/>
      <c r="S2680" s="132"/>
      <c r="U2680" s="132"/>
      <c r="V2680" s="132"/>
    </row>
    <row r="2681" spans="11:22">
      <c r="K2681" s="132"/>
      <c r="L2681" s="132"/>
      <c r="M2681" s="132"/>
      <c r="O2681" s="132"/>
      <c r="P2681" s="132"/>
      <c r="R2681" s="132"/>
      <c r="S2681" s="132"/>
      <c r="U2681" s="132"/>
      <c r="V2681" s="132"/>
    </row>
    <row r="2682" spans="11:22">
      <c r="K2682" s="132"/>
      <c r="L2682" s="132"/>
      <c r="M2682" s="132"/>
      <c r="O2682" s="132"/>
      <c r="P2682" s="132"/>
      <c r="R2682" s="132"/>
      <c r="S2682" s="132"/>
      <c r="U2682" s="132"/>
      <c r="V2682" s="132"/>
    </row>
    <row r="2683" spans="11:22">
      <c r="K2683" s="132"/>
      <c r="L2683" s="132"/>
      <c r="M2683" s="132"/>
      <c r="O2683" s="132"/>
      <c r="P2683" s="132"/>
      <c r="R2683" s="132"/>
      <c r="S2683" s="132"/>
      <c r="U2683" s="132"/>
      <c r="V2683" s="132"/>
    </row>
    <row r="2684" spans="11:22">
      <c r="K2684" s="132"/>
      <c r="L2684" s="132"/>
      <c r="M2684" s="132"/>
      <c r="O2684" s="132"/>
      <c r="P2684" s="132"/>
      <c r="R2684" s="132"/>
      <c r="S2684" s="132"/>
      <c r="U2684" s="132"/>
      <c r="V2684" s="132"/>
    </row>
    <row r="2685" spans="11:22">
      <c r="K2685" s="132"/>
      <c r="L2685" s="132"/>
      <c r="M2685" s="132"/>
      <c r="O2685" s="132"/>
      <c r="P2685" s="132"/>
      <c r="R2685" s="132"/>
      <c r="S2685" s="132"/>
      <c r="U2685" s="132"/>
      <c r="V2685" s="132"/>
    </row>
    <row r="2686" spans="11:22">
      <c r="K2686" s="132"/>
      <c r="L2686" s="132"/>
      <c r="M2686" s="132"/>
      <c r="O2686" s="132"/>
      <c r="P2686" s="132"/>
      <c r="R2686" s="132"/>
      <c r="S2686" s="132"/>
      <c r="U2686" s="132"/>
      <c r="V2686" s="132"/>
    </row>
    <row r="2687" spans="11:22">
      <c r="K2687" s="132"/>
      <c r="L2687" s="132"/>
      <c r="M2687" s="132"/>
      <c r="O2687" s="132"/>
      <c r="P2687" s="132"/>
      <c r="R2687" s="132"/>
      <c r="S2687" s="132"/>
      <c r="U2687" s="132"/>
      <c r="V2687" s="132"/>
    </row>
    <row r="2688" spans="11:22">
      <c r="K2688" s="132"/>
      <c r="L2688" s="132"/>
      <c r="M2688" s="132"/>
      <c r="O2688" s="132"/>
      <c r="P2688" s="132"/>
      <c r="R2688" s="132"/>
      <c r="S2688" s="132"/>
      <c r="U2688" s="132"/>
      <c r="V2688" s="132"/>
    </row>
    <row r="2689" spans="11:22">
      <c r="K2689" s="132"/>
      <c r="L2689" s="132"/>
      <c r="M2689" s="132"/>
      <c r="O2689" s="132"/>
      <c r="P2689" s="132"/>
      <c r="R2689" s="132"/>
      <c r="S2689" s="132"/>
      <c r="U2689" s="132"/>
      <c r="V2689" s="132"/>
    </row>
    <row r="2690" spans="11:22">
      <c r="K2690" s="132"/>
      <c r="L2690" s="132"/>
      <c r="M2690" s="132"/>
      <c r="O2690" s="132"/>
      <c r="P2690" s="132"/>
      <c r="R2690" s="132"/>
      <c r="S2690" s="132"/>
      <c r="U2690" s="132"/>
      <c r="V2690" s="132"/>
    </row>
    <row r="2691" spans="11:22">
      <c r="K2691" s="132"/>
      <c r="L2691" s="132"/>
      <c r="M2691" s="132"/>
      <c r="O2691" s="132"/>
      <c r="P2691" s="132"/>
      <c r="R2691" s="132"/>
      <c r="S2691" s="132"/>
      <c r="U2691" s="132"/>
      <c r="V2691" s="132"/>
    </row>
    <row r="2692" spans="11:22">
      <c r="K2692" s="132"/>
      <c r="L2692" s="132"/>
      <c r="M2692" s="132"/>
      <c r="O2692" s="132"/>
      <c r="P2692" s="132"/>
      <c r="R2692" s="132"/>
      <c r="S2692" s="132"/>
      <c r="U2692" s="132"/>
      <c r="V2692" s="132"/>
    </row>
    <row r="2693" spans="11:22">
      <c r="K2693" s="132"/>
      <c r="L2693" s="132"/>
      <c r="M2693" s="132"/>
      <c r="O2693" s="132"/>
      <c r="P2693" s="132"/>
      <c r="R2693" s="132"/>
      <c r="S2693" s="132"/>
      <c r="U2693" s="132"/>
      <c r="V2693" s="132"/>
    </row>
    <row r="2694" spans="11:22">
      <c r="K2694" s="132"/>
      <c r="L2694" s="132"/>
      <c r="M2694" s="132"/>
      <c r="O2694" s="132"/>
      <c r="P2694" s="132"/>
      <c r="R2694" s="132"/>
      <c r="S2694" s="132"/>
      <c r="U2694" s="132"/>
      <c r="V2694" s="132"/>
    </row>
    <row r="2695" spans="11:22">
      <c r="K2695" s="132"/>
      <c r="L2695" s="132"/>
      <c r="M2695" s="132"/>
      <c r="O2695" s="132"/>
      <c r="P2695" s="132"/>
      <c r="R2695" s="132"/>
      <c r="S2695" s="132"/>
      <c r="U2695" s="132"/>
      <c r="V2695" s="132"/>
    </row>
    <row r="2696" spans="11:22">
      <c r="K2696" s="132"/>
      <c r="L2696" s="132"/>
      <c r="M2696" s="132"/>
      <c r="O2696" s="132"/>
      <c r="P2696" s="132"/>
      <c r="R2696" s="132"/>
      <c r="S2696" s="132"/>
      <c r="U2696" s="132"/>
      <c r="V2696" s="132"/>
    </row>
    <row r="2697" spans="11:22">
      <c r="K2697" s="132"/>
      <c r="L2697" s="132"/>
      <c r="M2697" s="132"/>
      <c r="O2697" s="132"/>
      <c r="P2697" s="132"/>
      <c r="R2697" s="132"/>
      <c r="S2697" s="132"/>
      <c r="U2697" s="132"/>
      <c r="V2697" s="132"/>
    </row>
    <row r="2698" spans="11:22">
      <c r="K2698" s="132"/>
      <c r="L2698" s="132"/>
      <c r="M2698" s="132"/>
      <c r="O2698" s="132"/>
      <c r="P2698" s="132"/>
      <c r="R2698" s="132"/>
      <c r="S2698" s="132"/>
      <c r="U2698" s="132"/>
      <c r="V2698" s="132"/>
    </row>
    <row r="2699" spans="11:22">
      <c r="K2699" s="132"/>
      <c r="L2699" s="132"/>
      <c r="M2699" s="132"/>
      <c r="O2699" s="132"/>
      <c r="P2699" s="132"/>
      <c r="R2699" s="132"/>
      <c r="S2699" s="132"/>
      <c r="U2699" s="132"/>
      <c r="V2699" s="132"/>
    </row>
    <row r="2700" spans="11:22">
      <c r="K2700" s="132"/>
      <c r="L2700" s="132"/>
      <c r="M2700" s="132"/>
      <c r="O2700" s="132"/>
      <c r="P2700" s="132"/>
      <c r="R2700" s="132"/>
      <c r="S2700" s="132"/>
      <c r="U2700" s="132"/>
      <c r="V2700" s="132"/>
    </row>
    <row r="2701" spans="11:22">
      <c r="K2701" s="132"/>
      <c r="L2701" s="132"/>
      <c r="M2701" s="132"/>
      <c r="O2701" s="132"/>
      <c r="P2701" s="132"/>
      <c r="R2701" s="132"/>
      <c r="S2701" s="132"/>
      <c r="U2701" s="132"/>
      <c r="V2701" s="132"/>
    </row>
    <row r="2702" spans="11:22">
      <c r="K2702" s="132"/>
      <c r="L2702" s="132"/>
      <c r="M2702" s="132"/>
      <c r="O2702" s="132"/>
      <c r="P2702" s="132"/>
      <c r="R2702" s="132"/>
      <c r="S2702" s="132"/>
      <c r="U2702" s="132"/>
      <c r="V2702" s="132"/>
    </row>
    <row r="2703" spans="11:22">
      <c r="K2703" s="132"/>
      <c r="L2703" s="132"/>
      <c r="M2703" s="132"/>
      <c r="O2703" s="132"/>
      <c r="P2703" s="132"/>
      <c r="R2703" s="132"/>
      <c r="S2703" s="132"/>
      <c r="U2703" s="132"/>
      <c r="V2703" s="132"/>
    </row>
    <row r="2704" spans="11:22">
      <c r="K2704" s="132"/>
      <c r="L2704" s="132"/>
      <c r="M2704" s="132"/>
      <c r="O2704" s="132"/>
      <c r="P2704" s="132"/>
      <c r="R2704" s="132"/>
      <c r="S2704" s="132"/>
      <c r="U2704" s="132"/>
      <c r="V2704" s="132"/>
    </row>
    <row r="2705" spans="11:22">
      <c r="K2705" s="132"/>
      <c r="L2705" s="132"/>
      <c r="M2705" s="132"/>
      <c r="O2705" s="132"/>
      <c r="P2705" s="132"/>
      <c r="R2705" s="132"/>
      <c r="S2705" s="132"/>
      <c r="U2705" s="132"/>
      <c r="V2705" s="132"/>
    </row>
    <row r="2706" spans="11:22">
      <c r="K2706" s="132"/>
      <c r="L2706" s="132"/>
      <c r="M2706" s="132"/>
      <c r="O2706" s="132"/>
      <c r="P2706" s="132"/>
      <c r="R2706" s="132"/>
      <c r="S2706" s="132"/>
      <c r="U2706" s="132"/>
      <c r="V2706" s="132"/>
    </row>
    <row r="2707" spans="11:22">
      <c r="K2707" s="132"/>
      <c r="L2707" s="132"/>
      <c r="M2707" s="132"/>
      <c r="O2707" s="132"/>
      <c r="P2707" s="132"/>
      <c r="R2707" s="132"/>
      <c r="S2707" s="132"/>
      <c r="U2707" s="132"/>
      <c r="V2707" s="132"/>
    </row>
    <row r="2708" spans="11:22">
      <c r="K2708" s="132"/>
      <c r="L2708" s="132"/>
      <c r="M2708" s="132"/>
      <c r="O2708" s="132"/>
      <c r="P2708" s="132"/>
      <c r="R2708" s="132"/>
      <c r="S2708" s="132"/>
      <c r="U2708" s="132"/>
      <c r="V2708" s="132"/>
    </row>
    <row r="2709" spans="11:22">
      <c r="K2709" s="132"/>
      <c r="L2709" s="132"/>
      <c r="M2709" s="132"/>
      <c r="O2709" s="132"/>
      <c r="P2709" s="132"/>
      <c r="R2709" s="132"/>
      <c r="S2709" s="132"/>
      <c r="U2709" s="132"/>
      <c r="V2709" s="132"/>
    </row>
    <row r="2710" spans="11:22">
      <c r="K2710" s="132"/>
      <c r="L2710" s="132"/>
      <c r="M2710" s="132"/>
      <c r="O2710" s="132"/>
      <c r="P2710" s="132"/>
      <c r="R2710" s="132"/>
      <c r="S2710" s="132"/>
      <c r="U2710" s="132"/>
      <c r="V2710" s="132"/>
    </row>
    <row r="2711" spans="11:22">
      <c r="K2711" s="132"/>
      <c r="L2711" s="132"/>
      <c r="M2711" s="132"/>
      <c r="O2711" s="132"/>
      <c r="P2711" s="132"/>
      <c r="R2711" s="132"/>
      <c r="S2711" s="132"/>
      <c r="U2711" s="132"/>
      <c r="V2711" s="132"/>
    </row>
    <row r="2712" spans="11:22">
      <c r="K2712" s="132"/>
      <c r="L2712" s="132"/>
      <c r="M2712" s="132"/>
      <c r="O2712" s="132"/>
      <c r="P2712" s="132"/>
      <c r="R2712" s="132"/>
      <c r="S2712" s="132"/>
      <c r="U2712" s="132"/>
      <c r="V2712" s="132"/>
    </row>
    <row r="2713" spans="11:22">
      <c r="K2713" s="132"/>
      <c r="L2713" s="132"/>
      <c r="M2713" s="132"/>
      <c r="O2713" s="132"/>
      <c r="P2713" s="132"/>
      <c r="R2713" s="132"/>
      <c r="S2713" s="132"/>
      <c r="U2713" s="132"/>
      <c r="V2713" s="132"/>
    </row>
    <row r="2714" spans="11:22">
      <c r="K2714" s="132"/>
      <c r="L2714" s="132"/>
      <c r="M2714" s="132"/>
      <c r="O2714" s="132"/>
      <c r="P2714" s="132"/>
      <c r="R2714" s="132"/>
      <c r="S2714" s="132"/>
      <c r="U2714" s="132"/>
      <c r="V2714" s="132"/>
    </row>
    <row r="2715" spans="11:22">
      <c r="K2715" s="132"/>
      <c r="L2715" s="132"/>
      <c r="M2715" s="132"/>
      <c r="O2715" s="132"/>
      <c r="P2715" s="132"/>
      <c r="R2715" s="132"/>
      <c r="S2715" s="132"/>
      <c r="U2715" s="132"/>
      <c r="V2715" s="132"/>
    </row>
    <row r="2716" spans="11:22">
      <c r="K2716" s="132"/>
      <c r="L2716" s="132"/>
      <c r="M2716" s="132"/>
      <c r="O2716" s="132"/>
      <c r="P2716" s="132"/>
      <c r="R2716" s="132"/>
      <c r="S2716" s="132"/>
      <c r="U2716" s="132"/>
      <c r="V2716" s="132"/>
    </row>
    <row r="2717" spans="11:22">
      <c r="K2717" s="132"/>
      <c r="L2717" s="132"/>
      <c r="M2717" s="132"/>
      <c r="O2717" s="132"/>
      <c r="P2717" s="132"/>
      <c r="R2717" s="132"/>
      <c r="S2717" s="132"/>
      <c r="U2717" s="132"/>
      <c r="V2717" s="132"/>
    </row>
    <row r="2718" spans="11:22">
      <c r="K2718" s="132"/>
      <c r="L2718" s="132"/>
      <c r="M2718" s="132"/>
      <c r="O2718" s="132"/>
      <c r="P2718" s="132"/>
      <c r="R2718" s="132"/>
      <c r="S2718" s="132"/>
      <c r="U2718" s="132"/>
      <c r="V2718" s="132"/>
    </row>
    <row r="2719" spans="11:22">
      <c r="K2719" s="132"/>
      <c r="L2719" s="132"/>
      <c r="M2719" s="132"/>
      <c r="O2719" s="132"/>
      <c r="P2719" s="132"/>
      <c r="R2719" s="132"/>
      <c r="S2719" s="132"/>
      <c r="U2719" s="132"/>
      <c r="V2719" s="132"/>
    </row>
    <row r="2720" spans="11:22">
      <c r="K2720" s="132"/>
      <c r="L2720" s="132"/>
      <c r="M2720" s="132"/>
      <c r="O2720" s="132"/>
      <c r="P2720" s="132"/>
      <c r="R2720" s="132"/>
      <c r="S2720" s="132"/>
      <c r="U2720" s="132"/>
      <c r="V2720" s="132"/>
    </row>
    <row r="2721" spans="11:22">
      <c r="K2721" s="132"/>
      <c r="L2721" s="132"/>
      <c r="M2721" s="132"/>
      <c r="O2721" s="132"/>
      <c r="P2721" s="132"/>
      <c r="R2721" s="132"/>
      <c r="S2721" s="132"/>
      <c r="U2721" s="132"/>
      <c r="V2721" s="132"/>
    </row>
    <row r="2722" spans="11:22">
      <c r="K2722" s="132"/>
      <c r="L2722" s="132"/>
      <c r="M2722" s="132"/>
      <c r="O2722" s="132"/>
      <c r="P2722" s="132"/>
      <c r="R2722" s="132"/>
      <c r="S2722" s="132"/>
      <c r="U2722" s="132"/>
      <c r="V2722" s="132"/>
    </row>
    <row r="2723" spans="11:22">
      <c r="K2723" s="132"/>
      <c r="L2723" s="132"/>
      <c r="M2723" s="132"/>
      <c r="O2723" s="132"/>
      <c r="P2723" s="132"/>
      <c r="R2723" s="132"/>
      <c r="S2723" s="132"/>
      <c r="U2723" s="132"/>
      <c r="V2723" s="132"/>
    </row>
    <row r="2724" spans="11:22">
      <c r="K2724" s="132"/>
      <c r="L2724" s="132"/>
      <c r="M2724" s="132"/>
      <c r="O2724" s="132"/>
      <c r="P2724" s="132"/>
      <c r="R2724" s="132"/>
      <c r="S2724" s="132"/>
      <c r="U2724" s="132"/>
      <c r="V2724" s="132"/>
    </row>
    <row r="2725" spans="11:22">
      <c r="K2725" s="132"/>
      <c r="L2725" s="132"/>
      <c r="M2725" s="132"/>
      <c r="O2725" s="132"/>
      <c r="P2725" s="132"/>
      <c r="R2725" s="132"/>
      <c r="S2725" s="132"/>
      <c r="U2725" s="132"/>
      <c r="V2725" s="132"/>
    </row>
    <row r="2726" spans="11:22">
      <c r="K2726" s="132"/>
      <c r="L2726" s="132"/>
      <c r="M2726" s="132"/>
      <c r="O2726" s="132"/>
      <c r="P2726" s="132"/>
      <c r="R2726" s="132"/>
      <c r="S2726" s="132"/>
      <c r="U2726" s="132"/>
      <c r="V2726" s="132"/>
    </row>
    <row r="2727" spans="11:22">
      <c r="K2727" s="132"/>
      <c r="L2727" s="132"/>
      <c r="M2727" s="132"/>
      <c r="O2727" s="132"/>
      <c r="P2727" s="132"/>
      <c r="R2727" s="132"/>
      <c r="S2727" s="132"/>
      <c r="U2727" s="132"/>
      <c r="V2727" s="132"/>
    </row>
    <row r="2728" spans="11:22">
      <c r="K2728" s="132"/>
      <c r="L2728" s="132"/>
      <c r="M2728" s="132"/>
      <c r="O2728" s="132"/>
      <c r="P2728" s="132"/>
      <c r="R2728" s="132"/>
      <c r="S2728" s="132"/>
      <c r="U2728" s="132"/>
      <c r="V2728" s="132"/>
    </row>
    <row r="2729" spans="11:22">
      <c r="K2729" s="132"/>
      <c r="L2729" s="132"/>
      <c r="M2729" s="132"/>
      <c r="O2729" s="132"/>
      <c r="P2729" s="132"/>
      <c r="R2729" s="132"/>
      <c r="S2729" s="132"/>
      <c r="U2729" s="132"/>
      <c r="V2729" s="132"/>
    </row>
    <row r="2730" spans="11:22">
      <c r="K2730" s="132"/>
      <c r="L2730" s="132"/>
      <c r="M2730" s="132"/>
      <c r="O2730" s="132"/>
      <c r="P2730" s="132"/>
      <c r="R2730" s="132"/>
      <c r="S2730" s="132"/>
      <c r="U2730" s="132"/>
      <c r="V2730" s="132"/>
    </row>
    <row r="2731" spans="11:22">
      <c r="K2731" s="132"/>
      <c r="L2731" s="132"/>
      <c r="M2731" s="132"/>
      <c r="O2731" s="132"/>
      <c r="P2731" s="132"/>
      <c r="R2731" s="132"/>
      <c r="S2731" s="132"/>
      <c r="U2731" s="132"/>
      <c r="V2731" s="132"/>
    </row>
    <row r="2732" spans="11:22">
      <c r="K2732" s="132"/>
      <c r="L2732" s="132"/>
      <c r="M2732" s="132"/>
      <c r="O2732" s="132"/>
      <c r="P2732" s="132"/>
      <c r="R2732" s="132"/>
      <c r="S2732" s="132"/>
      <c r="U2732" s="132"/>
      <c r="V2732" s="132"/>
    </row>
    <row r="2733" spans="11:22">
      <c r="K2733" s="132"/>
      <c r="L2733" s="132"/>
      <c r="M2733" s="132"/>
      <c r="O2733" s="132"/>
      <c r="P2733" s="132"/>
      <c r="R2733" s="132"/>
      <c r="S2733" s="132"/>
      <c r="U2733" s="132"/>
      <c r="V2733" s="132"/>
    </row>
    <row r="2734" spans="11:22">
      <c r="K2734" s="132"/>
      <c r="L2734" s="132"/>
      <c r="M2734" s="132"/>
      <c r="O2734" s="132"/>
      <c r="P2734" s="132"/>
      <c r="R2734" s="132"/>
      <c r="S2734" s="132"/>
      <c r="U2734" s="132"/>
      <c r="V2734" s="132"/>
    </row>
    <row r="2735" spans="11:22">
      <c r="K2735" s="132"/>
      <c r="L2735" s="132"/>
      <c r="M2735" s="132"/>
      <c r="O2735" s="132"/>
      <c r="P2735" s="132"/>
      <c r="R2735" s="132"/>
      <c r="S2735" s="132"/>
      <c r="U2735" s="132"/>
      <c r="V2735" s="132"/>
    </row>
    <row r="2736" spans="11:22">
      <c r="K2736" s="132"/>
      <c r="L2736" s="132"/>
      <c r="M2736" s="132"/>
      <c r="O2736" s="132"/>
      <c r="P2736" s="132"/>
      <c r="R2736" s="132"/>
      <c r="S2736" s="132"/>
      <c r="U2736" s="132"/>
      <c r="V2736" s="132"/>
    </row>
    <row r="2737" spans="11:22">
      <c r="K2737" s="132"/>
      <c r="L2737" s="132"/>
      <c r="M2737" s="132"/>
      <c r="O2737" s="132"/>
      <c r="P2737" s="132"/>
      <c r="R2737" s="132"/>
      <c r="S2737" s="132"/>
      <c r="U2737" s="132"/>
      <c r="V2737" s="132"/>
    </row>
    <row r="2738" spans="11:22">
      <c r="K2738" s="132"/>
      <c r="L2738" s="132"/>
      <c r="M2738" s="132"/>
      <c r="O2738" s="132"/>
      <c r="P2738" s="132"/>
      <c r="R2738" s="132"/>
      <c r="S2738" s="132"/>
      <c r="U2738" s="132"/>
      <c r="V2738" s="132"/>
    </row>
    <row r="2739" spans="11:22">
      <c r="K2739" s="132"/>
      <c r="L2739" s="132"/>
      <c r="M2739" s="132"/>
      <c r="O2739" s="132"/>
      <c r="P2739" s="132"/>
      <c r="R2739" s="132"/>
      <c r="S2739" s="132"/>
      <c r="U2739" s="132"/>
      <c r="V2739" s="132"/>
    </row>
    <row r="2740" spans="11:22">
      <c r="K2740" s="132"/>
      <c r="L2740" s="132"/>
      <c r="M2740" s="132"/>
      <c r="O2740" s="132"/>
      <c r="P2740" s="132"/>
      <c r="R2740" s="132"/>
      <c r="S2740" s="132"/>
      <c r="U2740" s="132"/>
      <c r="V2740" s="132"/>
    </row>
    <row r="2741" spans="11:22">
      <c r="K2741" s="132"/>
      <c r="L2741" s="132"/>
      <c r="M2741" s="132"/>
      <c r="O2741" s="132"/>
      <c r="P2741" s="132"/>
      <c r="R2741" s="132"/>
      <c r="S2741" s="132"/>
      <c r="U2741" s="132"/>
      <c r="V2741" s="132"/>
    </row>
    <row r="2742" spans="11:22">
      <c r="K2742" s="132"/>
      <c r="L2742" s="132"/>
      <c r="M2742" s="132"/>
      <c r="O2742" s="132"/>
      <c r="P2742" s="132"/>
      <c r="R2742" s="132"/>
      <c r="S2742" s="132"/>
      <c r="U2742" s="132"/>
      <c r="V2742" s="132"/>
    </row>
    <row r="2743" spans="11:22">
      <c r="K2743" s="132"/>
      <c r="L2743" s="132"/>
      <c r="M2743" s="132"/>
      <c r="O2743" s="132"/>
      <c r="P2743" s="132"/>
      <c r="R2743" s="132"/>
      <c r="S2743" s="132"/>
      <c r="U2743" s="132"/>
      <c r="V2743" s="132"/>
    </row>
    <row r="2744" spans="11:22">
      <c r="K2744" s="132"/>
      <c r="L2744" s="132"/>
      <c r="M2744" s="132"/>
      <c r="O2744" s="132"/>
      <c r="P2744" s="132"/>
      <c r="R2744" s="132"/>
      <c r="S2744" s="132"/>
      <c r="U2744" s="132"/>
      <c r="V2744" s="132"/>
    </row>
    <row r="2745" spans="11:22">
      <c r="K2745" s="132"/>
      <c r="L2745" s="132"/>
      <c r="M2745" s="132"/>
      <c r="O2745" s="132"/>
      <c r="P2745" s="132"/>
      <c r="R2745" s="132"/>
      <c r="S2745" s="132"/>
      <c r="U2745" s="132"/>
      <c r="V2745" s="132"/>
    </row>
    <row r="2746" spans="11:22">
      <c r="K2746" s="132"/>
      <c r="L2746" s="132"/>
      <c r="M2746" s="132"/>
      <c r="O2746" s="132"/>
      <c r="P2746" s="132"/>
      <c r="R2746" s="132"/>
      <c r="S2746" s="132"/>
      <c r="U2746" s="132"/>
      <c r="V2746" s="132"/>
    </row>
    <row r="2747" spans="11:22">
      <c r="K2747" s="132"/>
      <c r="L2747" s="132"/>
      <c r="M2747" s="132"/>
      <c r="O2747" s="132"/>
      <c r="P2747" s="132"/>
      <c r="R2747" s="132"/>
      <c r="S2747" s="132"/>
      <c r="U2747" s="132"/>
      <c r="V2747" s="132"/>
    </row>
    <row r="2748" spans="11:22">
      <c r="K2748" s="132"/>
      <c r="L2748" s="132"/>
      <c r="M2748" s="132"/>
      <c r="O2748" s="132"/>
      <c r="P2748" s="132"/>
      <c r="R2748" s="132"/>
      <c r="S2748" s="132"/>
      <c r="U2748" s="132"/>
      <c r="V2748" s="132"/>
    </row>
    <row r="2749" spans="11:22">
      <c r="K2749" s="132"/>
      <c r="L2749" s="132"/>
      <c r="M2749" s="132"/>
      <c r="O2749" s="132"/>
      <c r="P2749" s="132"/>
      <c r="R2749" s="132"/>
      <c r="S2749" s="132"/>
      <c r="U2749" s="132"/>
      <c r="V2749" s="132"/>
    </row>
    <row r="2750" spans="11:22">
      <c r="K2750" s="132"/>
      <c r="L2750" s="132"/>
      <c r="M2750" s="132"/>
      <c r="O2750" s="132"/>
      <c r="P2750" s="132"/>
      <c r="R2750" s="132"/>
      <c r="S2750" s="132"/>
      <c r="U2750" s="132"/>
      <c r="V2750" s="132"/>
    </row>
    <row r="2751" spans="11:22">
      <c r="K2751" s="132"/>
      <c r="L2751" s="132"/>
      <c r="M2751" s="132"/>
      <c r="O2751" s="132"/>
      <c r="P2751" s="132"/>
      <c r="R2751" s="132"/>
      <c r="S2751" s="132"/>
      <c r="U2751" s="132"/>
      <c r="V2751" s="132"/>
    </row>
    <row r="2752" spans="11:22">
      <c r="K2752" s="132"/>
      <c r="L2752" s="132"/>
      <c r="M2752" s="132"/>
      <c r="O2752" s="132"/>
      <c r="P2752" s="132"/>
      <c r="R2752" s="132"/>
      <c r="S2752" s="132"/>
      <c r="U2752" s="132"/>
      <c r="V2752" s="132"/>
    </row>
    <row r="2753" spans="11:22">
      <c r="K2753" s="132"/>
      <c r="L2753" s="132"/>
      <c r="M2753" s="132"/>
      <c r="O2753" s="132"/>
      <c r="P2753" s="132"/>
      <c r="R2753" s="132"/>
      <c r="S2753" s="132"/>
      <c r="U2753" s="132"/>
      <c r="V2753" s="132"/>
    </row>
    <row r="2754" spans="11:22">
      <c r="K2754" s="132"/>
      <c r="L2754" s="132"/>
      <c r="M2754" s="132"/>
      <c r="O2754" s="132"/>
      <c r="P2754" s="132"/>
      <c r="R2754" s="132"/>
      <c r="S2754" s="132"/>
      <c r="U2754" s="132"/>
      <c r="V2754" s="132"/>
    </row>
    <row r="2755" spans="11:22">
      <c r="K2755" s="132"/>
      <c r="L2755" s="132"/>
      <c r="M2755" s="132"/>
      <c r="O2755" s="132"/>
      <c r="P2755" s="132"/>
      <c r="R2755" s="132"/>
      <c r="S2755" s="132"/>
      <c r="U2755" s="132"/>
      <c r="V2755" s="132"/>
    </row>
    <row r="2756" spans="11:22">
      <c r="K2756" s="132"/>
      <c r="L2756" s="132"/>
      <c r="M2756" s="132"/>
      <c r="O2756" s="132"/>
      <c r="P2756" s="132"/>
      <c r="R2756" s="132"/>
      <c r="S2756" s="132"/>
      <c r="U2756" s="132"/>
      <c r="V2756" s="132"/>
    </row>
    <row r="2757" spans="11:22">
      <c r="K2757" s="132"/>
      <c r="L2757" s="132"/>
      <c r="M2757" s="132"/>
      <c r="O2757" s="132"/>
      <c r="P2757" s="132"/>
      <c r="R2757" s="132"/>
      <c r="S2757" s="132"/>
      <c r="U2757" s="132"/>
      <c r="V2757" s="132"/>
    </row>
    <row r="2758" spans="11:22">
      <c r="K2758" s="132"/>
      <c r="L2758" s="132"/>
      <c r="M2758" s="132"/>
      <c r="O2758" s="132"/>
      <c r="P2758" s="132"/>
      <c r="R2758" s="132"/>
      <c r="S2758" s="132"/>
      <c r="U2758" s="132"/>
      <c r="V2758" s="132"/>
    </row>
    <row r="2759" spans="11:22">
      <c r="K2759" s="132"/>
      <c r="L2759" s="132"/>
      <c r="M2759" s="132"/>
      <c r="O2759" s="132"/>
      <c r="P2759" s="132"/>
      <c r="R2759" s="132"/>
      <c r="S2759" s="132"/>
      <c r="U2759" s="132"/>
      <c r="V2759" s="132"/>
    </row>
    <row r="2760" spans="11:22">
      <c r="K2760" s="132"/>
      <c r="L2760" s="132"/>
      <c r="M2760" s="132"/>
      <c r="O2760" s="132"/>
      <c r="P2760" s="132"/>
      <c r="R2760" s="132"/>
      <c r="S2760" s="132"/>
      <c r="U2760" s="132"/>
      <c r="V2760" s="132"/>
    </row>
    <row r="2761" spans="11:22">
      <c r="K2761" s="132"/>
      <c r="L2761" s="132"/>
      <c r="M2761" s="132"/>
      <c r="O2761" s="132"/>
      <c r="P2761" s="132"/>
      <c r="R2761" s="132"/>
      <c r="S2761" s="132"/>
      <c r="U2761" s="132"/>
      <c r="V2761" s="132"/>
    </row>
    <row r="2762" spans="11:22">
      <c r="K2762" s="132"/>
      <c r="L2762" s="132"/>
      <c r="M2762" s="132"/>
      <c r="O2762" s="132"/>
      <c r="P2762" s="132"/>
      <c r="R2762" s="132"/>
      <c r="S2762" s="132"/>
      <c r="U2762" s="132"/>
      <c r="V2762" s="132"/>
    </row>
    <row r="2763" spans="11:22">
      <c r="K2763" s="132"/>
      <c r="L2763" s="132"/>
      <c r="M2763" s="132"/>
      <c r="O2763" s="132"/>
      <c r="P2763" s="132"/>
      <c r="R2763" s="132"/>
      <c r="S2763" s="132"/>
      <c r="U2763" s="132"/>
      <c r="V2763" s="132"/>
    </row>
    <row r="2764" spans="11:22">
      <c r="K2764" s="132"/>
      <c r="L2764" s="132"/>
      <c r="M2764" s="132"/>
      <c r="O2764" s="132"/>
      <c r="P2764" s="132"/>
      <c r="R2764" s="132"/>
      <c r="S2764" s="132"/>
      <c r="U2764" s="132"/>
      <c r="V2764" s="132"/>
    </row>
    <row r="2765" spans="11:22">
      <c r="K2765" s="132"/>
      <c r="L2765" s="132"/>
      <c r="M2765" s="132"/>
      <c r="O2765" s="132"/>
      <c r="P2765" s="132"/>
      <c r="R2765" s="132"/>
      <c r="S2765" s="132"/>
      <c r="U2765" s="132"/>
      <c r="V2765" s="132"/>
    </row>
    <row r="2766" spans="11:22">
      <c r="K2766" s="132"/>
      <c r="L2766" s="132"/>
      <c r="M2766" s="132"/>
      <c r="O2766" s="132"/>
      <c r="P2766" s="132"/>
      <c r="R2766" s="132"/>
      <c r="S2766" s="132"/>
      <c r="U2766" s="132"/>
      <c r="V2766" s="132"/>
    </row>
    <row r="2767" spans="11:22">
      <c r="K2767" s="132"/>
      <c r="L2767" s="132"/>
      <c r="M2767" s="132"/>
      <c r="O2767" s="132"/>
      <c r="P2767" s="132"/>
      <c r="R2767" s="132"/>
      <c r="S2767" s="132"/>
      <c r="U2767" s="132"/>
      <c r="V2767" s="132"/>
    </row>
    <row r="2768" spans="11:22">
      <c r="K2768" s="132"/>
      <c r="L2768" s="132"/>
      <c r="M2768" s="132"/>
      <c r="O2768" s="132"/>
      <c r="P2768" s="132"/>
      <c r="R2768" s="132"/>
      <c r="S2768" s="132"/>
      <c r="U2768" s="132"/>
      <c r="V2768" s="132"/>
    </row>
    <row r="2769" spans="11:22">
      <c r="K2769" s="132"/>
      <c r="L2769" s="132"/>
      <c r="M2769" s="132"/>
      <c r="O2769" s="132"/>
      <c r="P2769" s="132"/>
      <c r="R2769" s="132"/>
      <c r="S2769" s="132"/>
      <c r="U2769" s="132"/>
      <c r="V2769" s="132"/>
    </row>
    <row r="2770" spans="11:22">
      <c r="K2770" s="132"/>
      <c r="L2770" s="132"/>
      <c r="M2770" s="132"/>
      <c r="O2770" s="132"/>
      <c r="P2770" s="132"/>
      <c r="R2770" s="132"/>
      <c r="S2770" s="132"/>
      <c r="U2770" s="132"/>
      <c r="V2770" s="132"/>
    </row>
    <row r="2771" spans="11:22">
      <c r="K2771" s="132"/>
      <c r="L2771" s="132"/>
      <c r="M2771" s="132"/>
      <c r="O2771" s="132"/>
      <c r="P2771" s="132"/>
      <c r="R2771" s="132"/>
      <c r="S2771" s="132"/>
      <c r="U2771" s="132"/>
      <c r="V2771" s="132"/>
    </row>
    <row r="2772" spans="11:22">
      <c r="K2772" s="132"/>
      <c r="L2772" s="132"/>
      <c r="M2772" s="132"/>
      <c r="O2772" s="132"/>
      <c r="P2772" s="132"/>
      <c r="R2772" s="132"/>
      <c r="S2772" s="132"/>
      <c r="U2772" s="132"/>
      <c r="V2772" s="132"/>
    </row>
    <row r="2773" spans="11:22">
      <c r="K2773" s="132"/>
      <c r="L2773" s="132"/>
      <c r="M2773" s="132"/>
      <c r="O2773" s="132"/>
      <c r="P2773" s="132"/>
      <c r="R2773" s="132"/>
      <c r="S2773" s="132"/>
      <c r="U2773" s="132"/>
      <c r="V2773" s="132"/>
    </row>
    <row r="2774" spans="11:22">
      <c r="K2774" s="132"/>
      <c r="L2774" s="132"/>
      <c r="M2774" s="132"/>
      <c r="O2774" s="132"/>
      <c r="P2774" s="132"/>
      <c r="R2774" s="132"/>
      <c r="S2774" s="132"/>
      <c r="U2774" s="132"/>
      <c r="V2774" s="132"/>
    </row>
    <row r="2775" spans="11:22">
      <c r="K2775" s="132"/>
      <c r="L2775" s="132"/>
      <c r="M2775" s="132"/>
      <c r="O2775" s="132"/>
      <c r="P2775" s="132"/>
      <c r="R2775" s="132"/>
      <c r="S2775" s="132"/>
      <c r="U2775" s="132"/>
      <c r="V2775" s="132"/>
    </row>
    <row r="2776" spans="11:22">
      <c r="K2776" s="132"/>
      <c r="L2776" s="132"/>
      <c r="M2776" s="132"/>
      <c r="O2776" s="132"/>
      <c r="P2776" s="132"/>
      <c r="R2776" s="132"/>
      <c r="S2776" s="132"/>
      <c r="U2776" s="132"/>
      <c r="V2776" s="132"/>
    </row>
    <row r="2777" spans="11:22">
      <c r="K2777" s="132"/>
      <c r="L2777" s="132"/>
      <c r="M2777" s="132"/>
      <c r="O2777" s="132"/>
      <c r="P2777" s="132"/>
      <c r="R2777" s="132"/>
      <c r="S2777" s="132"/>
      <c r="U2777" s="132"/>
      <c r="V2777" s="132"/>
    </row>
    <row r="2778" spans="11:22">
      <c r="K2778" s="132"/>
      <c r="L2778" s="132"/>
      <c r="M2778" s="132"/>
      <c r="O2778" s="132"/>
      <c r="P2778" s="132"/>
      <c r="R2778" s="132"/>
      <c r="S2778" s="132"/>
      <c r="U2778" s="132"/>
      <c r="V2778" s="132"/>
    </row>
    <row r="2779" spans="11:22">
      <c r="K2779" s="132"/>
      <c r="L2779" s="132"/>
      <c r="M2779" s="132"/>
      <c r="O2779" s="132"/>
      <c r="P2779" s="132"/>
      <c r="R2779" s="132"/>
      <c r="S2779" s="132"/>
      <c r="U2779" s="132"/>
      <c r="V2779" s="132"/>
    </row>
    <row r="2780" spans="11:22">
      <c r="K2780" s="132"/>
      <c r="L2780" s="132"/>
      <c r="M2780" s="132"/>
      <c r="O2780" s="132"/>
      <c r="P2780" s="132"/>
      <c r="R2780" s="132"/>
      <c r="S2780" s="132"/>
      <c r="U2780" s="132"/>
      <c r="V2780" s="132"/>
    </row>
    <row r="2781" spans="11:22">
      <c r="K2781" s="132"/>
      <c r="L2781" s="132"/>
      <c r="M2781" s="132"/>
      <c r="O2781" s="132"/>
      <c r="P2781" s="132"/>
      <c r="R2781" s="132"/>
      <c r="S2781" s="132"/>
      <c r="U2781" s="132"/>
      <c r="V2781" s="132"/>
    </row>
    <row r="2782" spans="11:22">
      <c r="K2782" s="132"/>
      <c r="L2782" s="132"/>
      <c r="M2782" s="132"/>
      <c r="O2782" s="132"/>
      <c r="P2782" s="132"/>
      <c r="R2782" s="132"/>
      <c r="S2782" s="132"/>
      <c r="U2782" s="132"/>
      <c r="V2782" s="132"/>
    </row>
    <row r="2783" spans="11:22">
      <c r="K2783" s="132"/>
      <c r="L2783" s="132"/>
      <c r="M2783" s="132"/>
      <c r="O2783" s="132"/>
      <c r="P2783" s="132"/>
      <c r="R2783" s="132"/>
      <c r="S2783" s="132"/>
      <c r="U2783" s="132"/>
      <c r="V2783" s="132"/>
    </row>
    <row r="2784" spans="11:22">
      <c r="K2784" s="132"/>
      <c r="L2784" s="132"/>
      <c r="M2784" s="132"/>
      <c r="O2784" s="132"/>
      <c r="P2784" s="132"/>
      <c r="R2784" s="132"/>
      <c r="S2784" s="132"/>
      <c r="U2784" s="132"/>
      <c r="V2784" s="132"/>
    </row>
    <row r="2785" spans="11:22">
      <c r="K2785" s="132"/>
      <c r="L2785" s="132"/>
      <c r="M2785" s="132"/>
      <c r="O2785" s="132"/>
      <c r="P2785" s="132"/>
      <c r="R2785" s="132"/>
      <c r="S2785" s="132"/>
      <c r="U2785" s="132"/>
      <c r="V2785" s="132"/>
    </row>
    <row r="2786" spans="11:22">
      <c r="K2786" s="132"/>
      <c r="L2786" s="132"/>
      <c r="M2786" s="132"/>
      <c r="O2786" s="132"/>
      <c r="P2786" s="132"/>
      <c r="R2786" s="132"/>
      <c r="S2786" s="132"/>
      <c r="U2786" s="132"/>
      <c r="V2786" s="132"/>
    </row>
    <row r="2787" spans="11:22">
      <c r="K2787" s="132"/>
      <c r="L2787" s="132"/>
      <c r="M2787" s="132"/>
      <c r="O2787" s="132"/>
      <c r="P2787" s="132"/>
      <c r="R2787" s="132"/>
      <c r="S2787" s="132"/>
      <c r="U2787" s="132"/>
      <c r="V2787" s="132"/>
    </row>
    <row r="2788" spans="11:22">
      <c r="K2788" s="132"/>
      <c r="L2788" s="132"/>
      <c r="M2788" s="132"/>
      <c r="O2788" s="132"/>
      <c r="P2788" s="132"/>
      <c r="R2788" s="132"/>
      <c r="S2788" s="132"/>
      <c r="U2788" s="132"/>
      <c r="V2788" s="132"/>
    </row>
    <row r="2789" spans="11:22">
      <c r="K2789" s="132"/>
      <c r="L2789" s="132"/>
      <c r="M2789" s="132"/>
      <c r="O2789" s="132"/>
      <c r="P2789" s="132"/>
      <c r="R2789" s="132"/>
      <c r="S2789" s="132"/>
      <c r="U2789" s="132"/>
      <c r="V2789" s="132"/>
    </row>
    <row r="2790" spans="11:22">
      <c r="K2790" s="132"/>
      <c r="L2790" s="132"/>
      <c r="M2790" s="132"/>
      <c r="O2790" s="132"/>
      <c r="P2790" s="132"/>
      <c r="R2790" s="132"/>
      <c r="S2790" s="132"/>
      <c r="U2790" s="132"/>
      <c r="V2790" s="132"/>
    </row>
    <row r="2791" spans="11:22">
      <c r="K2791" s="132"/>
      <c r="L2791" s="132"/>
      <c r="M2791" s="132"/>
      <c r="O2791" s="132"/>
      <c r="P2791" s="132"/>
      <c r="R2791" s="132"/>
      <c r="S2791" s="132"/>
      <c r="U2791" s="132"/>
      <c r="V2791" s="132"/>
    </row>
    <row r="2792" spans="11:22">
      <c r="K2792" s="132"/>
      <c r="L2792" s="132"/>
      <c r="M2792" s="132"/>
      <c r="O2792" s="132"/>
      <c r="P2792" s="132"/>
      <c r="R2792" s="132"/>
      <c r="S2792" s="132"/>
      <c r="U2792" s="132"/>
      <c r="V2792" s="132"/>
    </row>
    <row r="2793" spans="11:22">
      <c r="K2793" s="132"/>
      <c r="L2793" s="132"/>
      <c r="M2793" s="132"/>
      <c r="O2793" s="132"/>
      <c r="P2793" s="132"/>
      <c r="R2793" s="132"/>
      <c r="S2793" s="132"/>
      <c r="U2793" s="132"/>
      <c r="V2793" s="132"/>
    </row>
    <row r="2794" spans="11:22">
      <c r="K2794" s="132"/>
      <c r="L2794" s="132"/>
      <c r="M2794" s="132"/>
      <c r="O2794" s="132"/>
      <c r="P2794" s="132"/>
      <c r="R2794" s="132"/>
      <c r="S2794" s="132"/>
      <c r="U2794" s="132"/>
      <c r="V2794" s="132"/>
    </row>
    <row r="2795" spans="11:22">
      <c r="K2795" s="132"/>
      <c r="L2795" s="132"/>
      <c r="M2795" s="132"/>
      <c r="O2795" s="132"/>
      <c r="P2795" s="132"/>
      <c r="R2795" s="132"/>
      <c r="S2795" s="132"/>
      <c r="U2795" s="132"/>
      <c r="V2795" s="132"/>
    </row>
    <row r="2796" spans="11:22">
      <c r="K2796" s="132"/>
      <c r="L2796" s="132"/>
      <c r="M2796" s="132"/>
      <c r="O2796" s="132"/>
      <c r="P2796" s="132"/>
      <c r="R2796" s="132"/>
      <c r="S2796" s="132"/>
      <c r="U2796" s="132"/>
      <c r="V2796" s="132"/>
    </row>
    <row r="2797" spans="11:22">
      <c r="K2797" s="132"/>
      <c r="L2797" s="132"/>
      <c r="M2797" s="132"/>
      <c r="O2797" s="132"/>
      <c r="P2797" s="132"/>
      <c r="R2797" s="132"/>
      <c r="S2797" s="132"/>
      <c r="U2797" s="132"/>
      <c r="V2797" s="132"/>
    </row>
    <row r="2798" spans="11:22">
      <c r="K2798" s="132"/>
      <c r="L2798" s="132"/>
      <c r="M2798" s="132"/>
      <c r="O2798" s="132"/>
      <c r="P2798" s="132"/>
      <c r="R2798" s="132"/>
      <c r="S2798" s="132"/>
      <c r="U2798" s="132"/>
      <c r="V2798" s="132"/>
    </row>
    <row r="2799" spans="11:22">
      <c r="K2799" s="132"/>
      <c r="L2799" s="132"/>
      <c r="M2799" s="132"/>
      <c r="O2799" s="132"/>
      <c r="P2799" s="132"/>
      <c r="R2799" s="132"/>
      <c r="S2799" s="132"/>
      <c r="U2799" s="132"/>
      <c r="V2799" s="132"/>
    </row>
    <row r="2800" spans="11:22">
      <c r="K2800" s="132"/>
      <c r="L2800" s="132"/>
      <c r="M2800" s="132"/>
      <c r="O2800" s="132"/>
      <c r="P2800" s="132"/>
      <c r="R2800" s="132"/>
      <c r="S2800" s="132"/>
      <c r="U2800" s="132"/>
      <c r="V2800" s="132"/>
    </row>
    <row r="2801" spans="11:22">
      <c r="K2801" s="132"/>
      <c r="L2801" s="132"/>
      <c r="M2801" s="132"/>
      <c r="O2801" s="132"/>
      <c r="P2801" s="132"/>
      <c r="R2801" s="132"/>
      <c r="S2801" s="132"/>
      <c r="U2801" s="132"/>
      <c r="V2801" s="132"/>
    </row>
    <row r="2802" spans="11:22">
      <c r="K2802" s="132"/>
      <c r="L2802" s="132"/>
      <c r="M2802" s="132"/>
      <c r="O2802" s="132"/>
      <c r="P2802" s="132"/>
      <c r="R2802" s="132"/>
      <c r="S2802" s="132"/>
      <c r="U2802" s="132"/>
      <c r="V2802" s="132"/>
    </row>
    <row r="2803" spans="11:22">
      <c r="K2803" s="132"/>
      <c r="L2803" s="132"/>
      <c r="M2803" s="132"/>
      <c r="O2803" s="132"/>
      <c r="P2803" s="132"/>
      <c r="R2803" s="132"/>
      <c r="S2803" s="132"/>
      <c r="U2803" s="132"/>
      <c r="V2803" s="132"/>
    </row>
    <row r="2804" spans="11:22">
      <c r="K2804" s="132"/>
      <c r="L2804" s="132"/>
      <c r="M2804" s="132"/>
      <c r="O2804" s="132"/>
      <c r="P2804" s="132"/>
      <c r="R2804" s="132"/>
      <c r="S2804" s="132"/>
      <c r="U2804" s="132"/>
      <c r="V2804" s="132"/>
    </row>
    <row r="2805" spans="11:22">
      <c r="K2805" s="132"/>
      <c r="L2805" s="132"/>
      <c r="M2805" s="132"/>
      <c r="O2805" s="132"/>
      <c r="P2805" s="132"/>
      <c r="R2805" s="132"/>
      <c r="S2805" s="132"/>
      <c r="U2805" s="132"/>
      <c r="V2805" s="132"/>
    </row>
    <row r="2806" spans="11:22">
      <c r="K2806" s="132"/>
      <c r="L2806" s="132"/>
      <c r="M2806" s="132"/>
      <c r="O2806" s="132"/>
      <c r="P2806" s="132"/>
      <c r="R2806" s="132"/>
      <c r="S2806" s="132"/>
      <c r="U2806" s="132"/>
      <c r="V2806" s="132"/>
    </row>
    <row r="2807" spans="11:22">
      <c r="K2807" s="132"/>
      <c r="L2807" s="132"/>
      <c r="M2807" s="132"/>
      <c r="O2807" s="132"/>
      <c r="P2807" s="132"/>
      <c r="R2807" s="132"/>
      <c r="S2807" s="132"/>
      <c r="U2807" s="132"/>
      <c r="V2807" s="132"/>
    </row>
    <row r="2808" spans="11:22">
      <c r="K2808" s="132"/>
      <c r="L2808" s="132"/>
      <c r="M2808" s="132"/>
      <c r="O2808" s="132"/>
      <c r="P2808" s="132"/>
      <c r="R2808" s="132"/>
      <c r="S2808" s="132"/>
      <c r="U2808" s="132"/>
      <c r="V2808" s="132"/>
    </row>
    <row r="2809" spans="11:22">
      <c r="K2809" s="132"/>
      <c r="L2809" s="132"/>
      <c r="M2809" s="132"/>
      <c r="O2809" s="132"/>
      <c r="P2809" s="132"/>
      <c r="R2809" s="132"/>
      <c r="S2809" s="132"/>
      <c r="U2809" s="132"/>
      <c r="V2809" s="132"/>
    </row>
    <row r="2810" spans="11:22">
      <c r="O2810" s="132"/>
      <c r="P2810" s="132"/>
      <c r="R2810" s="132"/>
      <c r="S2810" s="132"/>
    </row>
    <row r="2811" spans="11:22">
      <c r="O2811" s="132"/>
      <c r="P2811" s="132"/>
      <c r="R2811" s="132"/>
      <c r="S2811" s="132"/>
    </row>
    <row r="2812" spans="11:22">
      <c r="O2812" s="132"/>
      <c r="P2812" s="132"/>
      <c r="R2812" s="132"/>
      <c r="S2812" s="132"/>
    </row>
    <row r="2813" spans="11:22">
      <c r="O2813" s="132"/>
      <c r="P2813" s="132"/>
      <c r="R2813" s="132"/>
      <c r="S2813" s="132"/>
    </row>
    <row r="2814" spans="11:22">
      <c r="O2814" s="132"/>
      <c r="P2814" s="132"/>
      <c r="R2814" s="132"/>
      <c r="S2814" s="132"/>
    </row>
    <row r="2815" spans="11:22">
      <c r="O2815" s="132"/>
      <c r="P2815" s="132"/>
      <c r="R2815" s="132"/>
      <c r="S2815" s="132"/>
    </row>
    <row r="2816" spans="11:22">
      <c r="O2816" s="132"/>
      <c r="P2816" s="132"/>
      <c r="R2816" s="132"/>
      <c r="S2816" s="132"/>
    </row>
    <row r="2817" spans="15:19">
      <c r="O2817" s="132"/>
      <c r="P2817" s="132"/>
      <c r="R2817" s="132"/>
      <c r="S2817" s="132"/>
    </row>
    <row r="2818" spans="15:19">
      <c r="O2818" s="132"/>
      <c r="P2818" s="132"/>
      <c r="R2818" s="132"/>
      <c r="S2818" s="132"/>
    </row>
    <row r="2819" spans="15:19">
      <c r="O2819" s="132"/>
      <c r="P2819" s="132"/>
      <c r="R2819" s="132"/>
      <c r="S2819" s="132"/>
    </row>
    <row r="2820" spans="15:19">
      <c r="O2820" s="132"/>
      <c r="P2820" s="132"/>
      <c r="R2820" s="132"/>
      <c r="S2820" s="132"/>
    </row>
    <row r="2821" spans="15:19">
      <c r="O2821" s="132"/>
      <c r="P2821" s="132"/>
      <c r="R2821" s="132"/>
      <c r="S2821" s="132"/>
    </row>
    <row r="2822" spans="15:19">
      <c r="O2822" s="132"/>
      <c r="P2822" s="132"/>
      <c r="R2822" s="132"/>
      <c r="S2822" s="132"/>
    </row>
    <row r="2823" spans="15:19">
      <c r="O2823" s="132"/>
      <c r="P2823" s="132"/>
      <c r="R2823" s="132"/>
      <c r="S2823" s="132"/>
    </row>
    <row r="2824" spans="15:19">
      <c r="O2824" s="132"/>
      <c r="P2824" s="132"/>
      <c r="R2824" s="132"/>
      <c r="S2824" s="132"/>
    </row>
    <row r="2825" spans="15:19">
      <c r="O2825" s="132"/>
      <c r="P2825" s="132"/>
      <c r="R2825" s="132"/>
      <c r="S2825" s="132"/>
    </row>
    <row r="2826" spans="15:19">
      <c r="O2826" s="132"/>
      <c r="P2826" s="132"/>
      <c r="R2826" s="132"/>
      <c r="S2826" s="132"/>
    </row>
    <row r="2827" spans="15:19">
      <c r="O2827" s="132"/>
      <c r="P2827" s="132"/>
      <c r="R2827" s="132"/>
      <c r="S2827" s="132"/>
    </row>
    <row r="2828" spans="15:19">
      <c r="O2828" s="132"/>
      <c r="P2828" s="132"/>
      <c r="R2828" s="132"/>
      <c r="S2828" s="132"/>
    </row>
    <row r="2829" spans="15:19">
      <c r="O2829" s="132"/>
      <c r="P2829" s="132"/>
      <c r="R2829" s="132"/>
      <c r="S2829" s="132"/>
    </row>
    <row r="2830" spans="15:19">
      <c r="O2830" s="132"/>
      <c r="P2830" s="132"/>
      <c r="R2830" s="132"/>
      <c r="S2830" s="132"/>
    </row>
    <row r="2831" spans="15:19">
      <c r="O2831" s="132"/>
      <c r="P2831" s="132"/>
      <c r="R2831" s="132"/>
      <c r="S2831" s="132"/>
    </row>
    <row r="2832" spans="15:19">
      <c r="O2832" s="132"/>
      <c r="P2832" s="132"/>
      <c r="R2832" s="132"/>
      <c r="S2832" s="132"/>
    </row>
    <row r="2833" spans="15:19">
      <c r="O2833" s="132"/>
      <c r="P2833" s="132"/>
      <c r="R2833" s="132"/>
      <c r="S2833" s="132"/>
    </row>
    <row r="2834" spans="15:19">
      <c r="O2834" s="132"/>
      <c r="P2834" s="132"/>
      <c r="R2834" s="132"/>
      <c r="S2834" s="132"/>
    </row>
    <row r="2835" spans="15:19">
      <c r="O2835" s="132"/>
      <c r="P2835" s="132"/>
      <c r="R2835" s="132"/>
      <c r="S2835" s="132"/>
    </row>
    <row r="2836" spans="15:19">
      <c r="O2836" s="132"/>
      <c r="P2836" s="132"/>
      <c r="R2836" s="132"/>
      <c r="S2836" s="132"/>
    </row>
    <row r="2837" spans="15:19">
      <c r="O2837" s="132"/>
      <c r="P2837" s="132"/>
      <c r="R2837" s="132"/>
      <c r="S2837" s="132"/>
    </row>
    <row r="2838" spans="15:19">
      <c r="O2838" s="132"/>
      <c r="P2838" s="132"/>
      <c r="R2838" s="132"/>
      <c r="S2838" s="132"/>
    </row>
    <row r="2839" spans="15:19">
      <c r="O2839" s="132"/>
      <c r="P2839" s="132"/>
      <c r="R2839" s="132"/>
      <c r="S2839" s="132"/>
    </row>
    <row r="2840" spans="15:19">
      <c r="O2840" s="132"/>
      <c r="P2840" s="132"/>
      <c r="R2840" s="132"/>
      <c r="S2840" s="132"/>
    </row>
    <row r="2841" spans="15:19">
      <c r="O2841" s="132"/>
      <c r="P2841" s="132"/>
      <c r="R2841" s="132"/>
      <c r="S2841" s="132"/>
    </row>
    <row r="2842" spans="15:19">
      <c r="O2842" s="132"/>
      <c r="P2842" s="132"/>
      <c r="R2842" s="132"/>
      <c r="S2842" s="132"/>
    </row>
    <row r="2843" spans="15:19">
      <c r="O2843" s="132"/>
      <c r="P2843" s="132"/>
      <c r="R2843" s="132"/>
      <c r="S2843" s="132"/>
    </row>
    <row r="2844" spans="15:19">
      <c r="O2844" s="132"/>
      <c r="P2844" s="132"/>
      <c r="R2844" s="132"/>
      <c r="S2844" s="132"/>
    </row>
    <row r="2845" spans="15:19">
      <c r="O2845" s="132"/>
      <c r="P2845" s="132"/>
      <c r="R2845" s="132"/>
      <c r="S2845" s="132"/>
    </row>
    <row r="2846" spans="15:19">
      <c r="O2846" s="132"/>
      <c r="P2846" s="132"/>
      <c r="R2846" s="132"/>
      <c r="S2846" s="132"/>
    </row>
    <row r="2847" spans="15:19">
      <c r="O2847" s="132"/>
      <c r="P2847" s="132"/>
      <c r="R2847" s="132"/>
      <c r="S2847" s="132"/>
    </row>
    <row r="2848" spans="15:19">
      <c r="O2848" s="132"/>
      <c r="P2848" s="132"/>
      <c r="R2848" s="132"/>
      <c r="S2848" s="132"/>
    </row>
    <row r="2849" spans="15:19">
      <c r="O2849" s="132"/>
      <c r="P2849" s="132"/>
      <c r="R2849" s="132"/>
      <c r="S2849" s="132"/>
    </row>
    <row r="2850" spans="15:19">
      <c r="O2850" s="132"/>
      <c r="P2850" s="132"/>
      <c r="R2850" s="132"/>
      <c r="S2850" s="132"/>
    </row>
    <row r="2851" spans="15:19">
      <c r="O2851" s="132"/>
      <c r="P2851" s="132"/>
      <c r="R2851" s="132"/>
      <c r="S2851" s="132"/>
    </row>
    <row r="2852" spans="15:19">
      <c r="O2852" s="132"/>
      <c r="P2852" s="132"/>
      <c r="R2852" s="132"/>
      <c r="S2852" s="132"/>
    </row>
    <row r="2853" spans="15:19">
      <c r="O2853" s="132"/>
      <c r="P2853" s="132"/>
      <c r="R2853" s="132"/>
      <c r="S2853" s="132"/>
    </row>
    <row r="2854" spans="15:19">
      <c r="O2854" s="132"/>
      <c r="P2854" s="132"/>
      <c r="R2854" s="132"/>
      <c r="S2854" s="132"/>
    </row>
    <row r="2855" spans="15:19">
      <c r="O2855" s="132"/>
      <c r="P2855" s="132"/>
      <c r="R2855" s="132"/>
      <c r="S2855" s="132"/>
    </row>
    <row r="2856" spans="15:19">
      <c r="O2856" s="132"/>
      <c r="P2856" s="132"/>
      <c r="R2856" s="132"/>
      <c r="S2856" s="132"/>
    </row>
    <row r="2857" spans="15:19">
      <c r="O2857" s="132"/>
      <c r="P2857" s="132"/>
      <c r="R2857" s="132"/>
      <c r="S2857" s="132"/>
    </row>
    <row r="2858" spans="15:19">
      <c r="O2858" s="132"/>
      <c r="P2858" s="132"/>
      <c r="R2858" s="132"/>
      <c r="S2858" s="132"/>
    </row>
    <row r="2859" spans="15:19">
      <c r="O2859" s="132"/>
      <c r="P2859" s="132"/>
      <c r="R2859" s="132"/>
      <c r="S2859" s="132"/>
    </row>
    <row r="2860" spans="15:19">
      <c r="O2860" s="132"/>
      <c r="P2860" s="132"/>
      <c r="R2860" s="132"/>
      <c r="S2860" s="132"/>
    </row>
    <row r="2861" spans="15:19">
      <c r="O2861" s="132"/>
      <c r="P2861" s="132"/>
      <c r="R2861" s="132"/>
      <c r="S2861" s="132"/>
    </row>
    <row r="2862" spans="15:19">
      <c r="O2862" s="132"/>
      <c r="P2862" s="132"/>
      <c r="R2862" s="132"/>
      <c r="S2862" s="132"/>
    </row>
    <row r="2863" spans="15:19">
      <c r="O2863" s="132"/>
      <c r="P2863" s="132"/>
      <c r="R2863" s="132"/>
      <c r="S2863" s="132"/>
    </row>
    <row r="2864" spans="15:19">
      <c r="O2864" s="132"/>
      <c r="P2864" s="132"/>
      <c r="R2864" s="132"/>
      <c r="S2864" s="132"/>
    </row>
    <row r="2865" spans="15:19">
      <c r="O2865" s="132"/>
      <c r="P2865" s="132"/>
      <c r="R2865" s="132"/>
      <c r="S2865" s="132"/>
    </row>
    <row r="2866" spans="15:19">
      <c r="O2866" s="132"/>
      <c r="P2866" s="132"/>
      <c r="R2866" s="132"/>
      <c r="S2866" s="132"/>
    </row>
    <row r="2867" spans="15:19">
      <c r="O2867" s="132"/>
      <c r="P2867" s="132"/>
      <c r="R2867" s="132"/>
      <c r="S2867" s="132"/>
    </row>
    <row r="2868" spans="15:19">
      <c r="O2868" s="132"/>
      <c r="P2868" s="132"/>
      <c r="R2868" s="132"/>
      <c r="S2868" s="132"/>
    </row>
    <row r="2869" spans="15:19">
      <c r="O2869" s="132"/>
      <c r="P2869" s="132"/>
      <c r="R2869" s="132"/>
      <c r="S2869" s="132"/>
    </row>
    <row r="2870" spans="15:19">
      <c r="O2870" s="132"/>
      <c r="P2870" s="132"/>
      <c r="R2870" s="132"/>
      <c r="S2870" s="132"/>
    </row>
    <row r="2871" spans="15:19">
      <c r="O2871" s="132"/>
      <c r="P2871" s="132"/>
      <c r="R2871" s="132"/>
      <c r="S2871" s="132"/>
    </row>
    <row r="2872" spans="15:19">
      <c r="O2872" s="132"/>
      <c r="P2872" s="132"/>
      <c r="R2872" s="132"/>
      <c r="S2872" s="132"/>
    </row>
    <row r="2873" spans="15:19">
      <c r="O2873" s="132"/>
      <c r="P2873" s="132"/>
      <c r="R2873" s="132"/>
      <c r="S2873" s="132"/>
    </row>
    <row r="2874" spans="15:19">
      <c r="O2874" s="132"/>
      <c r="P2874" s="132"/>
      <c r="R2874" s="132"/>
      <c r="S2874" s="132"/>
    </row>
    <row r="2875" spans="15:19">
      <c r="O2875" s="132"/>
      <c r="P2875" s="132"/>
      <c r="R2875" s="132"/>
      <c r="S2875" s="132"/>
    </row>
    <row r="2876" spans="15:19">
      <c r="O2876" s="132"/>
      <c r="P2876" s="132"/>
      <c r="R2876" s="132"/>
      <c r="S2876" s="132"/>
    </row>
    <row r="2877" spans="15:19">
      <c r="O2877" s="132"/>
      <c r="P2877" s="132"/>
      <c r="R2877" s="132"/>
      <c r="S2877" s="132"/>
    </row>
    <row r="2878" spans="15:19">
      <c r="O2878" s="132"/>
      <c r="P2878" s="132"/>
      <c r="R2878" s="132"/>
      <c r="S2878" s="132"/>
    </row>
    <row r="2879" spans="15:19">
      <c r="O2879" s="132"/>
      <c r="P2879" s="132"/>
      <c r="R2879" s="132"/>
      <c r="S2879" s="132"/>
    </row>
    <row r="2880" spans="15:19">
      <c r="O2880" s="132"/>
      <c r="P2880" s="132"/>
      <c r="R2880" s="132"/>
      <c r="S2880" s="132"/>
    </row>
    <row r="2881" spans="15:19">
      <c r="O2881" s="132"/>
      <c r="P2881" s="132"/>
      <c r="R2881" s="132"/>
      <c r="S2881" s="132"/>
    </row>
    <row r="2882" spans="15:19">
      <c r="O2882" s="132"/>
      <c r="P2882" s="132"/>
      <c r="R2882" s="132"/>
      <c r="S2882" s="132"/>
    </row>
    <row r="2883" spans="15:19">
      <c r="O2883" s="132"/>
      <c r="P2883" s="132"/>
      <c r="R2883" s="132"/>
      <c r="S2883" s="132"/>
    </row>
    <row r="2884" spans="15:19">
      <c r="O2884" s="132"/>
      <c r="P2884" s="132"/>
      <c r="R2884" s="132"/>
      <c r="S2884" s="132"/>
    </row>
    <row r="2885" spans="15:19">
      <c r="O2885" s="132"/>
      <c r="P2885" s="132"/>
      <c r="R2885" s="132"/>
      <c r="S2885" s="132"/>
    </row>
    <row r="2886" spans="15:19">
      <c r="O2886" s="132"/>
      <c r="P2886" s="132"/>
      <c r="R2886" s="132"/>
      <c r="S2886" s="132"/>
    </row>
    <row r="2887" spans="15:19">
      <c r="O2887" s="132"/>
      <c r="P2887" s="132"/>
      <c r="R2887" s="132"/>
      <c r="S2887" s="132"/>
    </row>
    <row r="2888" spans="15:19">
      <c r="O2888" s="132"/>
      <c r="P2888" s="132"/>
      <c r="R2888" s="132"/>
      <c r="S2888" s="132"/>
    </row>
    <row r="2889" spans="15:19">
      <c r="O2889" s="132"/>
      <c r="P2889" s="132"/>
      <c r="R2889" s="132"/>
      <c r="S2889" s="132"/>
    </row>
    <row r="2890" spans="15:19">
      <c r="O2890" s="132"/>
      <c r="P2890" s="132"/>
      <c r="R2890" s="132"/>
      <c r="S2890" s="132"/>
    </row>
    <row r="2891" spans="15:19">
      <c r="O2891" s="132"/>
      <c r="P2891" s="132"/>
      <c r="R2891" s="132"/>
      <c r="S2891" s="132"/>
    </row>
    <row r="2892" spans="15:19">
      <c r="O2892" s="132"/>
      <c r="P2892" s="132"/>
      <c r="R2892" s="132"/>
      <c r="S2892" s="132"/>
    </row>
    <row r="2893" spans="15:19">
      <c r="O2893" s="132"/>
      <c r="P2893" s="132"/>
      <c r="R2893" s="132"/>
      <c r="S2893" s="132"/>
    </row>
    <row r="2894" spans="15:19">
      <c r="O2894" s="132"/>
      <c r="P2894" s="132"/>
      <c r="R2894" s="132"/>
      <c r="S2894" s="132"/>
    </row>
    <row r="2895" spans="15:19">
      <c r="O2895" s="132"/>
      <c r="P2895" s="132"/>
      <c r="R2895" s="132"/>
      <c r="S2895" s="132"/>
    </row>
    <row r="2896" spans="15:19">
      <c r="O2896" s="132"/>
      <c r="P2896" s="132"/>
      <c r="R2896" s="132"/>
      <c r="S2896" s="132"/>
    </row>
    <row r="2897" spans="15:19">
      <c r="O2897" s="132"/>
      <c r="P2897" s="132"/>
      <c r="R2897" s="132"/>
      <c r="S2897" s="132"/>
    </row>
    <row r="2898" spans="15:19">
      <c r="O2898" s="132"/>
      <c r="P2898" s="132"/>
      <c r="R2898" s="132"/>
      <c r="S2898" s="132"/>
    </row>
    <row r="2899" spans="15:19">
      <c r="O2899" s="132"/>
      <c r="P2899" s="132"/>
      <c r="R2899" s="132"/>
      <c r="S2899" s="132"/>
    </row>
    <row r="2900" spans="15:19">
      <c r="O2900" s="132"/>
      <c r="P2900" s="132"/>
      <c r="R2900" s="132"/>
      <c r="S2900" s="132"/>
    </row>
    <row r="2901" spans="15:19">
      <c r="O2901" s="132"/>
      <c r="P2901" s="132"/>
      <c r="R2901" s="132"/>
      <c r="S2901" s="132"/>
    </row>
    <row r="2902" spans="15:19">
      <c r="O2902" s="132"/>
      <c r="P2902" s="132"/>
      <c r="R2902" s="132"/>
      <c r="S2902" s="132"/>
    </row>
    <row r="2903" spans="15:19">
      <c r="O2903" s="132"/>
      <c r="P2903" s="132"/>
      <c r="R2903" s="132"/>
      <c r="S2903" s="132"/>
    </row>
    <row r="2904" spans="15:19">
      <c r="O2904" s="132"/>
      <c r="P2904" s="132"/>
      <c r="R2904" s="132"/>
      <c r="S2904" s="132"/>
    </row>
    <row r="2905" spans="15:19">
      <c r="O2905" s="132"/>
      <c r="P2905" s="132"/>
      <c r="R2905" s="132"/>
      <c r="S2905" s="132"/>
    </row>
    <row r="2906" spans="15:19">
      <c r="O2906" s="132"/>
      <c r="P2906" s="132"/>
      <c r="R2906" s="132"/>
      <c r="S2906" s="132"/>
    </row>
    <row r="2907" spans="15:19">
      <c r="O2907" s="132"/>
      <c r="P2907" s="132"/>
      <c r="R2907" s="132"/>
      <c r="S2907" s="132"/>
    </row>
    <row r="2908" spans="15:19">
      <c r="O2908" s="132"/>
      <c r="P2908" s="132"/>
      <c r="R2908" s="132"/>
      <c r="S2908" s="132"/>
    </row>
    <row r="2909" spans="15:19">
      <c r="O2909" s="132"/>
      <c r="P2909" s="132"/>
      <c r="R2909" s="132"/>
      <c r="S2909" s="132"/>
    </row>
    <row r="2910" spans="15:19">
      <c r="O2910" s="132"/>
      <c r="P2910" s="132"/>
      <c r="R2910" s="132"/>
      <c r="S2910" s="132"/>
    </row>
    <row r="2911" spans="15:19">
      <c r="O2911" s="132"/>
      <c r="P2911" s="132"/>
      <c r="R2911" s="132"/>
      <c r="S2911" s="132"/>
    </row>
    <row r="2912" spans="15:19">
      <c r="O2912" s="132"/>
      <c r="P2912" s="132"/>
      <c r="R2912" s="132"/>
      <c r="S2912" s="132"/>
    </row>
    <row r="2913" spans="15:19">
      <c r="O2913" s="132"/>
      <c r="P2913" s="132"/>
      <c r="R2913" s="132"/>
      <c r="S2913" s="132"/>
    </row>
    <row r="2914" spans="15:19">
      <c r="O2914" s="132"/>
      <c r="P2914" s="132"/>
      <c r="R2914" s="132"/>
      <c r="S2914" s="132"/>
    </row>
    <row r="2915" spans="15:19">
      <c r="O2915" s="132"/>
      <c r="P2915" s="132"/>
      <c r="R2915" s="132"/>
      <c r="S2915" s="132"/>
    </row>
    <row r="2916" spans="15:19">
      <c r="O2916" s="132"/>
      <c r="P2916" s="132"/>
      <c r="R2916" s="132"/>
      <c r="S2916" s="132"/>
    </row>
    <row r="2917" spans="15:19">
      <c r="O2917" s="132"/>
      <c r="P2917" s="132"/>
      <c r="R2917" s="132"/>
      <c r="S2917" s="132"/>
    </row>
    <row r="2918" spans="15:19">
      <c r="O2918" s="132"/>
      <c r="P2918" s="132"/>
      <c r="R2918" s="132"/>
      <c r="S2918" s="132"/>
    </row>
    <row r="2919" spans="15:19">
      <c r="O2919" s="132"/>
      <c r="P2919" s="132"/>
      <c r="R2919" s="132"/>
      <c r="S2919" s="132"/>
    </row>
    <row r="2920" spans="15:19">
      <c r="O2920" s="132"/>
      <c r="P2920" s="132"/>
      <c r="R2920" s="132"/>
      <c r="S2920" s="132"/>
    </row>
    <row r="2921" spans="15:19">
      <c r="O2921" s="132"/>
      <c r="P2921" s="132"/>
      <c r="R2921" s="132"/>
      <c r="S2921" s="132"/>
    </row>
    <row r="2922" spans="15:19">
      <c r="O2922" s="132"/>
      <c r="P2922" s="132"/>
      <c r="R2922" s="132"/>
      <c r="S2922" s="132"/>
    </row>
    <row r="2923" spans="15:19">
      <c r="O2923" s="132"/>
      <c r="P2923" s="132"/>
      <c r="R2923" s="132"/>
      <c r="S2923" s="132"/>
    </row>
    <row r="2924" spans="15:19">
      <c r="O2924" s="132"/>
      <c r="P2924" s="132"/>
      <c r="R2924" s="132"/>
      <c r="S2924" s="132"/>
    </row>
    <row r="2925" spans="15:19">
      <c r="O2925" s="132"/>
      <c r="P2925" s="132"/>
      <c r="R2925" s="132"/>
      <c r="S2925" s="132"/>
    </row>
    <row r="2926" spans="15:19">
      <c r="O2926" s="132"/>
      <c r="P2926" s="132"/>
      <c r="R2926" s="132"/>
      <c r="S2926" s="132"/>
    </row>
    <row r="2927" spans="15:19">
      <c r="O2927" s="132"/>
      <c r="P2927" s="132"/>
      <c r="R2927" s="132"/>
      <c r="S2927" s="132"/>
    </row>
    <row r="2928" spans="15:19">
      <c r="O2928" s="132"/>
      <c r="P2928" s="132"/>
      <c r="R2928" s="132"/>
      <c r="S2928" s="132"/>
    </row>
    <row r="2929" spans="15:19">
      <c r="O2929" s="132"/>
      <c r="P2929" s="132"/>
      <c r="R2929" s="132"/>
      <c r="S2929" s="132"/>
    </row>
    <row r="2930" spans="15:19">
      <c r="O2930" s="132"/>
      <c r="P2930" s="132"/>
      <c r="R2930" s="132"/>
      <c r="S2930" s="132"/>
    </row>
    <row r="2931" spans="15:19">
      <c r="O2931" s="132"/>
      <c r="P2931" s="132"/>
      <c r="R2931" s="132"/>
      <c r="S2931" s="132"/>
    </row>
    <row r="2932" spans="15:19">
      <c r="O2932" s="132"/>
      <c r="P2932" s="132"/>
      <c r="R2932" s="132"/>
      <c r="S2932" s="132"/>
    </row>
    <row r="2933" spans="15:19">
      <c r="O2933" s="132"/>
      <c r="P2933" s="132"/>
      <c r="R2933" s="132"/>
      <c r="S2933" s="132"/>
    </row>
    <row r="2934" spans="15:19">
      <c r="O2934" s="132"/>
      <c r="P2934" s="132"/>
      <c r="R2934" s="132"/>
      <c r="S2934" s="132"/>
    </row>
    <row r="2935" spans="15:19">
      <c r="O2935" s="132"/>
      <c r="P2935" s="132"/>
      <c r="R2935" s="132"/>
      <c r="S2935" s="132"/>
    </row>
    <row r="2936" spans="15:19">
      <c r="O2936" s="132"/>
      <c r="P2936" s="132"/>
      <c r="R2936" s="132"/>
      <c r="S2936" s="132"/>
    </row>
    <row r="2937" spans="15:19">
      <c r="O2937" s="132"/>
      <c r="P2937" s="132"/>
      <c r="R2937" s="132"/>
      <c r="S2937" s="132"/>
    </row>
    <row r="2938" spans="15:19">
      <c r="O2938" s="132"/>
      <c r="P2938" s="132"/>
      <c r="R2938" s="132"/>
      <c r="S2938" s="132"/>
    </row>
    <row r="2939" spans="15:19">
      <c r="O2939" s="132"/>
      <c r="P2939" s="132"/>
      <c r="R2939" s="132"/>
      <c r="S2939" s="132"/>
    </row>
    <row r="2940" spans="15:19">
      <c r="O2940" s="132"/>
      <c r="P2940" s="132"/>
      <c r="R2940" s="132"/>
      <c r="S2940" s="132"/>
    </row>
    <row r="2941" spans="15:19">
      <c r="O2941" s="132"/>
      <c r="P2941" s="132"/>
      <c r="R2941" s="132"/>
      <c r="S2941" s="132"/>
    </row>
    <row r="2942" spans="15:19">
      <c r="O2942" s="132"/>
      <c r="P2942" s="132"/>
      <c r="R2942" s="132"/>
      <c r="S2942" s="132"/>
    </row>
    <row r="2943" spans="15:19">
      <c r="O2943" s="132"/>
      <c r="P2943" s="132"/>
      <c r="R2943" s="132"/>
      <c r="S2943" s="132"/>
    </row>
    <row r="2944" spans="15:19">
      <c r="O2944" s="132"/>
      <c r="P2944" s="132"/>
      <c r="R2944" s="132"/>
      <c r="S2944" s="132"/>
    </row>
    <row r="2945" spans="15:19">
      <c r="O2945" s="132"/>
      <c r="P2945" s="132"/>
      <c r="R2945" s="132"/>
      <c r="S2945" s="132"/>
    </row>
    <row r="2946" spans="15:19">
      <c r="O2946" s="132"/>
      <c r="P2946" s="132"/>
      <c r="R2946" s="132"/>
      <c r="S2946" s="132"/>
    </row>
    <row r="2947" spans="15:19">
      <c r="O2947" s="132"/>
      <c r="P2947" s="132"/>
      <c r="R2947" s="132"/>
      <c r="S2947" s="132"/>
    </row>
    <row r="2948" spans="15:19">
      <c r="O2948" s="132"/>
      <c r="P2948" s="132"/>
      <c r="R2948" s="132"/>
      <c r="S2948" s="132"/>
    </row>
    <row r="2949" spans="15:19">
      <c r="O2949" s="132"/>
      <c r="P2949" s="132"/>
      <c r="R2949" s="132"/>
      <c r="S2949" s="132"/>
    </row>
    <row r="2950" spans="15:19">
      <c r="O2950" s="132"/>
      <c r="P2950" s="132"/>
      <c r="R2950" s="132"/>
      <c r="S2950" s="132"/>
    </row>
    <row r="2951" spans="15:19">
      <c r="O2951" s="132"/>
      <c r="P2951" s="132"/>
      <c r="R2951" s="132"/>
      <c r="S2951" s="132"/>
    </row>
    <row r="2952" spans="15:19">
      <c r="O2952" s="132"/>
      <c r="P2952" s="132"/>
      <c r="R2952" s="132"/>
      <c r="S2952" s="132"/>
    </row>
    <row r="2953" spans="15:19">
      <c r="O2953" s="132"/>
      <c r="P2953" s="132"/>
      <c r="R2953" s="132"/>
      <c r="S2953" s="132"/>
    </row>
    <row r="2954" spans="15:19">
      <c r="O2954" s="132"/>
      <c r="P2954" s="132"/>
      <c r="R2954" s="132"/>
      <c r="S2954" s="132"/>
    </row>
    <row r="2955" spans="15:19">
      <c r="O2955" s="132"/>
      <c r="P2955" s="132"/>
      <c r="R2955" s="132"/>
      <c r="S2955" s="132"/>
    </row>
    <row r="2956" spans="15:19">
      <c r="O2956" s="132"/>
      <c r="P2956" s="132"/>
      <c r="R2956" s="132"/>
      <c r="S2956" s="132"/>
    </row>
    <row r="2957" spans="15:19">
      <c r="O2957" s="132"/>
      <c r="P2957" s="132"/>
      <c r="R2957" s="132"/>
      <c r="S2957" s="132"/>
    </row>
    <row r="2958" spans="15:19">
      <c r="O2958" s="132"/>
      <c r="P2958" s="132"/>
      <c r="R2958" s="132"/>
      <c r="S2958" s="132"/>
    </row>
    <row r="2959" spans="15:19">
      <c r="O2959" s="132"/>
      <c r="P2959" s="132"/>
      <c r="R2959" s="132"/>
      <c r="S2959" s="132"/>
    </row>
    <row r="2960" spans="15:19">
      <c r="O2960" s="132"/>
      <c r="P2960" s="132"/>
      <c r="R2960" s="132"/>
      <c r="S2960" s="132"/>
    </row>
    <row r="2961" spans="15:19">
      <c r="O2961" s="132"/>
      <c r="P2961" s="132"/>
      <c r="R2961" s="132"/>
      <c r="S2961" s="132"/>
    </row>
    <row r="2962" spans="15:19">
      <c r="O2962" s="132"/>
      <c r="P2962" s="132"/>
      <c r="R2962" s="132"/>
      <c r="S2962" s="132"/>
    </row>
    <row r="2963" spans="15:19">
      <c r="O2963" s="132"/>
      <c r="P2963" s="132"/>
      <c r="R2963" s="132"/>
      <c r="S2963" s="132"/>
    </row>
    <row r="2964" spans="15:19">
      <c r="O2964" s="132"/>
      <c r="P2964" s="132"/>
      <c r="R2964" s="132"/>
      <c r="S2964" s="132"/>
    </row>
    <row r="2965" spans="15:19">
      <c r="O2965" s="132"/>
      <c r="P2965" s="132"/>
      <c r="R2965" s="132"/>
      <c r="S2965" s="132"/>
    </row>
    <row r="2966" spans="15:19">
      <c r="O2966" s="132"/>
      <c r="P2966" s="132"/>
      <c r="R2966" s="132"/>
      <c r="S2966" s="132"/>
    </row>
    <row r="2967" spans="15:19">
      <c r="O2967" s="132"/>
      <c r="P2967" s="132"/>
      <c r="R2967" s="132"/>
      <c r="S2967" s="132"/>
    </row>
    <row r="2968" spans="15:19">
      <c r="O2968" s="132"/>
      <c r="P2968" s="132"/>
      <c r="R2968" s="132"/>
      <c r="S2968" s="132"/>
    </row>
    <row r="2969" spans="15:19">
      <c r="O2969" s="132"/>
      <c r="P2969" s="132"/>
      <c r="R2969" s="132"/>
      <c r="S2969" s="132"/>
    </row>
    <row r="2970" spans="15:19">
      <c r="O2970" s="132"/>
      <c r="P2970" s="132"/>
      <c r="R2970" s="132"/>
      <c r="S2970" s="132"/>
    </row>
    <row r="2971" spans="15:19">
      <c r="O2971" s="132"/>
      <c r="P2971" s="132"/>
      <c r="R2971" s="132"/>
      <c r="S2971" s="132"/>
    </row>
    <row r="2972" spans="15:19">
      <c r="O2972" s="132"/>
      <c r="P2972" s="132"/>
      <c r="R2972" s="132"/>
      <c r="S2972" s="132"/>
    </row>
    <row r="2973" spans="15:19">
      <c r="O2973" s="132"/>
      <c r="P2973" s="132"/>
      <c r="R2973" s="132"/>
      <c r="S2973" s="132"/>
    </row>
    <row r="2974" spans="15:19">
      <c r="O2974" s="132"/>
      <c r="P2974" s="132"/>
      <c r="R2974" s="132"/>
      <c r="S2974" s="132"/>
    </row>
    <row r="2975" spans="15:19">
      <c r="O2975" s="132"/>
      <c r="P2975" s="132"/>
      <c r="R2975" s="132"/>
      <c r="S2975" s="132"/>
    </row>
    <row r="2976" spans="15:19">
      <c r="O2976" s="132"/>
      <c r="P2976" s="132"/>
      <c r="R2976" s="132"/>
      <c r="S2976" s="132"/>
    </row>
    <row r="2977" spans="15:19">
      <c r="O2977" s="132"/>
      <c r="P2977" s="132"/>
      <c r="R2977" s="132"/>
      <c r="S2977" s="132"/>
    </row>
    <row r="2978" spans="15:19">
      <c r="O2978" s="132"/>
      <c r="P2978" s="132"/>
      <c r="R2978" s="132"/>
      <c r="S2978" s="132"/>
    </row>
    <row r="2979" spans="15:19">
      <c r="O2979" s="132"/>
      <c r="P2979" s="132"/>
      <c r="R2979" s="132"/>
      <c r="S2979" s="132"/>
    </row>
    <row r="2980" spans="15:19">
      <c r="O2980" s="132"/>
      <c r="P2980" s="132"/>
      <c r="R2980" s="132"/>
      <c r="S2980" s="132"/>
    </row>
    <row r="2981" spans="15:19">
      <c r="O2981" s="132"/>
      <c r="P2981" s="132"/>
      <c r="R2981" s="132"/>
      <c r="S2981" s="132"/>
    </row>
    <row r="2982" spans="15:19">
      <c r="O2982" s="132"/>
      <c r="P2982" s="132"/>
      <c r="R2982" s="132"/>
      <c r="S2982" s="132"/>
    </row>
    <row r="2983" spans="15:19">
      <c r="O2983" s="132"/>
      <c r="P2983" s="132"/>
      <c r="R2983" s="132"/>
      <c r="S2983" s="132"/>
    </row>
    <row r="2984" spans="15:19">
      <c r="O2984" s="132"/>
      <c r="P2984" s="132"/>
      <c r="R2984" s="132"/>
      <c r="S2984" s="132"/>
    </row>
    <row r="2985" spans="15:19">
      <c r="O2985" s="132"/>
      <c r="P2985" s="132"/>
      <c r="R2985" s="132"/>
      <c r="S2985" s="132"/>
    </row>
    <row r="2986" spans="15:19">
      <c r="O2986" s="132"/>
      <c r="P2986" s="132"/>
      <c r="R2986" s="132"/>
      <c r="S2986" s="132"/>
    </row>
    <row r="2987" spans="15:19">
      <c r="O2987" s="132"/>
      <c r="P2987" s="132"/>
      <c r="R2987" s="132"/>
      <c r="S2987" s="132"/>
    </row>
    <row r="2988" spans="15:19">
      <c r="O2988" s="132"/>
      <c r="P2988" s="132"/>
      <c r="R2988" s="132"/>
      <c r="S2988" s="132"/>
    </row>
    <row r="2989" spans="15:19">
      <c r="O2989" s="132"/>
      <c r="P2989" s="132"/>
      <c r="R2989" s="132"/>
      <c r="S2989" s="132"/>
    </row>
    <row r="2990" spans="15:19">
      <c r="O2990" s="132"/>
      <c r="P2990" s="132"/>
      <c r="R2990" s="132"/>
      <c r="S2990" s="132"/>
    </row>
    <row r="2991" spans="15:19">
      <c r="O2991" s="132"/>
      <c r="P2991" s="132"/>
      <c r="R2991" s="132"/>
      <c r="S2991" s="132"/>
    </row>
    <row r="2992" spans="15:19">
      <c r="O2992" s="132"/>
      <c r="P2992" s="132"/>
      <c r="R2992" s="132"/>
      <c r="S2992" s="132"/>
    </row>
    <row r="2993" spans="15:19">
      <c r="O2993" s="132"/>
      <c r="P2993" s="132"/>
      <c r="R2993" s="132"/>
      <c r="S2993" s="132"/>
    </row>
    <row r="2994" spans="15:19">
      <c r="O2994" s="132"/>
      <c r="P2994" s="132"/>
      <c r="R2994" s="132"/>
      <c r="S2994" s="132"/>
    </row>
    <row r="2995" spans="15:19">
      <c r="O2995" s="132"/>
      <c r="P2995" s="132"/>
      <c r="R2995" s="132"/>
      <c r="S2995" s="132"/>
    </row>
    <row r="2996" spans="15:19">
      <c r="O2996" s="132"/>
      <c r="P2996" s="132"/>
      <c r="R2996" s="132"/>
      <c r="S2996" s="132"/>
    </row>
    <row r="2997" spans="15:19">
      <c r="O2997" s="132"/>
      <c r="P2997" s="132"/>
      <c r="R2997" s="132"/>
      <c r="S2997" s="132"/>
    </row>
    <row r="2998" spans="15:19">
      <c r="O2998" s="132"/>
      <c r="P2998" s="132"/>
      <c r="R2998" s="132"/>
      <c r="S2998" s="132"/>
    </row>
    <row r="2999" spans="15:19">
      <c r="O2999" s="132"/>
      <c r="P2999" s="132"/>
      <c r="R2999" s="132"/>
      <c r="S2999" s="132"/>
    </row>
    <row r="3000" spans="15:19">
      <c r="O3000" s="132"/>
      <c r="P3000" s="132"/>
      <c r="R3000" s="132"/>
      <c r="S3000" s="132"/>
    </row>
    <row r="3001" spans="15:19">
      <c r="O3001" s="132"/>
      <c r="P3001" s="132"/>
      <c r="R3001" s="132"/>
      <c r="S3001" s="132"/>
    </row>
    <row r="3002" spans="15:19">
      <c r="O3002" s="132"/>
      <c r="P3002" s="132"/>
      <c r="R3002" s="132"/>
      <c r="S3002" s="132"/>
    </row>
    <row r="3003" spans="15:19">
      <c r="O3003" s="132"/>
      <c r="P3003" s="132"/>
      <c r="R3003" s="132"/>
      <c r="S3003" s="132"/>
    </row>
    <row r="3004" spans="15:19">
      <c r="O3004" s="132"/>
      <c r="P3004" s="132"/>
      <c r="R3004" s="132"/>
      <c r="S3004" s="132"/>
    </row>
    <row r="3005" spans="15:19">
      <c r="O3005" s="132"/>
      <c r="P3005" s="132"/>
      <c r="R3005" s="132"/>
      <c r="S3005" s="132"/>
    </row>
    <row r="3006" spans="15:19">
      <c r="O3006" s="132"/>
      <c r="P3006" s="132"/>
      <c r="R3006" s="132"/>
      <c r="S3006" s="132"/>
    </row>
    <row r="3007" spans="15:19">
      <c r="O3007" s="132"/>
      <c r="P3007" s="132"/>
      <c r="R3007" s="132"/>
      <c r="S3007" s="132"/>
    </row>
    <row r="3008" spans="15:19">
      <c r="O3008" s="132"/>
      <c r="P3008" s="132"/>
      <c r="R3008" s="132"/>
      <c r="S3008" s="132"/>
    </row>
    <row r="3009" spans="15:19">
      <c r="O3009" s="132"/>
      <c r="P3009" s="132"/>
      <c r="R3009" s="132"/>
      <c r="S3009" s="132"/>
    </row>
    <row r="3010" spans="15:19">
      <c r="O3010" s="132"/>
      <c r="P3010" s="132"/>
      <c r="R3010" s="132"/>
      <c r="S3010" s="132"/>
    </row>
    <row r="3011" spans="15:19">
      <c r="O3011" s="132"/>
      <c r="P3011" s="132"/>
      <c r="R3011" s="132"/>
      <c r="S3011" s="132"/>
    </row>
    <row r="3012" spans="15:19">
      <c r="O3012" s="132"/>
      <c r="P3012" s="132"/>
      <c r="R3012" s="132"/>
      <c r="S3012" s="132"/>
    </row>
    <row r="3013" spans="15:19">
      <c r="O3013" s="132"/>
      <c r="P3013" s="132"/>
      <c r="R3013" s="132"/>
      <c r="S3013" s="132"/>
    </row>
    <row r="3014" spans="15:19">
      <c r="O3014" s="132"/>
      <c r="P3014" s="132"/>
      <c r="R3014" s="132"/>
      <c r="S3014" s="132"/>
    </row>
    <row r="3015" spans="15:19">
      <c r="O3015" s="132"/>
      <c r="P3015" s="132"/>
      <c r="R3015" s="132"/>
      <c r="S3015" s="132"/>
    </row>
    <row r="3016" spans="15:19">
      <c r="O3016" s="132"/>
      <c r="P3016" s="132"/>
      <c r="R3016" s="132"/>
      <c r="S3016" s="132"/>
    </row>
    <row r="3017" spans="15:19">
      <c r="O3017" s="132"/>
      <c r="P3017" s="132"/>
      <c r="R3017" s="132"/>
      <c r="S3017" s="132"/>
    </row>
    <row r="3018" spans="15:19">
      <c r="O3018" s="132"/>
      <c r="P3018" s="132"/>
      <c r="R3018" s="132"/>
      <c r="S3018" s="132"/>
    </row>
    <row r="3019" spans="15:19">
      <c r="O3019" s="132"/>
      <c r="P3019" s="132"/>
      <c r="R3019" s="132"/>
      <c r="S3019" s="132"/>
    </row>
    <row r="3020" spans="15:19">
      <c r="O3020" s="132"/>
      <c r="P3020" s="132"/>
      <c r="R3020" s="132"/>
      <c r="S3020" s="132"/>
    </row>
    <row r="3021" spans="15:19">
      <c r="O3021" s="132"/>
      <c r="P3021" s="132"/>
      <c r="R3021" s="132"/>
      <c r="S3021" s="132"/>
    </row>
    <row r="3022" spans="15:19">
      <c r="O3022" s="132"/>
      <c r="P3022" s="132"/>
      <c r="R3022" s="132"/>
      <c r="S3022" s="132"/>
    </row>
    <row r="3023" spans="15:19">
      <c r="O3023" s="132"/>
      <c r="P3023" s="132"/>
      <c r="R3023" s="132"/>
      <c r="S3023" s="132"/>
    </row>
    <row r="3024" spans="15:19">
      <c r="O3024" s="132"/>
      <c r="P3024" s="132"/>
      <c r="R3024" s="132"/>
      <c r="S3024" s="132"/>
    </row>
    <row r="3025" spans="15:19">
      <c r="O3025" s="132"/>
      <c r="P3025" s="132"/>
      <c r="R3025" s="132"/>
      <c r="S3025" s="132"/>
    </row>
    <row r="3026" spans="15:19">
      <c r="O3026" s="132"/>
      <c r="P3026" s="132"/>
      <c r="R3026" s="132"/>
      <c r="S3026" s="132"/>
    </row>
    <row r="3027" spans="15:19">
      <c r="O3027" s="132"/>
      <c r="P3027" s="132"/>
      <c r="R3027" s="132"/>
      <c r="S3027" s="132"/>
    </row>
    <row r="3028" spans="15:19">
      <c r="O3028" s="132"/>
      <c r="P3028" s="132"/>
      <c r="R3028" s="132"/>
      <c r="S3028" s="132"/>
    </row>
    <row r="3029" spans="15:19">
      <c r="O3029" s="132"/>
      <c r="P3029" s="132"/>
      <c r="R3029" s="132"/>
      <c r="S3029" s="132"/>
    </row>
    <row r="3030" spans="15:19">
      <c r="O3030" s="132"/>
      <c r="P3030" s="132"/>
      <c r="R3030" s="132"/>
      <c r="S3030" s="132"/>
    </row>
    <row r="3031" spans="15:19">
      <c r="O3031" s="132"/>
      <c r="P3031" s="132"/>
      <c r="R3031" s="132"/>
      <c r="S3031" s="132"/>
    </row>
    <row r="3032" spans="15:19">
      <c r="O3032" s="132"/>
      <c r="P3032" s="132"/>
      <c r="R3032" s="132"/>
      <c r="S3032" s="132"/>
    </row>
    <row r="3033" spans="15:19">
      <c r="O3033" s="132"/>
      <c r="P3033" s="132"/>
      <c r="R3033" s="132"/>
      <c r="S3033" s="132"/>
    </row>
    <row r="3034" spans="15:19">
      <c r="O3034" s="132"/>
      <c r="P3034" s="132"/>
      <c r="R3034" s="132"/>
      <c r="S3034" s="132"/>
    </row>
    <row r="3035" spans="15:19">
      <c r="O3035" s="132"/>
      <c r="P3035" s="132"/>
      <c r="R3035" s="132"/>
      <c r="S3035" s="132"/>
    </row>
    <row r="3036" spans="15:19">
      <c r="O3036" s="132"/>
      <c r="P3036" s="132"/>
      <c r="R3036" s="132"/>
      <c r="S3036" s="132"/>
    </row>
    <row r="3037" spans="15:19">
      <c r="O3037" s="132"/>
      <c r="P3037" s="132"/>
      <c r="R3037" s="132"/>
      <c r="S3037" s="132"/>
    </row>
    <row r="3038" spans="15:19">
      <c r="O3038" s="132"/>
      <c r="P3038" s="132"/>
      <c r="R3038" s="132"/>
      <c r="S3038" s="132"/>
    </row>
    <row r="3039" spans="15:19">
      <c r="O3039" s="132"/>
      <c r="P3039" s="132"/>
      <c r="R3039" s="132"/>
      <c r="S3039" s="132"/>
    </row>
    <row r="3040" spans="15:19">
      <c r="O3040" s="132"/>
      <c r="P3040" s="132"/>
      <c r="R3040" s="132"/>
      <c r="S3040" s="132"/>
    </row>
    <row r="3041" spans="15:19">
      <c r="O3041" s="132"/>
      <c r="P3041" s="132"/>
      <c r="R3041" s="132"/>
      <c r="S3041" s="132"/>
    </row>
    <row r="3042" spans="15:19">
      <c r="O3042" s="132"/>
      <c r="P3042" s="132"/>
      <c r="R3042" s="132"/>
      <c r="S3042" s="132"/>
    </row>
    <row r="3043" spans="15:19">
      <c r="O3043" s="132"/>
      <c r="P3043" s="132"/>
      <c r="R3043" s="132"/>
      <c r="S3043" s="132"/>
    </row>
    <row r="3044" spans="15:19">
      <c r="O3044" s="132"/>
      <c r="P3044" s="132"/>
      <c r="R3044" s="132"/>
      <c r="S3044" s="132"/>
    </row>
    <row r="3045" spans="15:19">
      <c r="O3045" s="132"/>
      <c r="P3045" s="132"/>
      <c r="R3045" s="132"/>
      <c r="S3045" s="132"/>
    </row>
    <row r="3046" spans="15:19">
      <c r="O3046" s="132"/>
      <c r="P3046" s="132"/>
      <c r="R3046" s="132"/>
      <c r="S3046" s="132"/>
    </row>
    <row r="3047" spans="15:19">
      <c r="O3047" s="132"/>
      <c r="P3047" s="132"/>
      <c r="R3047" s="132"/>
      <c r="S3047" s="132"/>
    </row>
    <row r="3048" spans="15:19">
      <c r="O3048" s="132"/>
      <c r="P3048" s="132"/>
      <c r="R3048" s="132"/>
      <c r="S3048" s="132"/>
    </row>
    <row r="3049" spans="15:19">
      <c r="O3049" s="132"/>
      <c r="P3049" s="132"/>
      <c r="R3049" s="132"/>
      <c r="S3049" s="132"/>
    </row>
    <row r="3050" spans="15:19">
      <c r="O3050" s="132"/>
      <c r="P3050" s="132"/>
      <c r="R3050" s="132"/>
      <c r="S3050" s="132"/>
    </row>
    <row r="3051" spans="15:19">
      <c r="O3051" s="132"/>
      <c r="P3051" s="132"/>
      <c r="R3051" s="132"/>
      <c r="S3051" s="132"/>
    </row>
    <row r="3052" spans="15:19">
      <c r="O3052" s="132"/>
      <c r="P3052" s="132"/>
      <c r="R3052" s="132"/>
      <c r="S3052" s="132"/>
    </row>
    <row r="3053" spans="15:19">
      <c r="O3053" s="132"/>
      <c r="P3053" s="132"/>
      <c r="R3053" s="132"/>
      <c r="S3053" s="132"/>
    </row>
    <row r="3054" spans="15:19">
      <c r="O3054" s="132"/>
      <c r="P3054" s="132"/>
      <c r="R3054" s="132"/>
      <c r="S3054" s="132"/>
    </row>
    <row r="3055" spans="15:19">
      <c r="O3055" s="132"/>
      <c r="P3055" s="132"/>
      <c r="R3055" s="132"/>
      <c r="S3055" s="132"/>
    </row>
    <row r="3056" spans="15:19">
      <c r="O3056" s="132"/>
      <c r="P3056" s="132"/>
      <c r="R3056" s="132"/>
      <c r="S3056" s="132"/>
    </row>
    <row r="3057" spans="15:19">
      <c r="O3057" s="132"/>
      <c r="P3057" s="132"/>
      <c r="R3057" s="132"/>
      <c r="S3057" s="132"/>
    </row>
    <row r="3058" spans="15:19">
      <c r="O3058" s="132"/>
      <c r="P3058" s="132"/>
      <c r="R3058" s="132"/>
      <c r="S3058" s="132"/>
    </row>
    <row r="3059" spans="15:19">
      <c r="O3059" s="132"/>
      <c r="P3059" s="132"/>
      <c r="R3059" s="132"/>
      <c r="S3059" s="132"/>
    </row>
    <row r="3060" spans="15:19">
      <c r="O3060" s="132"/>
      <c r="P3060" s="132"/>
      <c r="R3060" s="132"/>
      <c r="S3060" s="132"/>
    </row>
    <row r="3061" spans="15:19">
      <c r="O3061" s="132"/>
      <c r="P3061" s="132"/>
      <c r="R3061" s="132"/>
      <c r="S3061" s="132"/>
    </row>
    <row r="3062" spans="15:19">
      <c r="O3062" s="132"/>
      <c r="P3062" s="132"/>
      <c r="R3062" s="132"/>
      <c r="S3062" s="132"/>
    </row>
    <row r="3063" spans="15:19">
      <c r="O3063" s="132"/>
      <c r="P3063" s="132"/>
      <c r="R3063" s="132"/>
      <c r="S3063" s="132"/>
    </row>
    <row r="3064" spans="15:19">
      <c r="O3064" s="132"/>
      <c r="P3064" s="132"/>
      <c r="R3064" s="132"/>
      <c r="S3064" s="132"/>
    </row>
    <row r="3065" spans="15:19">
      <c r="O3065" s="132"/>
      <c r="P3065" s="132"/>
      <c r="R3065" s="132"/>
      <c r="S3065" s="132"/>
    </row>
    <row r="3066" spans="15:19">
      <c r="O3066" s="132"/>
      <c r="P3066" s="132"/>
      <c r="R3066" s="132"/>
      <c r="S3066" s="132"/>
    </row>
    <row r="3067" spans="15:19">
      <c r="O3067" s="132"/>
      <c r="P3067" s="132"/>
      <c r="R3067" s="132"/>
      <c r="S3067" s="132"/>
    </row>
    <row r="3068" spans="15:19">
      <c r="O3068" s="132"/>
      <c r="P3068" s="132"/>
      <c r="R3068" s="132"/>
      <c r="S3068" s="132"/>
    </row>
    <row r="3069" spans="15:19">
      <c r="O3069" s="132"/>
      <c r="P3069" s="132"/>
      <c r="R3069" s="132"/>
      <c r="S3069" s="132"/>
    </row>
    <row r="3070" spans="15:19">
      <c r="O3070" s="132"/>
      <c r="P3070" s="132"/>
      <c r="R3070" s="132"/>
      <c r="S3070" s="132"/>
    </row>
    <row r="3071" spans="15:19">
      <c r="O3071" s="132"/>
      <c r="P3071" s="132"/>
      <c r="R3071" s="132"/>
      <c r="S3071" s="132"/>
    </row>
    <row r="3072" spans="15:19">
      <c r="O3072" s="132"/>
      <c r="P3072" s="132"/>
      <c r="R3072" s="132"/>
      <c r="S3072" s="132"/>
    </row>
    <row r="3073" spans="15:19">
      <c r="O3073" s="132"/>
      <c r="P3073" s="132"/>
      <c r="R3073" s="132"/>
      <c r="S3073" s="132"/>
    </row>
    <row r="3074" spans="15:19">
      <c r="O3074" s="132"/>
      <c r="P3074" s="132"/>
      <c r="R3074" s="132"/>
      <c r="S3074" s="132"/>
    </row>
    <row r="3075" spans="15:19">
      <c r="O3075" s="132"/>
      <c r="P3075" s="132"/>
      <c r="R3075" s="132"/>
      <c r="S3075" s="132"/>
    </row>
    <row r="3076" spans="15:19">
      <c r="O3076" s="132"/>
      <c r="P3076" s="132"/>
      <c r="R3076" s="132"/>
      <c r="S3076" s="132"/>
    </row>
    <row r="3077" spans="15:19">
      <c r="O3077" s="132"/>
      <c r="P3077" s="132"/>
      <c r="R3077" s="132"/>
      <c r="S3077" s="132"/>
    </row>
    <row r="3078" spans="15:19">
      <c r="O3078" s="132"/>
      <c r="P3078" s="132"/>
      <c r="R3078" s="132"/>
      <c r="S3078" s="132"/>
    </row>
    <row r="3079" spans="15:19">
      <c r="O3079" s="132"/>
      <c r="P3079" s="132"/>
      <c r="R3079" s="132"/>
      <c r="S3079" s="132"/>
    </row>
    <row r="3080" spans="15:19">
      <c r="O3080" s="132"/>
      <c r="P3080" s="132"/>
      <c r="R3080" s="132"/>
      <c r="S3080" s="132"/>
    </row>
    <row r="3081" spans="15:19">
      <c r="O3081" s="132"/>
      <c r="P3081" s="132"/>
      <c r="R3081" s="132"/>
      <c r="S3081" s="132"/>
    </row>
    <row r="3082" spans="15:19">
      <c r="O3082" s="132"/>
      <c r="P3082" s="132"/>
      <c r="R3082" s="132"/>
      <c r="S3082" s="132"/>
    </row>
    <row r="3083" spans="15:19">
      <c r="O3083" s="132"/>
      <c r="P3083" s="132"/>
      <c r="R3083" s="132"/>
      <c r="S3083" s="132"/>
    </row>
    <row r="3084" spans="15:19">
      <c r="O3084" s="132"/>
      <c r="P3084" s="132"/>
      <c r="R3084" s="132"/>
      <c r="S3084" s="132"/>
    </row>
    <row r="3085" spans="15:19">
      <c r="O3085" s="132"/>
      <c r="P3085" s="132"/>
      <c r="R3085" s="132"/>
      <c r="S3085" s="132"/>
    </row>
    <row r="3086" spans="15:19">
      <c r="O3086" s="132"/>
      <c r="P3086" s="132"/>
      <c r="R3086" s="132"/>
      <c r="S3086" s="132"/>
    </row>
    <row r="3087" spans="15:19">
      <c r="O3087" s="132"/>
      <c r="P3087" s="132"/>
      <c r="R3087" s="132"/>
      <c r="S3087" s="132"/>
    </row>
    <row r="3088" spans="15:19">
      <c r="O3088" s="132"/>
      <c r="P3088" s="132"/>
      <c r="R3088" s="132"/>
      <c r="S3088" s="132"/>
    </row>
    <row r="3089" spans="15:19">
      <c r="O3089" s="132"/>
      <c r="P3089" s="132"/>
      <c r="R3089" s="132"/>
      <c r="S3089" s="132"/>
    </row>
    <row r="3090" spans="15:19">
      <c r="O3090" s="132"/>
      <c r="P3090" s="132"/>
      <c r="R3090" s="132"/>
      <c r="S3090" s="132"/>
    </row>
    <row r="3091" spans="15:19">
      <c r="O3091" s="132"/>
      <c r="P3091" s="132"/>
      <c r="R3091" s="132"/>
      <c r="S3091" s="132"/>
    </row>
    <row r="3092" spans="15:19">
      <c r="O3092" s="132"/>
      <c r="P3092" s="132"/>
      <c r="R3092" s="132"/>
      <c r="S3092" s="132"/>
    </row>
    <row r="3093" spans="15:19">
      <c r="O3093" s="132"/>
      <c r="P3093" s="132"/>
      <c r="R3093" s="132"/>
      <c r="S3093" s="132"/>
    </row>
    <row r="3094" spans="15:19">
      <c r="O3094" s="132"/>
      <c r="P3094" s="132"/>
      <c r="R3094" s="132"/>
      <c r="S3094" s="132"/>
    </row>
    <row r="3095" spans="15:19">
      <c r="O3095" s="132"/>
      <c r="P3095" s="132"/>
      <c r="R3095" s="132"/>
      <c r="S3095" s="132"/>
    </row>
    <row r="3096" spans="15:19">
      <c r="O3096" s="132"/>
      <c r="P3096" s="132"/>
      <c r="R3096" s="132"/>
      <c r="S3096" s="132"/>
    </row>
    <row r="3097" spans="15:19">
      <c r="O3097" s="132"/>
      <c r="P3097" s="132"/>
      <c r="R3097" s="132"/>
      <c r="S3097" s="132"/>
    </row>
    <row r="3098" spans="15:19">
      <c r="O3098" s="132"/>
      <c r="P3098" s="132"/>
      <c r="R3098" s="132"/>
      <c r="S3098" s="132"/>
    </row>
    <row r="3099" spans="15:19">
      <c r="O3099" s="132"/>
      <c r="P3099" s="132"/>
      <c r="R3099" s="132"/>
      <c r="S3099" s="132"/>
    </row>
    <row r="3100" spans="15:19">
      <c r="O3100" s="132"/>
      <c r="P3100" s="132"/>
      <c r="R3100" s="132"/>
      <c r="S3100" s="132"/>
    </row>
    <row r="3101" spans="15:19">
      <c r="O3101" s="132"/>
      <c r="P3101" s="132"/>
      <c r="R3101" s="132"/>
      <c r="S3101" s="132"/>
    </row>
    <row r="3102" spans="15:19">
      <c r="O3102" s="132"/>
      <c r="P3102" s="132"/>
      <c r="R3102" s="132"/>
      <c r="S3102" s="132"/>
    </row>
    <row r="3103" spans="15:19">
      <c r="O3103" s="132"/>
      <c r="P3103" s="132"/>
      <c r="R3103" s="132"/>
      <c r="S3103" s="132"/>
    </row>
    <row r="3104" spans="15:19">
      <c r="O3104" s="132"/>
      <c r="P3104" s="132"/>
      <c r="R3104" s="132"/>
      <c r="S3104" s="132"/>
    </row>
    <row r="3105" spans="15:19">
      <c r="O3105" s="132"/>
      <c r="P3105" s="132"/>
      <c r="R3105" s="132"/>
      <c r="S3105" s="132"/>
    </row>
    <row r="3106" spans="15:19">
      <c r="O3106" s="132"/>
      <c r="P3106" s="132"/>
      <c r="R3106" s="132"/>
      <c r="S3106" s="132"/>
    </row>
    <row r="3107" spans="15:19">
      <c r="O3107" s="132"/>
      <c r="P3107" s="132"/>
      <c r="R3107" s="132"/>
      <c r="S3107" s="132"/>
    </row>
    <row r="3108" spans="15:19">
      <c r="O3108" s="132"/>
      <c r="P3108" s="132"/>
      <c r="R3108" s="132"/>
      <c r="S3108" s="132"/>
    </row>
    <row r="3109" spans="15:19">
      <c r="O3109" s="132"/>
      <c r="P3109" s="132"/>
      <c r="R3109" s="132"/>
      <c r="S3109" s="132"/>
    </row>
    <row r="3110" spans="15:19">
      <c r="O3110" s="132"/>
      <c r="P3110" s="132"/>
      <c r="R3110" s="132"/>
      <c r="S3110" s="132"/>
    </row>
    <row r="3111" spans="15:19">
      <c r="O3111" s="132"/>
      <c r="P3111" s="132"/>
      <c r="R3111" s="132"/>
      <c r="S3111" s="132"/>
    </row>
    <row r="3112" spans="15:19">
      <c r="O3112" s="132"/>
      <c r="P3112" s="132"/>
      <c r="R3112" s="132"/>
      <c r="S3112" s="132"/>
    </row>
    <row r="3113" spans="15:19">
      <c r="O3113" s="132"/>
      <c r="P3113" s="132"/>
      <c r="R3113" s="132"/>
      <c r="S3113" s="132"/>
    </row>
    <row r="3114" spans="15:19">
      <c r="O3114" s="132"/>
      <c r="P3114" s="132"/>
      <c r="R3114" s="132"/>
      <c r="S3114" s="132"/>
    </row>
    <row r="3115" spans="15:19">
      <c r="O3115" s="132"/>
      <c r="P3115" s="132"/>
      <c r="R3115" s="132"/>
      <c r="S3115" s="132"/>
    </row>
    <row r="3116" spans="15:19">
      <c r="O3116" s="132"/>
      <c r="P3116" s="132"/>
      <c r="R3116" s="132"/>
      <c r="S3116" s="132"/>
    </row>
    <row r="3117" spans="15:19">
      <c r="O3117" s="132"/>
      <c r="P3117" s="132"/>
      <c r="R3117" s="132"/>
      <c r="S3117" s="132"/>
    </row>
    <row r="3118" spans="15:19">
      <c r="O3118" s="132"/>
      <c r="P3118" s="132"/>
      <c r="R3118" s="132"/>
      <c r="S3118" s="132"/>
    </row>
    <row r="3119" spans="15:19">
      <c r="O3119" s="132"/>
      <c r="P3119" s="132"/>
      <c r="R3119" s="132"/>
      <c r="S3119" s="132"/>
    </row>
    <row r="3120" spans="15:19">
      <c r="O3120" s="132"/>
      <c r="P3120" s="132"/>
      <c r="R3120" s="132"/>
      <c r="S3120" s="132"/>
    </row>
    <row r="3121" spans="15:19">
      <c r="O3121" s="132"/>
      <c r="P3121" s="132"/>
      <c r="R3121" s="132"/>
      <c r="S3121" s="132"/>
    </row>
    <row r="3122" spans="15:19">
      <c r="O3122" s="132"/>
      <c r="P3122" s="132"/>
      <c r="R3122" s="132"/>
      <c r="S3122" s="132"/>
    </row>
    <row r="3123" spans="15:19">
      <c r="O3123" s="132"/>
      <c r="P3123" s="132"/>
      <c r="R3123" s="132"/>
      <c r="S3123" s="132"/>
    </row>
    <row r="3124" spans="15:19">
      <c r="O3124" s="132"/>
      <c r="P3124" s="132"/>
      <c r="R3124" s="132"/>
      <c r="S3124" s="132"/>
    </row>
    <row r="3125" spans="15:19">
      <c r="O3125" s="132"/>
      <c r="P3125" s="132"/>
      <c r="R3125" s="132"/>
      <c r="S3125" s="132"/>
    </row>
    <row r="3126" spans="15:19">
      <c r="O3126" s="132"/>
      <c r="P3126" s="132"/>
      <c r="R3126" s="132"/>
      <c r="S3126" s="132"/>
    </row>
    <row r="3127" spans="15:19">
      <c r="O3127" s="132"/>
      <c r="P3127" s="132"/>
      <c r="R3127" s="132"/>
      <c r="S3127" s="132"/>
    </row>
    <row r="3128" spans="15:19">
      <c r="O3128" s="132"/>
      <c r="P3128" s="132"/>
      <c r="R3128" s="132"/>
      <c r="S3128" s="132"/>
    </row>
    <row r="3129" spans="15:19">
      <c r="O3129" s="132"/>
      <c r="P3129" s="132"/>
      <c r="R3129" s="132"/>
      <c r="S3129" s="132"/>
    </row>
    <row r="3130" spans="15:19">
      <c r="O3130" s="132"/>
      <c r="P3130" s="132"/>
      <c r="R3130" s="132"/>
      <c r="S3130" s="132"/>
    </row>
    <row r="3131" spans="15:19">
      <c r="O3131" s="132"/>
      <c r="P3131" s="132"/>
      <c r="R3131" s="132"/>
      <c r="S3131" s="132"/>
    </row>
    <row r="3132" spans="15:19">
      <c r="O3132" s="132"/>
      <c r="P3132" s="132"/>
      <c r="R3132" s="132"/>
      <c r="S3132" s="132"/>
    </row>
    <row r="3133" spans="15:19">
      <c r="O3133" s="132"/>
      <c r="P3133" s="132"/>
      <c r="R3133" s="132"/>
      <c r="S3133" s="132"/>
    </row>
    <row r="3134" spans="15:19">
      <c r="O3134" s="132"/>
      <c r="P3134" s="132"/>
      <c r="R3134" s="132"/>
      <c r="S3134" s="132"/>
    </row>
    <row r="3135" spans="15:19">
      <c r="O3135" s="132"/>
      <c r="P3135" s="132"/>
      <c r="R3135" s="132"/>
      <c r="S3135" s="132"/>
    </row>
    <row r="3136" spans="15:19">
      <c r="O3136" s="132"/>
      <c r="P3136" s="132"/>
      <c r="R3136" s="132"/>
      <c r="S3136" s="132"/>
    </row>
    <row r="3137" spans="15:19">
      <c r="O3137" s="132"/>
      <c r="P3137" s="132"/>
      <c r="R3137" s="132"/>
      <c r="S3137" s="132"/>
    </row>
    <row r="3138" spans="15:19">
      <c r="O3138" s="132"/>
      <c r="P3138" s="132"/>
      <c r="R3138" s="132"/>
      <c r="S3138" s="132"/>
    </row>
    <row r="3139" spans="15:19">
      <c r="O3139" s="132"/>
      <c r="P3139" s="132"/>
      <c r="R3139" s="132"/>
      <c r="S3139" s="132"/>
    </row>
    <row r="3140" spans="15:19">
      <c r="O3140" s="132"/>
      <c r="P3140" s="132"/>
      <c r="R3140" s="132"/>
      <c r="S3140" s="132"/>
    </row>
    <row r="3141" spans="15:19">
      <c r="O3141" s="132"/>
      <c r="P3141" s="132"/>
      <c r="R3141" s="132"/>
      <c r="S3141" s="132"/>
    </row>
    <row r="3142" spans="15:19">
      <c r="O3142" s="132"/>
      <c r="P3142" s="132"/>
      <c r="R3142" s="132"/>
      <c r="S3142" s="132"/>
    </row>
    <row r="3143" spans="15:19">
      <c r="O3143" s="132"/>
      <c r="P3143" s="132"/>
      <c r="R3143" s="132"/>
      <c r="S3143" s="132"/>
    </row>
    <row r="3144" spans="15:19">
      <c r="O3144" s="132"/>
      <c r="P3144" s="132"/>
      <c r="R3144" s="132"/>
      <c r="S3144" s="132"/>
    </row>
    <row r="3145" spans="15:19">
      <c r="O3145" s="132"/>
      <c r="P3145" s="132"/>
      <c r="R3145" s="132"/>
      <c r="S3145" s="132"/>
    </row>
    <row r="3146" spans="15:19">
      <c r="O3146" s="132"/>
      <c r="P3146" s="132"/>
      <c r="R3146" s="132"/>
      <c r="S3146" s="132"/>
    </row>
    <row r="3147" spans="15:19">
      <c r="O3147" s="132"/>
      <c r="P3147" s="132"/>
      <c r="R3147" s="132"/>
      <c r="S3147" s="132"/>
    </row>
    <row r="3148" spans="15:19">
      <c r="O3148" s="132"/>
      <c r="P3148" s="132"/>
      <c r="R3148" s="132"/>
      <c r="S3148" s="132"/>
    </row>
    <row r="3149" spans="15:19">
      <c r="O3149" s="132"/>
      <c r="P3149" s="132"/>
      <c r="R3149" s="132"/>
      <c r="S3149" s="132"/>
    </row>
    <row r="3150" spans="15:19">
      <c r="O3150" s="132"/>
      <c r="P3150" s="132"/>
      <c r="R3150" s="132"/>
      <c r="S3150" s="132"/>
    </row>
    <row r="3151" spans="15:19">
      <c r="O3151" s="132"/>
      <c r="P3151" s="132"/>
      <c r="R3151" s="132"/>
      <c r="S3151" s="132"/>
    </row>
    <row r="3152" spans="15:19">
      <c r="O3152" s="132"/>
      <c r="P3152" s="132"/>
      <c r="R3152" s="132"/>
      <c r="S3152" s="132"/>
    </row>
    <row r="3153" spans="15:19">
      <c r="O3153" s="132"/>
      <c r="P3153" s="132"/>
      <c r="R3153" s="132"/>
      <c r="S3153" s="132"/>
    </row>
    <row r="3154" spans="15:19">
      <c r="O3154" s="132"/>
      <c r="P3154" s="132"/>
      <c r="R3154" s="132"/>
      <c r="S3154" s="132"/>
    </row>
    <row r="3155" spans="15:19">
      <c r="O3155" s="132"/>
      <c r="P3155" s="132"/>
      <c r="R3155" s="132"/>
      <c r="S3155" s="132"/>
    </row>
    <row r="3156" spans="15:19">
      <c r="O3156" s="132"/>
      <c r="P3156" s="132"/>
      <c r="R3156" s="132"/>
      <c r="S3156" s="132"/>
    </row>
    <row r="3157" spans="15:19">
      <c r="O3157" s="132"/>
      <c r="P3157" s="132"/>
      <c r="R3157" s="132"/>
      <c r="S3157" s="132"/>
    </row>
    <row r="3158" spans="15:19">
      <c r="O3158" s="132"/>
      <c r="P3158" s="132"/>
      <c r="R3158" s="132"/>
      <c r="S3158" s="132"/>
    </row>
    <row r="3159" spans="15:19">
      <c r="O3159" s="132"/>
      <c r="P3159" s="132"/>
      <c r="R3159" s="132"/>
      <c r="S3159" s="132"/>
    </row>
    <row r="3160" spans="15:19">
      <c r="O3160" s="132"/>
      <c r="P3160" s="132"/>
      <c r="R3160" s="132"/>
      <c r="S3160" s="132"/>
    </row>
    <row r="3161" spans="15:19">
      <c r="O3161" s="132"/>
      <c r="P3161" s="132"/>
      <c r="R3161" s="132"/>
      <c r="S3161" s="132"/>
    </row>
    <row r="3162" spans="15:19">
      <c r="O3162" s="132"/>
      <c r="P3162" s="132"/>
      <c r="R3162" s="132"/>
      <c r="S3162" s="132"/>
    </row>
    <row r="3163" spans="15:19">
      <c r="O3163" s="132"/>
      <c r="P3163" s="132"/>
      <c r="R3163" s="132"/>
      <c r="S3163" s="132"/>
    </row>
    <row r="3164" spans="15:19">
      <c r="O3164" s="132"/>
      <c r="P3164" s="132"/>
      <c r="R3164" s="132"/>
      <c r="S3164" s="132"/>
    </row>
    <row r="3165" spans="15:19">
      <c r="O3165" s="132"/>
      <c r="P3165" s="132"/>
      <c r="R3165" s="132"/>
      <c r="S3165" s="132"/>
    </row>
    <row r="3166" spans="15:19">
      <c r="O3166" s="132"/>
      <c r="P3166" s="132"/>
      <c r="R3166" s="132"/>
      <c r="S3166" s="132"/>
    </row>
    <row r="3167" spans="15:19">
      <c r="O3167" s="132"/>
      <c r="P3167" s="132"/>
      <c r="R3167" s="132"/>
      <c r="S3167" s="132"/>
    </row>
    <row r="3168" spans="15:19">
      <c r="O3168" s="132"/>
      <c r="P3168" s="132"/>
      <c r="R3168" s="132"/>
      <c r="S3168" s="132"/>
    </row>
    <row r="3169" spans="15:19">
      <c r="O3169" s="132"/>
      <c r="P3169" s="132"/>
      <c r="R3169" s="132"/>
      <c r="S3169" s="132"/>
    </row>
    <row r="3170" spans="15:19">
      <c r="O3170" s="132"/>
      <c r="P3170" s="132"/>
      <c r="R3170" s="132"/>
      <c r="S3170" s="132"/>
    </row>
    <row r="3171" spans="15:19">
      <c r="O3171" s="132"/>
      <c r="P3171" s="132"/>
      <c r="R3171" s="132"/>
      <c r="S3171" s="132"/>
    </row>
    <row r="3172" spans="15:19">
      <c r="O3172" s="132"/>
      <c r="P3172" s="132"/>
      <c r="R3172" s="132"/>
      <c r="S3172" s="132"/>
    </row>
    <row r="3173" spans="15:19">
      <c r="O3173" s="132"/>
      <c r="P3173" s="132"/>
      <c r="R3173" s="132"/>
      <c r="S3173" s="132"/>
    </row>
    <row r="3174" spans="15:19">
      <c r="O3174" s="132"/>
      <c r="P3174" s="132"/>
      <c r="R3174" s="132"/>
      <c r="S3174" s="132"/>
    </row>
    <row r="3175" spans="15:19">
      <c r="O3175" s="132"/>
      <c r="P3175" s="132"/>
      <c r="R3175" s="132"/>
      <c r="S3175" s="132"/>
    </row>
    <row r="3176" spans="15:19">
      <c r="O3176" s="132"/>
      <c r="P3176" s="132"/>
      <c r="R3176" s="132"/>
      <c r="S3176" s="132"/>
    </row>
    <row r="3177" spans="15:19">
      <c r="O3177" s="132"/>
      <c r="P3177" s="132"/>
      <c r="R3177" s="132"/>
      <c r="S3177" s="132"/>
    </row>
    <row r="3178" spans="15:19">
      <c r="O3178" s="132"/>
      <c r="P3178" s="132"/>
      <c r="R3178" s="132"/>
      <c r="S3178" s="132"/>
    </row>
    <row r="3179" spans="15:19">
      <c r="O3179" s="132"/>
      <c r="P3179" s="132"/>
      <c r="R3179" s="132"/>
      <c r="S3179" s="132"/>
    </row>
    <row r="3180" spans="15:19">
      <c r="O3180" s="132"/>
      <c r="P3180" s="132"/>
      <c r="R3180" s="132"/>
      <c r="S3180" s="132"/>
    </row>
    <row r="3181" spans="15:19">
      <c r="O3181" s="132"/>
      <c r="P3181" s="132"/>
      <c r="R3181" s="132"/>
      <c r="S3181" s="132"/>
    </row>
    <row r="3182" spans="15:19">
      <c r="O3182" s="132"/>
      <c r="P3182" s="132"/>
      <c r="R3182" s="132"/>
      <c r="S3182" s="132"/>
    </row>
    <row r="3183" spans="15:19">
      <c r="O3183" s="132"/>
      <c r="P3183" s="132"/>
      <c r="R3183" s="132"/>
      <c r="S3183" s="132"/>
    </row>
    <row r="3184" spans="15:19">
      <c r="O3184" s="132"/>
      <c r="P3184" s="132"/>
      <c r="R3184" s="132"/>
      <c r="S3184" s="132"/>
    </row>
    <row r="3185" spans="15:19">
      <c r="O3185" s="132"/>
      <c r="P3185" s="132"/>
      <c r="R3185" s="132"/>
      <c r="S3185" s="132"/>
    </row>
    <row r="3186" spans="15:19">
      <c r="O3186" s="132"/>
      <c r="P3186" s="132"/>
      <c r="R3186" s="132"/>
      <c r="S3186" s="132"/>
    </row>
    <row r="3187" spans="15:19">
      <c r="O3187" s="132"/>
      <c r="P3187" s="132"/>
      <c r="R3187" s="132"/>
      <c r="S3187" s="132"/>
    </row>
    <row r="3188" spans="15:19">
      <c r="O3188" s="132"/>
      <c r="P3188" s="132"/>
      <c r="R3188" s="132"/>
      <c r="S3188" s="132"/>
    </row>
    <row r="3189" spans="15:19">
      <c r="O3189" s="132"/>
      <c r="P3189" s="132"/>
      <c r="R3189" s="132"/>
      <c r="S3189" s="132"/>
    </row>
    <row r="3190" spans="15:19">
      <c r="O3190" s="132"/>
      <c r="P3190" s="132"/>
      <c r="R3190" s="132"/>
      <c r="S3190" s="132"/>
    </row>
    <row r="3191" spans="15:19">
      <c r="O3191" s="132"/>
      <c r="P3191" s="132"/>
      <c r="R3191" s="132"/>
      <c r="S3191" s="132"/>
    </row>
    <row r="3192" spans="15:19">
      <c r="O3192" s="132"/>
      <c r="P3192" s="132"/>
      <c r="R3192" s="132"/>
      <c r="S3192" s="132"/>
    </row>
    <row r="3193" spans="15:19">
      <c r="O3193" s="132"/>
      <c r="P3193" s="132"/>
      <c r="R3193" s="132"/>
      <c r="S3193" s="132"/>
    </row>
    <row r="3194" spans="15:19">
      <c r="O3194" s="132"/>
      <c r="P3194" s="132"/>
      <c r="R3194" s="132"/>
      <c r="S3194" s="132"/>
    </row>
    <row r="3195" spans="15:19">
      <c r="O3195" s="132"/>
      <c r="P3195" s="132"/>
      <c r="R3195" s="132"/>
      <c r="S3195" s="132"/>
    </row>
    <row r="3196" spans="15:19">
      <c r="O3196" s="132"/>
      <c r="P3196" s="132"/>
      <c r="R3196" s="132"/>
      <c r="S3196" s="132"/>
    </row>
    <row r="3197" spans="15:19">
      <c r="O3197" s="132"/>
      <c r="P3197" s="132"/>
      <c r="R3197" s="132"/>
      <c r="S3197" s="132"/>
    </row>
    <row r="3198" spans="15:19">
      <c r="O3198" s="132"/>
      <c r="P3198" s="132"/>
      <c r="R3198" s="132"/>
      <c r="S3198" s="132"/>
    </row>
    <row r="3199" spans="15:19">
      <c r="O3199" s="132"/>
      <c r="P3199" s="132"/>
      <c r="R3199" s="132"/>
      <c r="S3199" s="132"/>
    </row>
    <row r="3200" spans="15:19">
      <c r="O3200" s="132"/>
      <c r="P3200" s="132"/>
      <c r="R3200" s="132"/>
      <c r="S3200" s="132"/>
    </row>
    <row r="3201" spans="15:19">
      <c r="O3201" s="132"/>
      <c r="P3201" s="132"/>
      <c r="R3201" s="132"/>
      <c r="S3201" s="132"/>
    </row>
    <row r="3202" spans="15:19">
      <c r="O3202" s="132"/>
      <c r="P3202" s="132"/>
      <c r="R3202" s="132"/>
      <c r="S3202" s="132"/>
    </row>
    <row r="3203" spans="15:19">
      <c r="O3203" s="132"/>
      <c r="P3203" s="132"/>
      <c r="R3203" s="132"/>
      <c r="S3203" s="132"/>
    </row>
    <row r="3204" spans="15:19">
      <c r="O3204" s="132"/>
      <c r="P3204" s="132"/>
      <c r="R3204" s="132"/>
      <c r="S3204" s="132"/>
    </row>
    <row r="3205" spans="15:19">
      <c r="O3205" s="132"/>
      <c r="P3205" s="132"/>
      <c r="R3205" s="132"/>
      <c r="S3205" s="132"/>
    </row>
    <row r="3206" spans="15:19">
      <c r="O3206" s="132"/>
      <c r="P3206" s="132"/>
      <c r="R3206" s="132"/>
      <c r="S3206" s="132"/>
    </row>
    <row r="3207" spans="15:19">
      <c r="O3207" s="132"/>
      <c r="P3207" s="132"/>
      <c r="R3207" s="132"/>
      <c r="S3207" s="132"/>
    </row>
    <row r="3208" spans="15:19">
      <c r="O3208" s="132"/>
      <c r="P3208" s="132"/>
      <c r="R3208" s="132"/>
      <c r="S3208" s="132"/>
    </row>
    <row r="3209" spans="15:19">
      <c r="O3209" s="132"/>
      <c r="P3209" s="132"/>
      <c r="R3209" s="132"/>
      <c r="S3209" s="132"/>
    </row>
    <row r="3210" spans="15:19">
      <c r="O3210" s="132"/>
      <c r="P3210" s="132"/>
      <c r="R3210" s="132"/>
      <c r="S3210" s="132"/>
    </row>
    <row r="3211" spans="15:19">
      <c r="O3211" s="132"/>
      <c r="P3211" s="132"/>
      <c r="R3211" s="132"/>
      <c r="S3211" s="132"/>
    </row>
    <row r="3212" spans="15:19">
      <c r="O3212" s="132"/>
      <c r="P3212" s="132"/>
      <c r="R3212" s="132"/>
      <c r="S3212" s="132"/>
    </row>
    <row r="3213" spans="15:19">
      <c r="O3213" s="132"/>
      <c r="P3213" s="132"/>
      <c r="R3213" s="132"/>
      <c r="S3213" s="132"/>
    </row>
    <row r="3214" spans="15:19">
      <c r="O3214" s="132"/>
      <c r="P3214" s="132"/>
      <c r="R3214" s="132"/>
      <c r="S3214" s="132"/>
    </row>
    <row r="3215" spans="15:19">
      <c r="O3215" s="132"/>
      <c r="P3215" s="132"/>
      <c r="R3215" s="132"/>
      <c r="S3215" s="132"/>
    </row>
    <row r="3216" spans="15:19">
      <c r="O3216" s="132"/>
      <c r="P3216" s="132"/>
      <c r="R3216" s="132"/>
      <c r="S3216" s="132"/>
    </row>
    <row r="3217" spans="15:19">
      <c r="O3217" s="132"/>
      <c r="P3217" s="132"/>
      <c r="R3217" s="132"/>
      <c r="S3217" s="132"/>
    </row>
    <row r="3218" spans="15:19">
      <c r="O3218" s="132"/>
      <c r="P3218" s="132"/>
      <c r="R3218" s="132"/>
      <c r="S3218" s="132"/>
    </row>
    <row r="3219" spans="15:19">
      <c r="O3219" s="132"/>
      <c r="P3219" s="132"/>
      <c r="R3219" s="132"/>
      <c r="S3219" s="132"/>
    </row>
    <row r="3220" spans="15:19">
      <c r="O3220" s="132"/>
      <c r="P3220" s="132"/>
      <c r="R3220" s="132"/>
      <c r="S3220" s="132"/>
    </row>
    <row r="3221" spans="15:19">
      <c r="O3221" s="132"/>
      <c r="P3221" s="132"/>
      <c r="R3221" s="132"/>
      <c r="S3221" s="132"/>
    </row>
    <row r="3222" spans="15:19">
      <c r="O3222" s="132"/>
      <c r="P3222" s="132"/>
      <c r="R3222" s="132"/>
      <c r="S3222" s="132"/>
    </row>
    <row r="3223" spans="15:19">
      <c r="O3223" s="132"/>
      <c r="P3223" s="132"/>
      <c r="R3223" s="132"/>
      <c r="S3223" s="132"/>
    </row>
    <row r="3224" spans="15:19">
      <c r="O3224" s="132"/>
      <c r="P3224" s="132"/>
      <c r="R3224" s="132"/>
      <c r="S3224" s="132"/>
    </row>
    <row r="3225" spans="15:19">
      <c r="O3225" s="132"/>
      <c r="P3225" s="132"/>
      <c r="R3225" s="132"/>
      <c r="S3225" s="132"/>
    </row>
    <row r="3226" spans="15:19">
      <c r="O3226" s="132"/>
      <c r="P3226" s="132"/>
      <c r="R3226" s="132"/>
      <c r="S3226" s="132"/>
    </row>
    <row r="3227" spans="15:19">
      <c r="O3227" s="132"/>
      <c r="P3227" s="132"/>
      <c r="R3227" s="132"/>
      <c r="S3227" s="132"/>
    </row>
    <row r="3228" spans="15:19">
      <c r="O3228" s="132"/>
      <c r="P3228" s="132"/>
      <c r="R3228" s="132"/>
      <c r="S3228" s="132"/>
    </row>
    <row r="3229" spans="15:19">
      <c r="O3229" s="132"/>
      <c r="P3229" s="132"/>
      <c r="R3229" s="132"/>
      <c r="S3229" s="132"/>
    </row>
    <row r="3230" spans="15:19">
      <c r="O3230" s="132"/>
      <c r="P3230" s="132"/>
      <c r="R3230" s="132"/>
      <c r="S3230" s="132"/>
    </row>
    <row r="3231" spans="15:19">
      <c r="O3231" s="132"/>
      <c r="P3231" s="132"/>
      <c r="R3231" s="132"/>
      <c r="S3231" s="132"/>
    </row>
    <row r="3232" spans="15:19">
      <c r="O3232" s="132"/>
      <c r="P3232" s="132"/>
      <c r="R3232" s="132"/>
      <c r="S3232" s="132"/>
    </row>
    <row r="3233" spans="15:19">
      <c r="O3233" s="132"/>
      <c r="P3233" s="132"/>
      <c r="R3233" s="132"/>
      <c r="S3233" s="132"/>
    </row>
    <row r="3234" spans="15:19">
      <c r="O3234" s="132"/>
      <c r="P3234" s="132"/>
      <c r="R3234" s="132"/>
      <c r="S3234" s="132"/>
    </row>
    <row r="3235" spans="15:19">
      <c r="O3235" s="132"/>
      <c r="P3235" s="132"/>
      <c r="R3235" s="132"/>
      <c r="S3235" s="132"/>
    </row>
    <row r="3236" spans="15:19">
      <c r="O3236" s="132"/>
      <c r="P3236" s="132"/>
      <c r="R3236" s="132"/>
      <c r="S3236" s="132"/>
    </row>
    <row r="3237" spans="15:19">
      <c r="O3237" s="132"/>
      <c r="P3237" s="132"/>
      <c r="R3237" s="132"/>
      <c r="S3237" s="132"/>
    </row>
    <row r="3238" spans="15:19">
      <c r="O3238" s="132"/>
      <c r="P3238" s="132"/>
      <c r="R3238" s="132"/>
      <c r="S3238" s="132"/>
    </row>
    <row r="3239" spans="15:19">
      <c r="O3239" s="132"/>
      <c r="P3239" s="132"/>
      <c r="R3239" s="132"/>
      <c r="S3239" s="132"/>
    </row>
    <row r="3240" spans="15:19">
      <c r="O3240" s="132"/>
      <c r="P3240" s="132"/>
      <c r="R3240" s="132"/>
      <c r="S3240" s="132"/>
    </row>
    <row r="3241" spans="15:19">
      <c r="O3241" s="132"/>
      <c r="P3241" s="132"/>
      <c r="R3241" s="132"/>
      <c r="S3241" s="132"/>
    </row>
    <row r="3242" spans="15:19">
      <c r="O3242" s="132"/>
      <c r="P3242" s="132"/>
      <c r="R3242" s="132"/>
      <c r="S3242" s="132"/>
    </row>
    <row r="3243" spans="15:19">
      <c r="O3243" s="132"/>
      <c r="P3243" s="132"/>
      <c r="R3243" s="132"/>
      <c r="S3243" s="132"/>
    </row>
    <row r="3244" spans="15:19">
      <c r="O3244" s="132"/>
      <c r="P3244" s="132"/>
      <c r="R3244" s="132"/>
      <c r="S3244" s="132"/>
    </row>
    <row r="3245" spans="15:19">
      <c r="O3245" s="132"/>
      <c r="P3245" s="132"/>
      <c r="R3245" s="132"/>
      <c r="S3245" s="132"/>
    </row>
    <row r="3246" spans="15:19">
      <c r="O3246" s="132"/>
      <c r="P3246" s="132"/>
      <c r="R3246" s="132"/>
      <c r="S3246" s="132"/>
    </row>
    <row r="3247" spans="15:19">
      <c r="O3247" s="132"/>
      <c r="P3247" s="132"/>
      <c r="R3247" s="132"/>
      <c r="S3247" s="132"/>
    </row>
    <row r="3248" spans="15:19">
      <c r="O3248" s="132"/>
      <c r="P3248" s="132"/>
      <c r="R3248" s="132"/>
      <c r="S3248" s="132"/>
    </row>
    <row r="3249" spans="15:19">
      <c r="O3249" s="132"/>
      <c r="P3249" s="132"/>
      <c r="R3249" s="132"/>
      <c r="S3249" s="132"/>
    </row>
    <row r="3250" spans="15:19">
      <c r="O3250" s="132"/>
      <c r="P3250" s="132"/>
      <c r="R3250" s="132"/>
      <c r="S3250" s="132"/>
    </row>
    <row r="3251" spans="15:19">
      <c r="O3251" s="132"/>
      <c r="P3251" s="132"/>
      <c r="R3251" s="132"/>
      <c r="S3251" s="132"/>
    </row>
    <row r="3252" spans="15:19">
      <c r="O3252" s="132"/>
      <c r="P3252" s="132"/>
      <c r="R3252" s="132"/>
      <c r="S3252" s="132"/>
    </row>
    <row r="3253" spans="15:19">
      <c r="O3253" s="132"/>
      <c r="P3253" s="132"/>
      <c r="R3253" s="132"/>
      <c r="S3253" s="132"/>
    </row>
    <row r="3254" spans="15:19">
      <c r="O3254" s="132"/>
      <c r="P3254" s="132"/>
      <c r="R3254" s="132"/>
      <c r="S3254" s="132"/>
    </row>
    <row r="3255" spans="15:19">
      <c r="O3255" s="132"/>
      <c r="P3255" s="132"/>
      <c r="R3255" s="132"/>
      <c r="S3255" s="132"/>
    </row>
    <row r="3256" spans="15:19">
      <c r="O3256" s="132"/>
      <c r="P3256" s="132"/>
      <c r="R3256" s="132"/>
      <c r="S3256" s="132"/>
    </row>
    <row r="3257" spans="15:19">
      <c r="O3257" s="132"/>
      <c r="P3257" s="132"/>
      <c r="R3257" s="132"/>
      <c r="S3257" s="132"/>
    </row>
    <row r="3258" spans="15:19">
      <c r="O3258" s="132"/>
      <c r="P3258" s="132"/>
      <c r="R3258" s="132"/>
      <c r="S3258" s="132"/>
    </row>
    <row r="3259" spans="15:19">
      <c r="O3259" s="132"/>
      <c r="P3259" s="132"/>
      <c r="R3259" s="132"/>
      <c r="S3259" s="132"/>
    </row>
    <row r="3260" spans="15:19">
      <c r="O3260" s="132"/>
      <c r="P3260" s="132"/>
      <c r="R3260" s="132"/>
      <c r="S3260" s="132"/>
    </row>
    <row r="3261" spans="15:19">
      <c r="O3261" s="132"/>
      <c r="P3261" s="132"/>
      <c r="R3261" s="132"/>
      <c r="S3261" s="132"/>
    </row>
    <row r="3262" spans="15:19">
      <c r="O3262" s="132"/>
      <c r="P3262" s="132"/>
      <c r="R3262" s="132"/>
      <c r="S3262" s="132"/>
    </row>
    <row r="3263" spans="15:19">
      <c r="O3263" s="132"/>
      <c r="P3263" s="132"/>
      <c r="R3263" s="132"/>
      <c r="S3263" s="132"/>
    </row>
    <row r="3264" spans="15:19">
      <c r="O3264" s="132"/>
      <c r="P3264" s="132"/>
      <c r="R3264" s="132"/>
      <c r="S3264" s="132"/>
    </row>
    <row r="3265" spans="15:19">
      <c r="O3265" s="132"/>
      <c r="P3265" s="132"/>
      <c r="R3265" s="132"/>
      <c r="S3265" s="132"/>
    </row>
    <row r="3266" spans="15:19">
      <c r="O3266" s="132"/>
      <c r="P3266" s="132"/>
      <c r="R3266" s="132"/>
      <c r="S3266" s="132"/>
    </row>
    <row r="3267" spans="15:19">
      <c r="O3267" s="132"/>
      <c r="P3267" s="132"/>
      <c r="R3267" s="132"/>
      <c r="S3267" s="132"/>
    </row>
    <row r="3268" spans="15:19">
      <c r="O3268" s="132"/>
      <c r="P3268" s="132"/>
      <c r="R3268" s="132"/>
      <c r="S3268" s="132"/>
    </row>
    <row r="3269" spans="15:19">
      <c r="O3269" s="132"/>
      <c r="P3269" s="132"/>
      <c r="R3269" s="132"/>
      <c r="S3269" s="132"/>
    </row>
    <row r="3270" spans="15:19">
      <c r="O3270" s="132"/>
      <c r="P3270" s="132"/>
      <c r="R3270" s="132"/>
      <c r="S3270" s="132"/>
    </row>
    <row r="3271" spans="15:19">
      <c r="O3271" s="132"/>
      <c r="P3271" s="132"/>
      <c r="R3271" s="132"/>
      <c r="S3271" s="132"/>
    </row>
    <row r="3272" spans="15:19">
      <c r="O3272" s="132"/>
      <c r="P3272" s="132"/>
      <c r="R3272" s="132"/>
      <c r="S3272" s="132"/>
    </row>
    <row r="3273" spans="15:19">
      <c r="O3273" s="132"/>
      <c r="P3273" s="132"/>
      <c r="R3273" s="132"/>
      <c r="S3273" s="132"/>
    </row>
    <row r="3274" spans="15:19">
      <c r="O3274" s="132"/>
      <c r="P3274" s="132"/>
      <c r="R3274" s="132"/>
      <c r="S3274" s="132"/>
    </row>
    <row r="3275" spans="15:19">
      <c r="O3275" s="132"/>
      <c r="P3275" s="132"/>
      <c r="R3275" s="132"/>
      <c r="S3275" s="132"/>
    </row>
    <row r="3276" spans="15:19">
      <c r="O3276" s="132"/>
      <c r="P3276" s="132"/>
      <c r="R3276" s="132"/>
      <c r="S3276" s="132"/>
    </row>
    <row r="3277" spans="15:19">
      <c r="O3277" s="132"/>
      <c r="P3277" s="132"/>
      <c r="R3277" s="132"/>
      <c r="S3277" s="132"/>
    </row>
    <row r="3278" spans="15:19">
      <c r="O3278" s="132"/>
      <c r="P3278" s="132"/>
      <c r="R3278" s="132"/>
      <c r="S3278" s="132"/>
    </row>
    <row r="3279" spans="15:19">
      <c r="O3279" s="132"/>
      <c r="P3279" s="132"/>
      <c r="R3279" s="132"/>
      <c r="S3279" s="132"/>
    </row>
    <row r="3280" spans="15:19">
      <c r="O3280" s="132"/>
      <c r="P3280" s="132"/>
      <c r="R3280" s="132"/>
      <c r="S3280" s="132"/>
    </row>
    <row r="3281" spans="15:19">
      <c r="O3281" s="132"/>
      <c r="P3281" s="132"/>
      <c r="R3281" s="132"/>
      <c r="S3281" s="132"/>
    </row>
    <row r="3282" spans="15:19">
      <c r="O3282" s="132"/>
      <c r="P3282" s="132"/>
      <c r="R3282" s="132"/>
      <c r="S3282" s="132"/>
    </row>
    <row r="3283" spans="15:19">
      <c r="O3283" s="132"/>
      <c r="P3283" s="132"/>
      <c r="R3283" s="132"/>
      <c r="S3283" s="132"/>
    </row>
    <row r="3284" spans="15:19">
      <c r="O3284" s="132"/>
      <c r="P3284" s="132"/>
      <c r="R3284" s="132"/>
      <c r="S3284" s="132"/>
    </row>
    <row r="3285" spans="15:19">
      <c r="O3285" s="132"/>
      <c r="P3285" s="132"/>
      <c r="R3285" s="132"/>
      <c r="S3285" s="132"/>
    </row>
    <row r="3286" spans="15:19">
      <c r="O3286" s="132"/>
      <c r="P3286" s="132"/>
      <c r="R3286" s="132"/>
      <c r="S3286" s="132"/>
    </row>
    <row r="3287" spans="15:19">
      <c r="O3287" s="132"/>
      <c r="P3287" s="132"/>
      <c r="R3287" s="132"/>
      <c r="S3287" s="132"/>
    </row>
    <row r="3288" spans="15:19">
      <c r="O3288" s="132"/>
      <c r="P3288" s="132"/>
      <c r="R3288" s="132"/>
      <c r="S3288" s="132"/>
    </row>
    <row r="3289" spans="15:19">
      <c r="O3289" s="132"/>
      <c r="P3289" s="132"/>
      <c r="R3289" s="132"/>
      <c r="S3289" s="132"/>
    </row>
    <row r="3290" spans="15:19">
      <c r="O3290" s="132"/>
      <c r="P3290" s="132"/>
      <c r="R3290" s="132"/>
      <c r="S3290" s="132"/>
    </row>
    <row r="3291" spans="15:19">
      <c r="O3291" s="132"/>
      <c r="P3291" s="132"/>
      <c r="R3291" s="132"/>
      <c r="S3291" s="132"/>
    </row>
    <row r="3292" spans="15:19">
      <c r="O3292" s="132"/>
      <c r="P3292" s="132"/>
      <c r="R3292" s="132"/>
      <c r="S3292" s="132"/>
    </row>
    <row r="3293" spans="15:19">
      <c r="O3293" s="132"/>
      <c r="P3293" s="132"/>
      <c r="R3293" s="132"/>
      <c r="S3293" s="132"/>
    </row>
    <row r="3294" spans="15:19">
      <c r="O3294" s="132"/>
      <c r="P3294" s="132"/>
      <c r="R3294" s="132"/>
      <c r="S3294" s="132"/>
    </row>
    <row r="3295" spans="15:19">
      <c r="O3295" s="132"/>
      <c r="P3295" s="132"/>
      <c r="R3295" s="132"/>
      <c r="S3295" s="132"/>
    </row>
    <row r="3296" spans="15:19">
      <c r="O3296" s="132"/>
      <c r="P3296" s="132"/>
      <c r="R3296" s="132"/>
      <c r="S3296" s="132"/>
    </row>
    <row r="3297" spans="15:19">
      <c r="O3297" s="132"/>
      <c r="P3297" s="132"/>
      <c r="R3297" s="132"/>
      <c r="S3297" s="132"/>
    </row>
    <row r="3298" spans="15:19">
      <c r="O3298" s="132"/>
      <c r="P3298" s="132"/>
      <c r="R3298" s="132"/>
      <c r="S3298" s="132"/>
    </row>
    <row r="3299" spans="15:19">
      <c r="O3299" s="132"/>
      <c r="P3299" s="132"/>
      <c r="R3299" s="132"/>
      <c r="S3299" s="132"/>
    </row>
    <row r="3300" spans="15:19">
      <c r="O3300" s="132"/>
      <c r="P3300" s="132"/>
      <c r="R3300" s="132"/>
      <c r="S3300" s="132"/>
    </row>
    <row r="3301" spans="15:19">
      <c r="O3301" s="132"/>
      <c r="P3301" s="132"/>
      <c r="R3301" s="132"/>
      <c r="S3301" s="132"/>
    </row>
    <row r="3302" spans="15:19">
      <c r="O3302" s="132"/>
      <c r="P3302" s="132"/>
      <c r="R3302" s="132"/>
      <c r="S3302" s="132"/>
    </row>
    <row r="3303" spans="15:19">
      <c r="O3303" s="132"/>
      <c r="P3303" s="132"/>
      <c r="R3303" s="132"/>
      <c r="S3303" s="132"/>
    </row>
    <row r="3304" spans="15:19">
      <c r="O3304" s="132"/>
      <c r="P3304" s="132"/>
      <c r="R3304" s="132"/>
      <c r="S3304" s="132"/>
    </row>
    <row r="3305" spans="15:19">
      <c r="O3305" s="132"/>
      <c r="P3305" s="132"/>
      <c r="R3305" s="132"/>
      <c r="S3305" s="132"/>
    </row>
    <row r="3306" spans="15:19">
      <c r="O3306" s="132"/>
      <c r="P3306" s="132"/>
      <c r="R3306" s="132"/>
      <c r="S3306" s="132"/>
    </row>
    <row r="3307" spans="15:19">
      <c r="O3307" s="132"/>
      <c r="P3307" s="132"/>
      <c r="R3307" s="132"/>
      <c r="S3307" s="132"/>
    </row>
    <row r="3308" spans="15:19">
      <c r="O3308" s="132"/>
      <c r="P3308" s="132"/>
      <c r="R3308" s="132"/>
      <c r="S3308" s="132"/>
    </row>
    <row r="3309" spans="15:19">
      <c r="O3309" s="132"/>
      <c r="P3309" s="132"/>
      <c r="R3309" s="132"/>
      <c r="S3309" s="132"/>
    </row>
    <row r="3310" spans="15:19">
      <c r="O3310" s="132"/>
      <c r="P3310" s="132"/>
      <c r="R3310" s="132"/>
      <c r="S3310" s="132"/>
    </row>
    <row r="3311" spans="15:19">
      <c r="O3311" s="132"/>
      <c r="P3311" s="132"/>
      <c r="R3311" s="132"/>
      <c r="S3311" s="132"/>
    </row>
    <row r="3312" spans="15:19">
      <c r="O3312" s="132"/>
      <c r="P3312" s="132"/>
      <c r="R3312" s="132"/>
      <c r="S3312" s="132"/>
    </row>
    <row r="3313" spans="15:19">
      <c r="O3313" s="132"/>
      <c r="P3313" s="132"/>
      <c r="R3313" s="132"/>
      <c r="S3313" s="132"/>
    </row>
    <row r="3314" spans="15:19">
      <c r="O3314" s="132"/>
      <c r="P3314" s="132"/>
      <c r="R3314" s="132"/>
      <c r="S3314" s="132"/>
    </row>
    <row r="3315" spans="15:19">
      <c r="O3315" s="132"/>
      <c r="P3315" s="132"/>
      <c r="R3315" s="132"/>
      <c r="S3315" s="132"/>
    </row>
    <row r="3316" spans="15:19">
      <c r="O3316" s="132"/>
      <c r="P3316" s="132"/>
      <c r="R3316" s="132"/>
      <c r="S3316" s="132"/>
    </row>
    <row r="3317" spans="15:19">
      <c r="O3317" s="132"/>
      <c r="P3317" s="132"/>
      <c r="R3317" s="132"/>
      <c r="S3317" s="132"/>
    </row>
    <row r="3318" spans="15:19">
      <c r="O3318" s="132"/>
      <c r="P3318" s="132"/>
      <c r="R3318" s="132"/>
      <c r="S3318" s="132"/>
    </row>
    <row r="3319" spans="15:19">
      <c r="O3319" s="132"/>
      <c r="P3319" s="132"/>
      <c r="R3319" s="132"/>
      <c r="S3319" s="132"/>
    </row>
    <row r="3320" spans="15:19">
      <c r="O3320" s="132"/>
      <c r="P3320" s="132"/>
      <c r="R3320" s="132"/>
      <c r="S3320" s="132"/>
    </row>
    <row r="3321" spans="15:19">
      <c r="O3321" s="132"/>
      <c r="P3321" s="132"/>
      <c r="R3321" s="132"/>
      <c r="S3321" s="132"/>
    </row>
    <row r="3322" spans="15:19">
      <c r="O3322" s="132"/>
      <c r="P3322" s="132"/>
      <c r="R3322" s="132"/>
      <c r="S3322" s="132"/>
    </row>
    <row r="3323" spans="15:19">
      <c r="O3323" s="132"/>
      <c r="P3323" s="132"/>
      <c r="R3323" s="132"/>
      <c r="S3323" s="132"/>
    </row>
    <row r="3324" spans="15:19">
      <c r="O3324" s="132"/>
      <c r="P3324" s="132"/>
      <c r="R3324" s="132"/>
      <c r="S3324" s="132"/>
    </row>
    <row r="3325" spans="15:19">
      <c r="O3325" s="132"/>
      <c r="P3325" s="132"/>
      <c r="R3325" s="132"/>
      <c r="S3325" s="132"/>
    </row>
    <row r="3326" spans="15:19">
      <c r="O3326" s="132"/>
      <c r="P3326" s="132"/>
      <c r="R3326" s="132"/>
      <c r="S3326" s="132"/>
    </row>
    <row r="3327" spans="15:19">
      <c r="O3327" s="132"/>
      <c r="P3327" s="132"/>
      <c r="R3327" s="132"/>
      <c r="S3327" s="132"/>
    </row>
    <row r="3328" spans="15:19">
      <c r="O3328" s="132"/>
      <c r="P3328" s="132"/>
      <c r="R3328" s="132"/>
      <c r="S3328" s="132"/>
    </row>
    <row r="3329" spans="15:19">
      <c r="O3329" s="132"/>
      <c r="P3329" s="132"/>
      <c r="R3329" s="132"/>
      <c r="S3329" s="132"/>
    </row>
    <row r="3330" spans="15:19">
      <c r="O3330" s="132"/>
      <c r="P3330" s="132"/>
      <c r="R3330" s="132"/>
      <c r="S3330" s="132"/>
    </row>
    <row r="3331" spans="15:19">
      <c r="O3331" s="132"/>
      <c r="P3331" s="132"/>
      <c r="R3331" s="132"/>
      <c r="S3331" s="132"/>
    </row>
    <row r="3332" spans="15:19">
      <c r="O3332" s="132"/>
      <c r="P3332" s="132"/>
      <c r="R3332" s="132"/>
      <c r="S3332" s="132"/>
    </row>
    <row r="3333" spans="15:19">
      <c r="O3333" s="132"/>
      <c r="P3333" s="132"/>
      <c r="R3333" s="132"/>
      <c r="S3333" s="132"/>
    </row>
    <row r="3334" spans="15:19">
      <c r="O3334" s="132"/>
      <c r="P3334" s="132"/>
      <c r="R3334" s="132"/>
      <c r="S3334" s="132"/>
    </row>
    <row r="3335" spans="15:19">
      <c r="O3335" s="132"/>
      <c r="P3335" s="132"/>
      <c r="R3335" s="132"/>
      <c r="S3335" s="132"/>
    </row>
    <row r="3336" spans="15:19">
      <c r="O3336" s="132"/>
      <c r="P3336" s="132"/>
      <c r="R3336" s="132"/>
      <c r="S3336" s="132"/>
    </row>
    <row r="3337" spans="15:19">
      <c r="O3337" s="132"/>
      <c r="P3337" s="132"/>
      <c r="R3337" s="132"/>
      <c r="S3337" s="132"/>
    </row>
    <row r="3338" spans="15:19">
      <c r="O3338" s="132"/>
      <c r="P3338" s="132"/>
      <c r="R3338" s="132"/>
      <c r="S3338" s="132"/>
    </row>
    <row r="3339" spans="15:19">
      <c r="O3339" s="132"/>
      <c r="P3339" s="132"/>
      <c r="R3339" s="132"/>
      <c r="S3339" s="132"/>
    </row>
    <row r="3340" spans="15:19">
      <c r="O3340" s="132"/>
      <c r="P3340" s="132"/>
      <c r="R3340" s="132"/>
      <c r="S3340" s="132"/>
    </row>
    <row r="3341" spans="15:19">
      <c r="O3341" s="132"/>
      <c r="P3341" s="132"/>
      <c r="R3341" s="132"/>
      <c r="S3341" s="132"/>
    </row>
    <row r="3342" spans="15:19">
      <c r="O3342" s="132"/>
      <c r="P3342" s="132"/>
      <c r="R3342" s="132"/>
      <c r="S3342" s="132"/>
    </row>
    <row r="3343" spans="15:19">
      <c r="O3343" s="132"/>
      <c r="P3343" s="132"/>
      <c r="R3343" s="132"/>
      <c r="S3343" s="132"/>
    </row>
    <row r="3344" spans="15:19">
      <c r="O3344" s="132"/>
      <c r="P3344" s="132"/>
      <c r="R3344" s="132"/>
      <c r="S3344" s="132"/>
    </row>
    <row r="3345" spans="15:19">
      <c r="O3345" s="132"/>
      <c r="P3345" s="132"/>
      <c r="R3345" s="132"/>
      <c r="S3345" s="132"/>
    </row>
    <row r="3346" spans="15:19">
      <c r="O3346" s="132"/>
      <c r="P3346" s="132"/>
      <c r="R3346" s="132"/>
      <c r="S3346" s="132"/>
    </row>
    <row r="3347" spans="15:19">
      <c r="O3347" s="132"/>
      <c r="P3347" s="132"/>
      <c r="R3347" s="132"/>
      <c r="S3347" s="132"/>
    </row>
    <row r="3348" spans="15:19">
      <c r="O3348" s="132"/>
      <c r="P3348" s="132"/>
      <c r="R3348" s="132"/>
      <c r="S3348" s="132"/>
    </row>
    <row r="3349" spans="15:19">
      <c r="O3349" s="132"/>
      <c r="P3349" s="132"/>
      <c r="R3349" s="132"/>
      <c r="S3349" s="132"/>
    </row>
    <row r="3350" spans="15:19">
      <c r="O3350" s="132"/>
      <c r="P3350" s="132"/>
      <c r="R3350" s="132"/>
      <c r="S3350" s="132"/>
    </row>
    <row r="3351" spans="15:19">
      <c r="O3351" s="132"/>
      <c r="P3351" s="132"/>
      <c r="R3351" s="132"/>
      <c r="S3351" s="132"/>
    </row>
    <row r="3352" spans="15:19">
      <c r="O3352" s="132"/>
      <c r="P3352" s="132"/>
      <c r="R3352" s="132"/>
      <c r="S3352" s="132"/>
    </row>
    <row r="3353" spans="15:19">
      <c r="O3353" s="132"/>
      <c r="P3353" s="132"/>
      <c r="R3353" s="132"/>
      <c r="S3353" s="132"/>
    </row>
    <row r="3354" spans="15:19">
      <c r="O3354" s="132"/>
      <c r="P3354" s="132"/>
      <c r="R3354" s="132"/>
      <c r="S3354" s="132"/>
    </row>
    <row r="3355" spans="15:19">
      <c r="O3355" s="132"/>
      <c r="P3355" s="132"/>
      <c r="R3355" s="132"/>
      <c r="S3355" s="132"/>
    </row>
    <row r="3356" spans="15:19">
      <c r="O3356" s="132"/>
      <c r="P3356" s="132"/>
      <c r="R3356" s="132"/>
      <c r="S3356" s="132"/>
    </row>
    <row r="3357" spans="15:19">
      <c r="O3357" s="132"/>
      <c r="P3357" s="132"/>
      <c r="R3357" s="132"/>
      <c r="S3357" s="132"/>
    </row>
    <row r="3358" spans="15:19">
      <c r="O3358" s="132"/>
      <c r="P3358" s="132"/>
      <c r="R3358" s="132"/>
      <c r="S3358" s="132"/>
    </row>
    <row r="3359" spans="15:19">
      <c r="O3359" s="132"/>
      <c r="P3359" s="132"/>
      <c r="R3359" s="132"/>
      <c r="S3359" s="132"/>
    </row>
    <row r="3360" spans="15:19">
      <c r="O3360" s="132"/>
      <c r="P3360" s="132"/>
      <c r="R3360" s="132"/>
      <c r="S3360" s="132"/>
    </row>
    <row r="3361" spans="15:19">
      <c r="O3361" s="132"/>
      <c r="P3361" s="132"/>
      <c r="R3361" s="132"/>
      <c r="S3361" s="132"/>
    </row>
    <row r="3362" spans="15:19">
      <c r="O3362" s="132"/>
      <c r="P3362" s="132"/>
      <c r="R3362" s="132"/>
      <c r="S3362" s="132"/>
    </row>
    <row r="3363" spans="15:19">
      <c r="O3363" s="132"/>
      <c r="P3363" s="132"/>
      <c r="R3363" s="132"/>
      <c r="S3363" s="132"/>
    </row>
    <row r="3364" spans="15:19">
      <c r="O3364" s="132"/>
      <c r="P3364" s="132"/>
      <c r="R3364" s="132"/>
      <c r="S3364" s="132"/>
    </row>
    <row r="3365" spans="15:19">
      <c r="O3365" s="132"/>
      <c r="P3365" s="132"/>
      <c r="R3365" s="132"/>
      <c r="S3365" s="132"/>
    </row>
    <row r="3366" spans="15:19">
      <c r="O3366" s="132"/>
      <c r="P3366" s="132"/>
      <c r="R3366" s="132"/>
      <c r="S3366" s="132"/>
    </row>
    <row r="3367" spans="15:19">
      <c r="O3367" s="132"/>
      <c r="P3367" s="132"/>
      <c r="R3367" s="132"/>
      <c r="S3367" s="132"/>
    </row>
    <row r="3368" spans="15:19">
      <c r="O3368" s="132"/>
      <c r="P3368" s="132"/>
      <c r="R3368" s="132"/>
      <c r="S3368" s="132"/>
    </row>
    <row r="3369" spans="15:19">
      <c r="O3369" s="132"/>
      <c r="P3369" s="132"/>
      <c r="R3369" s="132"/>
      <c r="S3369" s="132"/>
    </row>
    <row r="3370" spans="15:19">
      <c r="O3370" s="132"/>
      <c r="P3370" s="132"/>
      <c r="R3370" s="132"/>
      <c r="S3370" s="132"/>
    </row>
    <row r="3371" spans="15:19">
      <c r="O3371" s="132"/>
      <c r="P3371" s="132"/>
      <c r="R3371" s="132"/>
      <c r="S3371" s="132"/>
    </row>
    <row r="3372" spans="15:19">
      <c r="O3372" s="132"/>
      <c r="P3372" s="132"/>
      <c r="R3372" s="132"/>
      <c r="S3372" s="132"/>
    </row>
    <row r="3373" spans="15:19">
      <c r="O3373" s="132"/>
      <c r="P3373" s="132"/>
      <c r="R3373" s="132"/>
      <c r="S3373" s="132"/>
    </row>
    <row r="3374" spans="15:19">
      <c r="O3374" s="132"/>
      <c r="P3374" s="132"/>
      <c r="R3374" s="132"/>
      <c r="S3374" s="132"/>
    </row>
    <row r="3375" spans="15:19">
      <c r="O3375" s="132"/>
      <c r="P3375" s="132"/>
      <c r="R3375" s="132"/>
      <c r="S3375" s="132"/>
    </row>
    <row r="3376" spans="15:19">
      <c r="O3376" s="132"/>
      <c r="P3376" s="132"/>
      <c r="R3376" s="132"/>
      <c r="S3376" s="132"/>
    </row>
    <row r="3377" spans="15:19">
      <c r="O3377" s="132"/>
      <c r="P3377" s="132"/>
      <c r="R3377" s="132"/>
      <c r="S3377" s="132"/>
    </row>
    <row r="3378" spans="15:19">
      <c r="O3378" s="132"/>
      <c r="P3378" s="132"/>
      <c r="R3378" s="132"/>
      <c r="S3378" s="132"/>
    </row>
    <row r="3379" spans="15:19">
      <c r="O3379" s="132"/>
      <c r="P3379" s="132"/>
      <c r="R3379" s="132"/>
      <c r="S3379" s="132"/>
    </row>
    <row r="3380" spans="15:19">
      <c r="O3380" s="132"/>
      <c r="P3380" s="132"/>
      <c r="R3380" s="132"/>
      <c r="S3380" s="132"/>
    </row>
    <row r="3381" spans="15:19">
      <c r="O3381" s="132"/>
      <c r="P3381" s="132"/>
      <c r="R3381" s="132"/>
      <c r="S3381" s="132"/>
    </row>
    <row r="3382" spans="15:19">
      <c r="O3382" s="132"/>
      <c r="P3382" s="132"/>
      <c r="R3382" s="132"/>
      <c r="S3382" s="132"/>
    </row>
    <row r="3383" spans="15:19">
      <c r="O3383" s="132"/>
      <c r="P3383" s="132"/>
      <c r="R3383" s="132"/>
      <c r="S3383" s="132"/>
    </row>
    <row r="3384" spans="15:19">
      <c r="O3384" s="132"/>
      <c r="P3384" s="132"/>
      <c r="R3384" s="132"/>
      <c r="S3384" s="132"/>
    </row>
    <row r="3385" spans="15:19">
      <c r="O3385" s="132"/>
      <c r="P3385" s="132"/>
      <c r="R3385" s="132"/>
      <c r="S3385" s="132"/>
    </row>
    <row r="3386" spans="15:19">
      <c r="O3386" s="132"/>
      <c r="P3386" s="132"/>
      <c r="R3386" s="132"/>
      <c r="S3386" s="132"/>
    </row>
    <row r="3387" spans="15:19">
      <c r="O3387" s="132"/>
      <c r="P3387" s="132"/>
      <c r="R3387" s="132"/>
      <c r="S3387" s="132"/>
    </row>
    <row r="3388" spans="15:19">
      <c r="O3388" s="132"/>
      <c r="P3388" s="132"/>
      <c r="R3388" s="132"/>
      <c r="S3388" s="132"/>
    </row>
    <row r="3389" spans="15:19">
      <c r="O3389" s="132"/>
      <c r="P3389" s="132"/>
      <c r="R3389" s="132"/>
      <c r="S3389" s="132"/>
    </row>
    <row r="3390" spans="15:19">
      <c r="O3390" s="132"/>
      <c r="P3390" s="132"/>
      <c r="R3390" s="132"/>
      <c r="S3390" s="132"/>
    </row>
    <row r="3391" spans="15:19">
      <c r="O3391" s="132"/>
      <c r="P3391" s="132"/>
      <c r="R3391" s="132"/>
      <c r="S3391" s="132"/>
    </row>
    <row r="3392" spans="15:19">
      <c r="O3392" s="132"/>
      <c r="P3392" s="132"/>
      <c r="R3392" s="132"/>
      <c r="S3392" s="132"/>
    </row>
    <row r="3393" spans="15:19">
      <c r="O3393" s="132"/>
      <c r="P3393" s="132"/>
      <c r="R3393" s="132"/>
      <c r="S3393" s="132"/>
    </row>
    <row r="3394" spans="15:19">
      <c r="O3394" s="132"/>
      <c r="P3394" s="132"/>
      <c r="R3394" s="132"/>
      <c r="S3394" s="132"/>
    </row>
    <row r="3395" spans="15:19">
      <c r="O3395" s="132"/>
      <c r="P3395" s="132"/>
      <c r="R3395" s="132"/>
      <c r="S3395" s="132"/>
    </row>
    <row r="3396" spans="15:19">
      <c r="O3396" s="132"/>
      <c r="P3396" s="132"/>
      <c r="R3396" s="132"/>
      <c r="S3396" s="132"/>
    </row>
    <row r="3397" spans="15:19">
      <c r="O3397" s="132"/>
      <c r="P3397" s="132"/>
      <c r="R3397" s="132"/>
      <c r="S3397" s="132"/>
    </row>
    <row r="3398" spans="15:19">
      <c r="O3398" s="132"/>
      <c r="P3398" s="132"/>
      <c r="R3398" s="132"/>
      <c r="S3398" s="132"/>
    </row>
    <row r="3399" spans="15:19">
      <c r="O3399" s="132"/>
      <c r="P3399" s="132"/>
      <c r="R3399" s="132"/>
      <c r="S3399" s="132"/>
    </row>
    <row r="3400" spans="15:19">
      <c r="O3400" s="132"/>
      <c r="P3400" s="132"/>
      <c r="R3400" s="132"/>
      <c r="S3400" s="132"/>
    </row>
    <row r="3401" spans="15:19">
      <c r="O3401" s="132"/>
      <c r="P3401" s="132"/>
      <c r="R3401" s="132"/>
      <c r="S3401" s="132"/>
    </row>
    <row r="3402" spans="15:19">
      <c r="O3402" s="132"/>
      <c r="P3402" s="132"/>
      <c r="R3402" s="132"/>
      <c r="S3402" s="132"/>
    </row>
    <row r="3403" spans="15:19">
      <c r="O3403" s="132"/>
      <c r="P3403" s="132"/>
      <c r="R3403" s="132"/>
      <c r="S3403" s="132"/>
    </row>
    <row r="3404" spans="15:19">
      <c r="O3404" s="132"/>
      <c r="P3404" s="132"/>
      <c r="R3404" s="132"/>
      <c r="S3404" s="132"/>
    </row>
    <row r="3405" spans="15:19">
      <c r="O3405" s="132"/>
      <c r="P3405" s="132"/>
      <c r="R3405" s="132"/>
      <c r="S3405" s="132"/>
    </row>
    <row r="3406" spans="15:19">
      <c r="O3406" s="132"/>
      <c r="P3406" s="132"/>
      <c r="R3406" s="132"/>
      <c r="S3406" s="132"/>
    </row>
    <row r="3407" spans="15:19">
      <c r="O3407" s="132"/>
      <c r="P3407" s="132"/>
      <c r="R3407" s="132"/>
      <c r="S3407" s="132"/>
    </row>
    <row r="3408" spans="15:19">
      <c r="O3408" s="132"/>
      <c r="P3408" s="132"/>
      <c r="R3408" s="132"/>
      <c r="S3408" s="132"/>
    </row>
    <row r="3409" spans="15:19">
      <c r="O3409" s="132"/>
      <c r="P3409" s="132"/>
      <c r="R3409" s="132"/>
      <c r="S3409" s="132"/>
    </row>
    <row r="3410" spans="15:19">
      <c r="O3410" s="132"/>
      <c r="P3410" s="132"/>
      <c r="R3410" s="132"/>
      <c r="S3410" s="132"/>
    </row>
    <row r="3411" spans="15:19">
      <c r="O3411" s="132"/>
      <c r="P3411" s="132"/>
      <c r="R3411" s="132"/>
      <c r="S3411" s="132"/>
    </row>
    <row r="3412" spans="15:19">
      <c r="O3412" s="132"/>
      <c r="P3412" s="132"/>
      <c r="R3412" s="132"/>
      <c r="S3412" s="132"/>
    </row>
    <row r="3413" spans="15:19">
      <c r="O3413" s="132"/>
      <c r="P3413" s="132"/>
      <c r="R3413" s="132"/>
      <c r="S3413" s="132"/>
    </row>
    <row r="3414" spans="15:19">
      <c r="O3414" s="132"/>
      <c r="P3414" s="132"/>
      <c r="R3414" s="132"/>
      <c r="S3414" s="132"/>
    </row>
    <row r="3415" spans="15:19">
      <c r="O3415" s="132"/>
      <c r="P3415" s="132"/>
      <c r="R3415" s="132"/>
      <c r="S3415" s="132"/>
    </row>
    <row r="3416" spans="15:19">
      <c r="O3416" s="132"/>
      <c r="P3416" s="132"/>
      <c r="R3416" s="132"/>
      <c r="S3416" s="132"/>
    </row>
    <row r="3417" spans="15:19">
      <c r="O3417" s="132"/>
      <c r="P3417" s="132"/>
      <c r="R3417" s="132"/>
      <c r="S3417" s="132"/>
    </row>
    <row r="3418" spans="15:19">
      <c r="O3418" s="132"/>
      <c r="P3418" s="132"/>
      <c r="R3418" s="132"/>
      <c r="S3418" s="132"/>
    </row>
    <row r="3419" spans="15:19">
      <c r="O3419" s="132"/>
      <c r="P3419" s="132"/>
      <c r="R3419" s="132"/>
      <c r="S3419" s="132"/>
    </row>
    <row r="3420" spans="15:19">
      <c r="O3420" s="132"/>
      <c r="P3420" s="132"/>
      <c r="R3420" s="132"/>
      <c r="S3420" s="132"/>
    </row>
    <row r="3421" spans="15:19">
      <c r="O3421" s="132"/>
      <c r="P3421" s="132"/>
      <c r="R3421" s="132"/>
      <c r="S3421" s="132"/>
    </row>
    <row r="3422" spans="15:19">
      <c r="O3422" s="132"/>
      <c r="P3422" s="132"/>
      <c r="R3422" s="132"/>
      <c r="S3422" s="132"/>
    </row>
    <row r="3423" spans="15:19">
      <c r="O3423" s="132"/>
      <c r="P3423" s="132"/>
      <c r="R3423" s="132"/>
      <c r="S3423" s="132"/>
    </row>
    <row r="3424" spans="15:19">
      <c r="O3424" s="132"/>
      <c r="P3424" s="132"/>
      <c r="R3424" s="132"/>
      <c r="S3424" s="132"/>
    </row>
    <row r="3425" spans="15:19">
      <c r="O3425" s="132"/>
      <c r="P3425" s="132"/>
      <c r="R3425" s="132"/>
      <c r="S3425" s="132"/>
    </row>
    <row r="3426" spans="15:19">
      <c r="O3426" s="132"/>
      <c r="P3426" s="132"/>
      <c r="R3426" s="132"/>
      <c r="S3426" s="132"/>
    </row>
    <row r="3427" spans="15:19">
      <c r="O3427" s="132"/>
      <c r="P3427" s="132"/>
      <c r="R3427" s="132"/>
      <c r="S3427" s="132"/>
    </row>
    <row r="3428" spans="15:19">
      <c r="O3428" s="132"/>
      <c r="P3428" s="132"/>
      <c r="R3428" s="132"/>
      <c r="S3428" s="132"/>
    </row>
    <row r="3429" spans="15:19">
      <c r="O3429" s="132"/>
      <c r="P3429" s="132"/>
      <c r="R3429" s="132"/>
      <c r="S3429" s="132"/>
    </row>
    <row r="3430" spans="15:19">
      <c r="O3430" s="132"/>
      <c r="P3430" s="132"/>
      <c r="R3430" s="132"/>
      <c r="S3430" s="132"/>
    </row>
    <row r="3431" spans="15:19">
      <c r="O3431" s="132"/>
      <c r="P3431" s="132"/>
      <c r="R3431" s="132"/>
      <c r="S3431" s="132"/>
    </row>
    <row r="3432" spans="15:19">
      <c r="O3432" s="132"/>
      <c r="P3432" s="132"/>
      <c r="R3432" s="132"/>
      <c r="S3432" s="132"/>
    </row>
    <row r="3433" spans="15:19">
      <c r="O3433" s="132"/>
      <c r="P3433" s="132"/>
      <c r="R3433" s="132"/>
      <c r="S3433" s="132"/>
    </row>
    <row r="3434" spans="15:19">
      <c r="O3434" s="132"/>
      <c r="P3434" s="132"/>
      <c r="R3434" s="132"/>
      <c r="S3434" s="132"/>
    </row>
    <row r="3435" spans="15:19">
      <c r="O3435" s="132"/>
      <c r="P3435" s="132"/>
      <c r="R3435" s="132"/>
      <c r="S3435" s="132"/>
    </row>
    <row r="3436" spans="15:19">
      <c r="O3436" s="132"/>
      <c r="P3436" s="132"/>
      <c r="R3436" s="132"/>
      <c r="S3436" s="132"/>
    </row>
    <row r="3437" spans="15:19">
      <c r="O3437" s="132"/>
      <c r="P3437" s="132"/>
      <c r="R3437" s="132"/>
      <c r="S3437" s="132"/>
    </row>
    <row r="3438" spans="15:19">
      <c r="O3438" s="132"/>
      <c r="P3438" s="132"/>
      <c r="R3438" s="132"/>
      <c r="S3438" s="132"/>
    </row>
    <row r="3439" spans="15:19">
      <c r="O3439" s="132"/>
      <c r="P3439" s="132"/>
      <c r="R3439" s="132"/>
      <c r="S3439" s="132"/>
    </row>
    <row r="3440" spans="15:19">
      <c r="O3440" s="132"/>
      <c r="P3440" s="132"/>
      <c r="R3440" s="132"/>
      <c r="S3440" s="132"/>
    </row>
    <row r="3441" spans="15:19">
      <c r="O3441" s="132"/>
      <c r="P3441" s="132"/>
      <c r="R3441" s="132"/>
      <c r="S3441" s="132"/>
    </row>
    <row r="3442" spans="15:19">
      <c r="O3442" s="132"/>
      <c r="P3442" s="132"/>
      <c r="R3442" s="132"/>
      <c r="S3442" s="132"/>
    </row>
    <row r="3443" spans="15:19">
      <c r="O3443" s="132"/>
      <c r="P3443" s="132"/>
      <c r="R3443" s="132"/>
      <c r="S3443" s="132"/>
    </row>
    <row r="3444" spans="15:19">
      <c r="O3444" s="132"/>
      <c r="P3444" s="132"/>
      <c r="R3444" s="132"/>
      <c r="S3444" s="132"/>
    </row>
    <row r="3445" spans="15:19">
      <c r="O3445" s="132"/>
      <c r="P3445" s="132"/>
      <c r="R3445" s="132"/>
      <c r="S3445" s="132"/>
    </row>
    <row r="3446" spans="15:19">
      <c r="O3446" s="132"/>
      <c r="P3446" s="132"/>
      <c r="R3446" s="132"/>
      <c r="S3446" s="132"/>
    </row>
    <row r="3447" spans="15:19">
      <c r="O3447" s="132"/>
      <c r="P3447" s="132"/>
      <c r="R3447" s="132"/>
      <c r="S3447" s="132"/>
    </row>
    <row r="3448" spans="15:19">
      <c r="O3448" s="132"/>
      <c r="P3448" s="132"/>
      <c r="R3448" s="132"/>
      <c r="S3448" s="132"/>
    </row>
    <row r="3449" spans="15:19">
      <c r="O3449" s="132"/>
      <c r="P3449" s="132"/>
      <c r="R3449" s="132"/>
      <c r="S3449" s="132"/>
    </row>
    <row r="3450" spans="15:19">
      <c r="O3450" s="132"/>
      <c r="P3450" s="132"/>
      <c r="R3450" s="132"/>
      <c r="S3450" s="132"/>
    </row>
    <row r="3451" spans="15:19">
      <c r="O3451" s="132"/>
      <c r="P3451" s="132"/>
      <c r="R3451" s="132"/>
      <c r="S3451" s="132"/>
    </row>
    <row r="3452" spans="15:19">
      <c r="O3452" s="132"/>
      <c r="P3452" s="132"/>
      <c r="R3452" s="132"/>
      <c r="S3452" s="132"/>
    </row>
    <row r="3453" spans="15:19">
      <c r="O3453" s="132"/>
      <c r="P3453" s="132"/>
      <c r="R3453" s="132"/>
      <c r="S3453" s="132"/>
    </row>
    <row r="3454" spans="15:19">
      <c r="O3454" s="132"/>
      <c r="P3454" s="132"/>
      <c r="R3454" s="132"/>
      <c r="S3454" s="132"/>
    </row>
    <row r="3455" spans="15:19">
      <c r="O3455" s="132"/>
      <c r="P3455" s="132"/>
      <c r="R3455" s="132"/>
      <c r="S3455" s="132"/>
    </row>
    <row r="3456" spans="15:19">
      <c r="O3456" s="132"/>
      <c r="P3456" s="132"/>
      <c r="R3456" s="132"/>
      <c r="S3456" s="132"/>
    </row>
    <row r="3457" spans="15:19">
      <c r="O3457" s="132"/>
      <c r="P3457" s="132"/>
      <c r="R3457" s="132"/>
      <c r="S3457" s="132"/>
    </row>
    <row r="3458" spans="15:19">
      <c r="O3458" s="132"/>
      <c r="P3458" s="132"/>
      <c r="R3458" s="132"/>
      <c r="S3458" s="132"/>
    </row>
    <row r="3459" spans="15:19">
      <c r="O3459" s="132"/>
      <c r="P3459" s="132"/>
      <c r="R3459" s="132"/>
      <c r="S3459" s="132"/>
    </row>
    <row r="3460" spans="15:19">
      <c r="O3460" s="132"/>
      <c r="P3460" s="132"/>
      <c r="R3460" s="132"/>
      <c r="S3460" s="132"/>
    </row>
    <row r="3461" spans="15:19">
      <c r="O3461" s="132"/>
      <c r="P3461" s="132"/>
      <c r="R3461" s="132"/>
      <c r="S3461" s="132"/>
    </row>
    <row r="3462" spans="15:19">
      <c r="O3462" s="132"/>
      <c r="P3462" s="132"/>
      <c r="R3462" s="132"/>
      <c r="S3462" s="132"/>
    </row>
    <row r="3463" spans="15:19">
      <c r="O3463" s="132"/>
      <c r="P3463" s="132"/>
      <c r="R3463" s="132"/>
      <c r="S3463" s="132"/>
    </row>
    <row r="3464" spans="15:19">
      <c r="O3464" s="132"/>
      <c r="P3464" s="132"/>
      <c r="R3464" s="132"/>
      <c r="S3464" s="132"/>
    </row>
    <row r="3465" spans="15:19">
      <c r="O3465" s="132"/>
      <c r="P3465" s="132"/>
      <c r="R3465" s="132"/>
      <c r="S3465" s="132"/>
    </row>
    <row r="3466" spans="15:19">
      <c r="O3466" s="132"/>
      <c r="P3466" s="132"/>
      <c r="R3466" s="132"/>
      <c r="S3466" s="132"/>
    </row>
    <row r="3467" spans="15:19">
      <c r="O3467" s="132"/>
      <c r="P3467" s="132"/>
      <c r="R3467" s="132"/>
      <c r="S3467" s="132"/>
    </row>
    <row r="3468" spans="15:19">
      <c r="O3468" s="132"/>
      <c r="P3468" s="132"/>
      <c r="R3468" s="132"/>
      <c r="S3468" s="132"/>
    </row>
    <row r="3469" spans="15:19">
      <c r="O3469" s="132"/>
      <c r="P3469" s="132"/>
      <c r="R3469" s="132"/>
      <c r="S3469" s="132"/>
    </row>
    <row r="3470" spans="15:19">
      <c r="O3470" s="132"/>
      <c r="P3470" s="132"/>
      <c r="R3470" s="132"/>
      <c r="S3470" s="132"/>
    </row>
    <row r="3471" spans="15:19">
      <c r="O3471" s="132"/>
      <c r="P3471" s="132"/>
      <c r="R3471" s="132"/>
      <c r="S3471" s="132"/>
    </row>
    <row r="3472" spans="15:19">
      <c r="O3472" s="132"/>
      <c r="P3472" s="132"/>
      <c r="R3472" s="132"/>
      <c r="S3472" s="132"/>
    </row>
    <row r="3473" spans="15:19">
      <c r="O3473" s="132"/>
      <c r="P3473" s="132"/>
      <c r="R3473" s="132"/>
      <c r="S3473" s="132"/>
    </row>
    <row r="3474" spans="15:19">
      <c r="O3474" s="132"/>
      <c r="P3474" s="132"/>
      <c r="R3474" s="132"/>
      <c r="S3474" s="132"/>
    </row>
    <row r="3475" spans="15:19">
      <c r="O3475" s="132"/>
      <c r="P3475" s="132"/>
      <c r="R3475" s="132"/>
      <c r="S3475" s="132"/>
    </row>
    <row r="3476" spans="15:19">
      <c r="O3476" s="132"/>
      <c r="P3476" s="132"/>
      <c r="R3476" s="132"/>
      <c r="S3476" s="132"/>
    </row>
    <row r="3477" spans="15:19">
      <c r="O3477" s="132"/>
      <c r="P3477" s="132"/>
      <c r="R3477" s="132"/>
      <c r="S3477" s="132"/>
    </row>
    <row r="3478" spans="15:19">
      <c r="O3478" s="132"/>
      <c r="P3478" s="132"/>
      <c r="R3478" s="132"/>
      <c r="S3478" s="132"/>
    </row>
    <row r="3479" spans="15:19">
      <c r="O3479" s="132"/>
      <c r="P3479" s="132"/>
      <c r="R3479" s="132"/>
      <c r="S3479" s="132"/>
    </row>
    <row r="3480" spans="15:19">
      <c r="O3480" s="132"/>
      <c r="P3480" s="132"/>
      <c r="R3480" s="132"/>
      <c r="S3480" s="132"/>
    </row>
    <row r="3481" spans="15:19">
      <c r="O3481" s="132"/>
      <c r="P3481" s="132"/>
      <c r="R3481" s="132"/>
      <c r="S3481" s="132"/>
    </row>
    <row r="3482" spans="15:19">
      <c r="O3482" s="132"/>
      <c r="P3482" s="132"/>
      <c r="R3482" s="132"/>
      <c r="S3482" s="132"/>
    </row>
    <row r="3483" spans="15:19">
      <c r="O3483" s="132"/>
      <c r="P3483" s="132"/>
      <c r="R3483" s="132"/>
      <c r="S3483" s="132"/>
    </row>
    <row r="3484" spans="15:19">
      <c r="O3484" s="132"/>
      <c r="P3484" s="132"/>
      <c r="R3484" s="132"/>
      <c r="S3484" s="132"/>
    </row>
    <row r="3485" spans="15:19">
      <c r="O3485" s="132"/>
      <c r="P3485" s="132"/>
      <c r="R3485" s="132"/>
      <c r="S3485" s="132"/>
    </row>
    <row r="3486" spans="15:19">
      <c r="O3486" s="132"/>
      <c r="P3486" s="132"/>
      <c r="R3486" s="132"/>
      <c r="S3486" s="132"/>
    </row>
    <row r="3487" spans="15:19">
      <c r="O3487" s="132"/>
      <c r="P3487" s="132"/>
      <c r="R3487" s="132"/>
      <c r="S3487" s="132"/>
    </row>
    <row r="3488" spans="15:19">
      <c r="O3488" s="132"/>
      <c r="P3488" s="132"/>
      <c r="R3488" s="132"/>
      <c r="S3488" s="132"/>
    </row>
    <row r="3489" spans="15:19">
      <c r="O3489" s="132"/>
      <c r="P3489" s="132"/>
      <c r="R3489" s="132"/>
      <c r="S3489" s="132"/>
    </row>
    <row r="3490" spans="15:19">
      <c r="O3490" s="132"/>
      <c r="P3490" s="132"/>
      <c r="R3490" s="132"/>
      <c r="S3490" s="132"/>
    </row>
    <row r="3491" spans="15:19">
      <c r="O3491" s="132"/>
      <c r="P3491" s="132"/>
      <c r="R3491" s="132"/>
      <c r="S3491" s="132"/>
    </row>
    <row r="3492" spans="15:19">
      <c r="O3492" s="132"/>
      <c r="P3492" s="132"/>
      <c r="R3492" s="132"/>
      <c r="S3492" s="132"/>
    </row>
    <row r="3493" spans="15:19">
      <c r="O3493" s="132"/>
      <c r="P3493" s="132"/>
      <c r="R3493" s="132"/>
      <c r="S3493" s="132"/>
    </row>
    <row r="3494" spans="15:19">
      <c r="O3494" s="132"/>
      <c r="P3494" s="132"/>
      <c r="R3494" s="132"/>
      <c r="S3494" s="132"/>
    </row>
    <row r="3495" spans="15:19">
      <c r="O3495" s="132"/>
      <c r="P3495" s="132"/>
      <c r="R3495" s="132"/>
      <c r="S3495" s="132"/>
    </row>
    <row r="3496" spans="15:19">
      <c r="O3496" s="132"/>
      <c r="P3496" s="132"/>
      <c r="R3496" s="132"/>
      <c r="S3496" s="132"/>
    </row>
    <row r="3497" spans="15:19">
      <c r="O3497" s="132"/>
      <c r="P3497" s="132"/>
      <c r="R3497" s="132"/>
      <c r="S3497" s="132"/>
    </row>
    <row r="3498" spans="15:19">
      <c r="O3498" s="132"/>
      <c r="P3498" s="132"/>
      <c r="R3498" s="132"/>
      <c r="S3498" s="132"/>
    </row>
    <row r="3499" spans="15:19">
      <c r="O3499" s="132"/>
      <c r="P3499" s="132"/>
      <c r="R3499" s="132"/>
      <c r="S3499" s="132"/>
    </row>
    <row r="3500" spans="15:19">
      <c r="O3500" s="132"/>
      <c r="P3500" s="132"/>
      <c r="R3500" s="132"/>
      <c r="S3500" s="132"/>
    </row>
    <row r="3501" spans="15:19">
      <c r="O3501" s="132"/>
      <c r="P3501" s="132"/>
      <c r="R3501" s="132"/>
      <c r="S3501" s="132"/>
    </row>
    <row r="3502" spans="15:19">
      <c r="O3502" s="132"/>
      <c r="P3502" s="132"/>
      <c r="R3502" s="132"/>
      <c r="S3502" s="132"/>
    </row>
    <row r="3503" spans="15:19">
      <c r="O3503" s="132"/>
      <c r="P3503" s="132"/>
      <c r="R3503" s="132"/>
      <c r="S3503" s="132"/>
    </row>
    <row r="3504" spans="15:19">
      <c r="O3504" s="132"/>
      <c r="P3504" s="132"/>
      <c r="R3504" s="132"/>
      <c r="S3504" s="132"/>
    </row>
    <row r="3505" spans="15:19">
      <c r="O3505" s="132"/>
      <c r="P3505" s="132"/>
      <c r="R3505" s="132"/>
      <c r="S3505" s="132"/>
    </row>
    <row r="3506" spans="15:19">
      <c r="O3506" s="132"/>
      <c r="P3506" s="132"/>
      <c r="R3506" s="132"/>
      <c r="S3506" s="132"/>
    </row>
    <row r="3507" spans="15:19">
      <c r="O3507" s="132"/>
      <c r="P3507" s="132"/>
      <c r="R3507" s="132"/>
      <c r="S3507" s="132"/>
    </row>
    <row r="3508" spans="15:19">
      <c r="O3508" s="132"/>
      <c r="P3508" s="132"/>
      <c r="R3508" s="132"/>
      <c r="S3508" s="132"/>
    </row>
    <row r="3509" spans="15:19">
      <c r="O3509" s="132"/>
      <c r="P3509" s="132"/>
      <c r="R3509" s="132"/>
      <c r="S3509" s="132"/>
    </row>
    <row r="3510" spans="15:19">
      <c r="O3510" s="132"/>
      <c r="P3510" s="132"/>
      <c r="R3510" s="132"/>
      <c r="S3510" s="132"/>
    </row>
    <row r="3511" spans="15:19">
      <c r="O3511" s="132"/>
      <c r="P3511" s="132"/>
      <c r="R3511" s="132"/>
      <c r="S3511" s="132"/>
    </row>
    <row r="3512" spans="15:19">
      <c r="O3512" s="132"/>
      <c r="P3512" s="132"/>
      <c r="R3512" s="132"/>
      <c r="S3512" s="132"/>
    </row>
    <row r="3513" spans="15:19">
      <c r="O3513" s="132"/>
      <c r="P3513" s="132"/>
      <c r="R3513" s="132"/>
      <c r="S3513" s="132"/>
    </row>
    <row r="3514" spans="15:19">
      <c r="O3514" s="132"/>
      <c r="P3514" s="132"/>
      <c r="R3514" s="132"/>
      <c r="S3514" s="132"/>
    </row>
    <row r="3515" spans="15:19">
      <c r="O3515" s="132"/>
      <c r="P3515" s="132"/>
      <c r="R3515" s="132"/>
      <c r="S3515" s="132"/>
    </row>
    <row r="3516" spans="15:19">
      <c r="O3516" s="132"/>
      <c r="P3516" s="132"/>
      <c r="R3516" s="132"/>
      <c r="S3516" s="132"/>
    </row>
    <row r="3517" spans="15:19">
      <c r="O3517" s="132"/>
      <c r="P3517" s="132"/>
      <c r="R3517" s="132"/>
      <c r="S3517" s="132"/>
    </row>
    <row r="3518" spans="15:19">
      <c r="O3518" s="132"/>
      <c r="P3518" s="132"/>
      <c r="R3518" s="132"/>
      <c r="S3518" s="132"/>
    </row>
    <row r="3519" spans="15:19">
      <c r="O3519" s="132"/>
      <c r="P3519" s="132"/>
      <c r="R3519" s="132"/>
      <c r="S3519" s="132"/>
    </row>
    <row r="3520" spans="15:19">
      <c r="O3520" s="132"/>
      <c r="P3520" s="132"/>
      <c r="R3520" s="132"/>
      <c r="S3520" s="132"/>
    </row>
    <row r="3521" spans="15:19">
      <c r="O3521" s="132"/>
      <c r="P3521" s="132"/>
      <c r="R3521" s="132"/>
      <c r="S3521" s="132"/>
    </row>
    <row r="3522" spans="15:19">
      <c r="O3522" s="132"/>
      <c r="P3522" s="132"/>
      <c r="R3522" s="132"/>
      <c r="S3522" s="132"/>
    </row>
    <row r="3523" spans="15:19">
      <c r="O3523" s="132"/>
      <c r="P3523" s="132"/>
      <c r="R3523" s="132"/>
      <c r="S3523" s="132"/>
    </row>
    <row r="3524" spans="15:19">
      <c r="O3524" s="132"/>
      <c r="P3524" s="132"/>
      <c r="R3524" s="132"/>
      <c r="S3524" s="132"/>
    </row>
    <row r="3525" spans="15:19">
      <c r="O3525" s="132"/>
      <c r="P3525" s="132"/>
      <c r="R3525" s="132"/>
      <c r="S3525" s="132"/>
    </row>
    <row r="3526" spans="15:19">
      <c r="O3526" s="132"/>
      <c r="P3526" s="132"/>
      <c r="R3526" s="132"/>
      <c r="S3526" s="132"/>
    </row>
    <row r="3527" spans="15:19">
      <c r="O3527" s="132"/>
      <c r="P3527" s="132"/>
      <c r="R3527" s="132"/>
      <c r="S3527" s="132"/>
    </row>
    <row r="3528" spans="15:19">
      <c r="O3528" s="132"/>
      <c r="P3528" s="132"/>
      <c r="R3528" s="132"/>
      <c r="S3528" s="132"/>
    </row>
    <row r="3529" spans="15:19">
      <c r="O3529" s="132"/>
      <c r="P3529" s="132"/>
      <c r="R3529" s="132"/>
      <c r="S3529" s="132"/>
    </row>
    <row r="3530" spans="15:19">
      <c r="O3530" s="132"/>
      <c r="P3530" s="132"/>
      <c r="R3530" s="132"/>
      <c r="S3530" s="132"/>
    </row>
    <row r="3531" spans="15:19">
      <c r="O3531" s="132"/>
      <c r="P3531" s="132"/>
      <c r="R3531" s="132"/>
      <c r="S3531" s="132"/>
    </row>
    <row r="3532" spans="15:19">
      <c r="O3532" s="132"/>
      <c r="P3532" s="132"/>
      <c r="R3532" s="132"/>
      <c r="S3532" s="132"/>
    </row>
    <row r="3533" spans="15:19">
      <c r="O3533" s="132"/>
      <c r="P3533" s="132"/>
      <c r="R3533" s="132"/>
      <c r="S3533" s="132"/>
    </row>
    <row r="3534" spans="15:19">
      <c r="O3534" s="132"/>
      <c r="P3534" s="132"/>
      <c r="R3534" s="132"/>
      <c r="S3534" s="132"/>
    </row>
    <row r="3535" spans="15:19">
      <c r="O3535" s="132"/>
      <c r="P3535" s="132"/>
      <c r="R3535" s="132"/>
      <c r="S3535" s="132"/>
    </row>
    <row r="3536" spans="15:19">
      <c r="O3536" s="132"/>
      <c r="P3536" s="132"/>
      <c r="R3536" s="132"/>
      <c r="S3536" s="132"/>
    </row>
    <row r="3537" spans="15:19">
      <c r="O3537" s="132"/>
      <c r="P3537" s="132"/>
      <c r="R3537" s="132"/>
      <c r="S3537" s="132"/>
    </row>
    <row r="3538" spans="15:19">
      <c r="O3538" s="132"/>
      <c r="P3538" s="132"/>
      <c r="R3538" s="132"/>
      <c r="S3538" s="132"/>
    </row>
    <row r="3539" spans="15:19">
      <c r="O3539" s="132"/>
      <c r="P3539" s="132"/>
      <c r="R3539" s="132"/>
      <c r="S3539" s="132"/>
    </row>
    <row r="3540" spans="15:19">
      <c r="O3540" s="132"/>
      <c r="P3540" s="132"/>
      <c r="R3540" s="132"/>
      <c r="S3540" s="132"/>
    </row>
    <row r="3541" spans="15:19">
      <c r="O3541" s="132"/>
      <c r="P3541" s="132"/>
      <c r="R3541" s="132"/>
      <c r="S3541" s="132"/>
    </row>
    <row r="3542" spans="15:19">
      <c r="O3542" s="132"/>
      <c r="P3542" s="132"/>
      <c r="R3542" s="132"/>
      <c r="S3542" s="132"/>
    </row>
    <row r="3543" spans="15:19">
      <c r="O3543" s="132"/>
      <c r="P3543" s="132"/>
      <c r="R3543" s="132"/>
      <c r="S3543" s="132"/>
    </row>
    <row r="3544" spans="15:19">
      <c r="O3544" s="132"/>
      <c r="P3544" s="132"/>
      <c r="R3544" s="132"/>
      <c r="S3544" s="132"/>
    </row>
    <row r="3545" spans="15:19">
      <c r="O3545" s="132"/>
      <c r="P3545" s="132"/>
      <c r="R3545" s="132"/>
      <c r="S3545" s="132"/>
    </row>
    <row r="3546" spans="15:19">
      <c r="O3546" s="132"/>
      <c r="P3546" s="132"/>
      <c r="R3546" s="132"/>
      <c r="S3546" s="132"/>
    </row>
    <row r="3547" spans="15:19">
      <c r="O3547" s="132"/>
      <c r="P3547" s="132"/>
      <c r="R3547" s="132"/>
      <c r="S3547" s="132"/>
    </row>
    <row r="3548" spans="15:19">
      <c r="O3548" s="132"/>
      <c r="P3548" s="132"/>
      <c r="R3548" s="132"/>
      <c r="S3548" s="132"/>
    </row>
    <row r="3549" spans="15:19">
      <c r="O3549" s="132"/>
      <c r="P3549" s="132"/>
      <c r="R3549" s="132"/>
      <c r="S3549" s="132"/>
    </row>
    <row r="3550" spans="15:19">
      <c r="O3550" s="132"/>
      <c r="P3550" s="132"/>
      <c r="R3550" s="132"/>
      <c r="S3550" s="132"/>
    </row>
    <row r="3551" spans="15:19">
      <c r="O3551" s="132"/>
      <c r="P3551" s="132"/>
      <c r="R3551" s="132"/>
      <c r="S3551" s="132"/>
    </row>
    <row r="3552" spans="15:19">
      <c r="O3552" s="132"/>
      <c r="P3552" s="132"/>
      <c r="R3552" s="132"/>
      <c r="S3552" s="132"/>
    </row>
    <row r="3553" spans="15:19">
      <c r="O3553" s="132"/>
      <c r="P3553" s="132"/>
      <c r="R3553" s="132"/>
      <c r="S3553" s="132"/>
    </row>
    <row r="3554" spans="15:19">
      <c r="O3554" s="132"/>
      <c r="P3554" s="132"/>
      <c r="R3554" s="132"/>
      <c r="S3554" s="132"/>
    </row>
    <row r="3555" spans="15:19">
      <c r="O3555" s="132"/>
      <c r="P3555" s="132"/>
      <c r="R3555" s="132"/>
      <c r="S3555" s="132"/>
    </row>
    <row r="3556" spans="15:19">
      <c r="O3556" s="132"/>
      <c r="P3556" s="132"/>
      <c r="R3556" s="132"/>
      <c r="S3556" s="132"/>
    </row>
    <row r="3557" spans="15:19">
      <c r="O3557" s="132"/>
      <c r="P3557" s="132"/>
      <c r="R3557" s="132"/>
      <c r="S3557" s="132"/>
    </row>
    <row r="3558" spans="15:19">
      <c r="O3558" s="132"/>
      <c r="P3558" s="132"/>
      <c r="R3558" s="132"/>
      <c r="S3558" s="132"/>
    </row>
    <row r="3559" spans="15:19">
      <c r="O3559" s="132"/>
      <c r="P3559" s="132"/>
      <c r="R3559" s="132"/>
      <c r="S3559" s="132"/>
    </row>
    <row r="3560" spans="15:19">
      <c r="O3560" s="132"/>
      <c r="P3560" s="132"/>
      <c r="R3560" s="132"/>
      <c r="S3560" s="132"/>
    </row>
    <row r="3561" spans="15:19">
      <c r="O3561" s="132"/>
      <c r="P3561" s="132"/>
      <c r="R3561" s="132"/>
      <c r="S3561" s="132"/>
    </row>
    <row r="3562" spans="15:19">
      <c r="O3562" s="132"/>
      <c r="P3562" s="132"/>
      <c r="R3562" s="132"/>
      <c r="S3562" s="132"/>
    </row>
    <row r="3563" spans="15:19">
      <c r="O3563" s="132"/>
      <c r="P3563" s="132"/>
      <c r="R3563" s="132"/>
      <c r="S3563" s="132"/>
    </row>
    <row r="3564" spans="15:19">
      <c r="O3564" s="132"/>
      <c r="P3564" s="132"/>
      <c r="R3564" s="132"/>
      <c r="S3564" s="132"/>
    </row>
    <row r="3565" spans="15:19">
      <c r="O3565" s="132"/>
      <c r="P3565" s="132"/>
      <c r="R3565" s="132"/>
      <c r="S3565" s="132"/>
    </row>
    <row r="3566" spans="15:19">
      <c r="O3566" s="132"/>
      <c r="P3566" s="132"/>
      <c r="R3566" s="132"/>
      <c r="S3566" s="132"/>
    </row>
    <row r="3567" spans="15:19">
      <c r="O3567" s="132"/>
      <c r="P3567" s="132"/>
      <c r="R3567" s="132"/>
      <c r="S3567" s="132"/>
    </row>
    <row r="3568" spans="15:19">
      <c r="O3568" s="132"/>
      <c r="P3568" s="132"/>
      <c r="R3568" s="132"/>
      <c r="S3568" s="132"/>
    </row>
    <row r="3569" spans="15:19">
      <c r="O3569" s="132"/>
      <c r="P3569" s="132"/>
      <c r="R3569" s="132"/>
      <c r="S3569" s="132"/>
    </row>
    <row r="3570" spans="15:19">
      <c r="O3570" s="132"/>
      <c r="P3570" s="132"/>
      <c r="R3570" s="132"/>
      <c r="S3570" s="132"/>
    </row>
    <row r="3571" spans="15:19">
      <c r="O3571" s="132"/>
      <c r="P3571" s="132"/>
      <c r="R3571" s="132"/>
      <c r="S3571" s="132"/>
    </row>
    <row r="3572" spans="15:19">
      <c r="O3572" s="132"/>
      <c r="P3572" s="132"/>
      <c r="R3572" s="132"/>
      <c r="S3572" s="132"/>
    </row>
    <row r="3573" spans="15:19">
      <c r="O3573" s="132"/>
      <c r="P3573" s="132"/>
      <c r="R3573" s="132"/>
      <c r="S3573" s="132"/>
    </row>
    <row r="3574" spans="15:19">
      <c r="O3574" s="132"/>
      <c r="P3574" s="132"/>
      <c r="R3574" s="132"/>
      <c r="S3574" s="132"/>
    </row>
    <row r="3575" spans="15:19">
      <c r="O3575" s="132"/>
      <c r="P3575" s="132"/>
      <c r="R3575" s="132"/>
      <c r="S3575" s="132"/>
    </row>
    <row r="3576" spans="15:19">
      <c r="O3576" s="132"/>
      <c r="P3576" s="132"/>
      <c r="R3576" s="132"/>
      <c r="S3576" s="132"/>
    </row>
    <row r="3577" spans="15:19">
      <c r="O3577" s="132"/>
      <c r="P3577" s="132"/>
      <c r="R3577" s="132"/>
      <c r="S3577" s="132"/>
    </row>
    <row r="3578" spans="15:19">
      <c r="O3578" s="132"/>
      <c r="P3578" s="132"/>
      <c r="R3578" s="132"/>
      <c r="S3578" s="132"/>
    </row>
    <row r="3579" spans="15:19">
      <c r="O3579" s="132"/>
      <c r="P3579" s="132"/>
      <c r="R3579" s="132"/>
      <c r="S3579" s="132"/>
    </row>
    <row r="3580" spans="15:19">
      <c r="O3580" s="132"/>
      <c r="P3580" s="132"/>
      <c r="R3580" s="132"/>
      <c r="S3580" s="132"/>
    </row>
    <row r="3581" spans="15:19">
      <c r="O3581" s="132"/>
      <c r="P3581" s="132"/>
      <c r="R3581" s="132"/>
      <c r="S3581" s="132"/>
    </row>
    <row r="3582" spans="15:19">
      <c r="O3582" s="132"/>
      <c r="P3582" s="132"/>
      <c r="R3582" s="132"/>
      <c r="S3582" s="132"/>
    </row>
    <row r="3583" spans="15:19">
      <c r="O3583" s="132"/>
      <c r="P3583" s="132"/>
      <c r="R3583" s="132"/>
      <c r="S3583" s="132"/>
    </row>
    <row r="3584" spans="15:19">
      <c r="O3584" s="132"/>
      <c r="P3584" s="132"/>
      <c r="R3584" s="132"/>
      <c r="S3584" s="132"/>
    </row>
    <row r="3585" spans="15:19">
      <c r="O3585" s="132"/>
      <c r="P3585" s="132"/>
      <c r="R3585" s="132"/>
      <c r="S3585" s="132"/>
    </row>
    <row r="3586" spans="15:19">
      <c r="O3586" s="132"/>
      <c r="P3586" s="132"/>
      <c r="R3586" s="132"/>
      <c r="S3586" s="132"/>
    </row>
    <row r="3587" spans="15:19">
      <c r="O3587" s="132"/>
      <c r="P3587" s="132"/>
      <c r="R3587" s="132"/>
      <c r="S3587" s="132"/>
    </row>
    <row r="3588" spans="15:19">
      <c r="O3588" s="132"/>
      <c r="P3588" s="132"/>
      <c r="R3588" s="132"/>
      <c r="S3588" s="132"/>
    </row>
    <row r="3589" spans="15:19">
      <c r="O3589" s="132"/>
      <c r="P3589" s="132"/>
      <c r="R3589" s="132"/>
      <c r="S3589" s="132"/>
    </row>
    <row r="3590" spans="15:19">
      <c r="O3590" s="132"/>
      <c r="P3590" s="132"/>
      <c r="R3590" s="132"/>
      <c r="S3590" s="132"/>
    </row>
    <row r="3591" spans="15:19">
      <c r="O3591" s="132"/>
      <c r="P3591" s="132"/>
      <c r="R3591" s="132"/>
      <c r="S3591" s="132"/>
    </row>
    <row r="3592" spans="15:19">
      <c r="O3592" s="132"/>
      <c r="P3592" s="132"/>
      <c r="R3592" s="132"/>
      <c r="S3592" s="132"/>
    </row>
    <row r="3593" spans="15:19">
      <c r="O3593" s="132"/>
      <c r="P3593" s="132"/>
      <c r="R3593" s="132"/>
      <c r="S3593" s="132"/>
    </row>
    <row r="3594" spans="15:19">
      <c r="O3594" s="132"/>
      <c r="P3594" s="132"/>
      <c r="R3594" s="132"/>
      <c r="S3594" s="132"/>
    </row>
    <row r="3595" spans="15:19">
      <c r="O3595" s="132"/>
      <c r="P3595" s="132"/>
      <c r="R3595" s="132"/>
      <c r="S3595" s="132"/>
    </row>
    <row r="3596" spans="15:19">
      <c r="O3596" s="132"/>
      <c r="P3596" s="132"/>
      <c r="R3596" s="132"/>
      <c r="S3596" s="132"/>
    </row>
    <row r="3597" spans="15:19">
      <c r="O3597" s="132"/>
      <c r="P3597" s="132"/>
      <c r="R3597" s="132"/>
      <c r="S3597" s="132"/>
    </row>
    <row r="3598" spans="15:19">
      <c r="O3598" s="132"/>
      <c r="P3598" s="132"/>
      <c r="R3598" s="132"/>
      <c r="S3598" s="132"/>
    </row>
    <row r="3599" spans="15:19">
      <c r="O3599" s="132"/>
      <c r="P3599" s="132"/>
      <c r="R3599" s="132"/>
      <c r="S3599" s="132"/>
    </row>
    <row r="3600" spans="15:19">
      <c r="O3600" s="132"/>
      <c r="P3600" s="132"/>
      <c r="R3600" s="132"/>
      <c r="S3600" s="132"/>
    </row>
    <row r="3601" spans="15:19">
      <c r="O3601" s="132"/>
      <c r="P3601" s="132"/>
      <c r="R3601" s="132"/>
      <c r="S3601" s="132"/>
    </row>
    <row r="3602" spans="15:19">
      <c r="O3602" s="132"/>
      <c r="P3602" s="132"/>
      <c r="R3602" s="132"/>
      <c r="S3602" s="132"/>
    </row>
    <row r="3603" spans="15:19">
      <c r="O3603" s="132"/>
      <c r="P3603" s="132"/>
      <c r="R3603" s="132"/>
      <c r="S3603" s="132"/>
    </row>
    <row r="3604" spans="15:19">
      <c r="O3604" s="132"/>
      <c r="P3604" s="132"/>
      <c r="R3604" s="132"/>
      <c r="S3604" s="132"/>
    </row>
    <row r="3605" spans="15:19">
      <c r="O3605" s="132"/>
      <c r="P3605" s="132"/>
      <c r="R3605" s="132"/>
      <c r="S3605" s="132"/>
    </row>
    <row r="3606" spans="15:19">
      <c r="O3606" s="132"/>
      <c r="P3606" s="132"/>
      <c r="R3606" s="132"/>
      <c r="S3606" s="132"/>
    </row>
    <row r="3607" spans="15:19">
      <c r="O3607" s="132"/>
      <c r="P3607" s="132"/>
      <c r="R3607" s="132"/>
      <c r="S3607" s="132"/>
    </row>
    <row r="3608" spans="15:19">
      <c r="O3608" s="132"/>
      <c r="P3608" s="132"/>
      <c r="R3608" s="132"/>
      <c r="S3608" s="132"/>
    </row>
    <row r="3609" spans="15:19">
      <c r="O3609" s="132"/>
      <c r="P3609" s="132"/>
      <c r="R3609" s="132"/>
      <c r="S3609" s="132"/>
    </row>
    <row r="3610" spans="15:19">
      <c r="O3610" s="132"/>
      <c r="P3610" s="132"/>
      <c r="R3610" s="132"/>
      <c r="S3610" s="132"/>
    </row>
    <row r="3611" spans="15:19">
      <c r="O3611" s="132"/>
      <c r="P3611" s="132"/>
      <c r="R3611" s="132"/>
      <c r="S3611" s="132"/>
    </row>
    <row r="3612" spans="15:19">
      <c r="O3612" s="132"/>
      <c r="P3612" s="132"/>
      <c r="R3612" s="132"/>
      <c r="S3612" s="132"/>
    </row>
    <row r="3613" spans="15:19">
      <c r="O3613" s="132"/>
      <c r="P3613" s="132"/>
      <c r="R3613" s="132"/>
      <c r="S3613" s="132"/>
    </row>
    <row r="3614" spans="15:19">
      <c r="O3614" s="132"/>
      <c r="P3614" s="132"/>
      <c r="R3614" s="132"/>
      <c r="S3614" s="132"/>
    </row>
    <row r="3615" spans="15:19">
      <c r="O3615" s="132"/>
      <c r="P3615" s="132"/>
      <c r="R3615" s="132"/>
      <c r="S3615" s="132"/>
    </row>
    <row r="3616" spans="15:19">
      <c r="O3616" s="132"/>
      <c r="P3616" s="132"/>
      <c r="R3616" s="132"/>
      <c r="S3616" s="132"/>
    </row>
    <row r="3617" spans="15:19">
      <c r="O3617" s="132"/>
      <c r="P3617" s="132"/>
      <c r="R3617" s="132"/>
      <c r="S3617" s="132"/>
    </row>
    <row r="3618" spans="15:19">
      <c r="O3618" s="132"/>
      <c r="P3618" s="132"/>
      <c r="R3618" s="132"/>
      <c r="S3618" s="132"/>
    </row>
    <row r="3619" spans="15:19">
      <c r="O3619" s="132"/>
      <c r="P3619" s="132"/>
      <c r="R3619" s="132"/>
      <c r="S3619" s="132"/>
    </row>
    <row r="3620" spans="15:19">
      <c r="O3620" s="132"/>
      <c r="P3620" s="132"/>
      <c r="R3620" s="132"/>
      <c r="S3620" s="132"/>
    </row>
    <row r="3621" spans="15:19">
      <c r="O3621" s="132"/>
      <c r="P3621" s="132"/>
      <c r="R3621" s="132"/>
      <c r="S3621" s="132"/>
    </row>
    <row r="3622" spans="15:19">
      <c r="O3622" s="132"/>
      <c r="P3622" s="132"/>
      <c r="R3622" s="132"/>
      <c r="S3622" s="132"/>
    </row>
    <row r="3623" spans="15:19">
      <c r="O3623" s="132"/>
      <c r="P3623" s="132"/>
      <c r="R3623" s="132"/>
      <c r="S3623" s="132"/>
    </row>
    <row r="3624" spans="15:19">
      <c r="O3624" s="132"/>
      <c r="P3624" s="132"/>
      <c r="R3624" s="132"/>
      <c r="S3624" s="132"/>
    </row>
    <row r="3625" spans="15:19">
      <c r="O3625" s="132"/>
      <c r="P3625" s="132"/>
      <c r="R3625" s="132"/>
      <c r="S3625" s="132"/>
    </row>
    <row r="3626" spans="15:19">
      <c r="O3626" s="132"/>
      <c r="P3626" s="132"/>
      <c r="R3626" s="132"/>
      <c r="S3626" s="132"/>
    </row>
    <row r="3627" spans="15:19">
      <c r="O3627" s="132"/>
      <c r="P3627" s="132"/>
      <c r="R3627" s="132"/>
      <c r="S3627" s="132"/>
    </row>
    <row r="3628" spans="15:19">
      <c r="O3628" s="132"/>
      <c r="P3628" s="132"/>
      <c r="R3628" s="132"/>
      <c r="S3628" s="132"/>
    </row>
    <row r="3629" spans="15:19">
      <c r="O3629" s="132"/>
      <c r="P3629" s="132"/>
      <c r="R3629" s="132"/>
      <c r="S3629" s="132"/>
    </row>
    <row r="3630" spans="15:19">
      <c r="O3630" s="132"/>
      <c r="P3630" s="132"/>
      <c r="R3630" s="132"/>
      <c r="S3630" s="132"/>
    </row>
    <row r="3631" spans="15:19">
      <c r="O3631" s="132"/>
      <c r="P3631" s="132"/>
      <c r="R3631" s="132"/>
      <c r="S3631" s="132"/>
    </row>
    <row r="3632" spans="15:19">
      <c r="O3632" s="132"/>
      <c r="P3632" s="132"/>
      <c r="R3632" s="132"/>
      <c r="S3632" s="132"/>
    </row>
    <row r="3633" spans="15:19">
      <c r="O3633" s="132"/>
      <c r="P3633" s="132"/>
      <c r="R3633" s="132"/>
      <c r="S3633" s="132"/>
    </row>
    <row r="3634" spans="15:19">
      <c r="O3634" s="132"/>
      <c r="P3634" s="132"/>
      <c r="R3634" s="132"/>
      <c r="S3634" s="132"/>
    </row>
    <row r="3635" spans="15:19">
      <c r="O3635" s="132"/>
      <c r="P3635" s="132"/>
      <c r="R3635" s="132"/>
      <c r="S3635" s="132"/>
    </row>
    <row r="3636" spans="15:19">
      <c r="O3636" s="132"/>
      <c r="P3636" s="132"/>
      <c r="R3636" s="132"/>
      <c r="S3636" s="132"/>
    </row>
    <row r="3637" spans="15:19">
      <c r="O3637" s="132"/>
      <c r="P3637" s="132"/>
      <c r="R3637" s="132"/>
      <c r="S3637" s="132"/>
    </row>
    <row r="3638" spans="15:19">
      <c r="O3638" s="132"/>
      <c r="P3638" s="132"/>
      <c r="R3638" s="132"/>
      <c r="S3638" s="132"/>
    </row>
    <row r="3639" spans="15:19">
      <c r="O3639" s="132"/>
      <c r="P3639" s="132"/>
      <c r="R3639" s="132"/>
      <c r="S3639" s="132"/>
    </row>
    <row r="3640" spans="15:19">
      <c r="O3640" s="132"/>
      <c r="P3640" s="132"/>
      <c r="R3640" s="132"/>
      <c r="S3640" s="132"/>
    </row>
    <row r="3641" spans="15:19">
      <c r="O3641" s="132"/>
      <c r="P3641" s="132"/>
      <c r="R3641" s="132"/>
      <c r="S3641" s="132"/>
    </row>
    <row r="3642" spans="15:19">
      <c r="O3642" s="132"/>
      <c r="P3642" s="132"/>
      <c r="R3642" s="132"/>
      <c r="S3642" s="132"/>
    </row>
    <row r="3643" spans="15:19">
      <c r="O3643" s="132"/>
      <c r="P3643" s="132"/>
      <c r="R3643" s="132"/>
      <c r="S3643" s="132"/>
    </row>
    <row r="3644" spans="15:19">
      <c r="O3644" s="132"/>
      <c r="P3644" s="132"/>
      <c r="R3644" s="132"/>
      <c r="S3644" s="132"/>
    </row>
    <row r="3645" spans="15:19">
      <c r="O3645" s="132"/>
      <c r="P3645" s="132"/>
      <c r="R3645" s="132"/>
      <c r="S3645" s="132"/>
    </row>
    <row r="3646" spans="15:19">
      <c r="O3646" s="132"/>
      <c r="P3646" s="132"/>
      <c r="R3646" s="132"/>
      <c r="S3646" s="132"/>
    </row>
    <row r="3647" spans="15:19">
      <c r="O3647" s="132"/>
      <c r="P3647" s="132"/>
      <c r="R3647" s="132"/>
      <c r="S3647" s="132"/>
    </row>
    <row r="3648" spans="15:19">
      <c r="O3648" s="132"/>
      <c r="P3648" s="132"/>
      <c r="R3648" s="132"/>
      <c r="S3648" s="132"/>
    </row>
    <row r="3649" spans="15:19">
      <c r="O3649" s="132"/>
      <c r="P3649" s="132"/>
      <c r="R3649" s="132"/>
      <c r="S3649" s="132"/>
    </row>
    <row r="3650" spans="15:19">
      <c r="O3650" s="132"/>
      <c r="P3650" s="132"/>
      <c r="R3650" s="132"/>
      <c r="S3650" s="132"/>
    </row>
    <row r="3651" spans="15:19">
      <c r="O3651" s="132"/>
      <c r="P3651" s="132"/>
      <c r="R3651" s="132"/>
      <c r="S3651" s="132"/>
    </row>
    <row r="3652" spans="15:19">
      <c r="O3652" s="132"/>
      <c r="P3652" s="132"/>
      <c r="R3652" s="132"/>
      <c r="S3652" s="132"/>
    </row>
    <row r="3653" spans="15:19">
      <c r="O3653" s="132"/>
      <c r="P3653" s="132"/>
      <c r="R3653" s="132"/>
      <c r="S3653" s="132"/>
    </row>
    <row r="3654" spans="15:19">
      <c r="O3654" s="132"/>
      <c r="P3654" s="132"/>
      <c r="R3654" s="132"/>
      <c r="S3654" s="132"/>
    </row>
    <row r="3655" spans="15:19">
      <c r="O3655" s="132"/>
      <c r="P3655" s="132"/>
      <c r="R3655" s="132"/>
      <c r="S3655" s="132"/>
    </row>
    <row r="3656" spans="15:19">
      <c r="O3656" s="132"/>
      <c r="P3656" s="132"/>
      <c r="R3656" s="132"/>
      <c r="S3656" s="132"/>
    </row>
    <row r="3657" spans="15:19">
      <c r="O3657" s="132"/>
      <c r="P3657" s="132"/>
      <c r="R3657" s="132"/>
      <c r="S3657" s="132"/>
    </row>
    <row r="3658" spans="15:19">
      <c r="O3658" s="132"/>
      <c r="P3658" s="132"/>
      <c r="R3658" s="132"/>
      <c r="S3658" s="132"/>
    </row>
    <row r="3659" spans="15:19">
      <c r="O3659" s="132"/>
      <c r="P3659" s="132"/>
      <c r="R3659" s="132"/>
      <c r="S3659" s="132"/>
    </row>
    <row r="3660" spans="15:19">
      <c r="O3660" s="132"/>
      <c r="P3660" s="132"/>
      <c r="R3660" s="132"/>
      <c r="S3660" s="132"/>
    </row>
    <row r="3661" spans="15:19">
      <c r="O3661" s="132"/>
      <c r="P3661" s="132"/>
      <c r="R3661" s="132"/>
      <c r="S3661" s="132"/>
    </row>
    <row r="3662" spans="15:19">
      <c r="O3662" s="132"/>
      <c r="P3662" s="132"/>
      <c r="R3662" s="132"/>
      <c r="S3662" s="132"/>
    </row>
    <row r="3663" spans="15:19">
      <c r="O3663" s="132"/>
      <c r="P3663" s="132"/>
      <c r="R3663" s="132"/>
      <c r="S3663" s="132"/>
    </row>
    <row r="3664" spans="15:19">
      <c r="O3664" s="132"/>
      <c r="P3664" s="132"/>
      <c r="R3664" s="132"/>
      <c r="S3664" s="132"/>
    </row>
    <row r="3665" spans="15:19">
      <c r="O3665" s="132"/>
      <c r="P3665" s="132"/>
      <c r="R3665" s="132"/>
      <c r="S3665" s="132"/>
    </row>
    <row r="3666" spans="15:19">
      <c r="O3666" s="132"/>
      <c r="P3666" s="132"/>
      <c r="R3666" s="132"/>
      <c r="S3666" s="132"/>
    </row>
    <row r="3667" spans="15:19">
      <c r="O3667" s="132"/>
      <c r="P3667" s="132"/>
      <c r="R3667" s="132"/>
      <c r="S3667" s="132"/>
    </row>
    <row r="3668" spans="15:19">
      <c r="O3668" s="132"/>
      <c r="P3668" s="132"/>
      <c r="R3668" s="132"/>
      <c r="S3668" s="132"/>
    </row>
    <row r="3669" spans="15:19">
      <c r="O3669" s="132"/>
      <c r="P3669" s="132"/>
      <c r="R3669" s="132"/>
      <c r="S3669" s="132"/>
    </row>
    <row r="3670" spans="15:19">
      <c r="O3670" s="132"/>
      <c r="P3670" s="132"/>
      <c r="R3670" s="132"/>
      <c r="S3670" s="132"/>
    </row>
    <row r="3671" spans="15:19">
      <c r="O3671" s="132"/>
      <c r="P3671" s="132"/>
      <c r="R3671" s="132"/>
      <c r="S3671" s="132"/>
    </row>
    <row r="3672" spans="15:19">
      <c r="O3672" s="132"/>
      <c r="P3672" s="132"/>
      <c r="R3672" s="132"/>
      <c r="S3672" s="132"/>
    </row>
    <row r="3673" spans="15:19">
      <c r="O3673" s="132"/>
      <c r="P3673" s="132"/>
      <c r="R3673" s="132"/>
      <c r="S3673" s="132"/>
    </row>
    <row r="3674" spans="15:19">
      <c r="O3674" s="132"/>
      <c r="P3674" s="132"/>
      <c r="R3674" s="132"/>
      <c r="S3674" s="132"/>
    </row>
    <row r="3675" spans="15:19">
      <c r="O3675" s="132"/>
      <c r="P3675" s="132"/>
      <c r="R3675" s="132"/>
      <c r="S3675" s="132"/>
    </row>
    <row r="3676" spans="15:19">
      <c r="O3676" s="132"/>
      <c r="P3676" s="132"/>
      <c r="R3676" s="132"/>
      <c r="S3676" s="132"/>
    </row>
    <row r="3677" spans="15:19">
      <c r="O3677" s="132"/>
      <c r="P3677" s="132"/>
      <c r="R3677" s="132"/>
      <c r="S3677" s="132"/>
    </row>
    <row r="3678" spans="15:19">
      <c r="O3678" s="132"/>
      <c r="P3678" s="132"/>
      <c r="R3678" s="132"/>
      <c r="S3678" s="132"/>
    </row>
    <row r="3679" spans="15:19">
      <c r="O3679" s="132"/>
      <c r="P3679" s="132"/>
      <c r="R3679" s="132"/>
      <c r="S3679" s="132"/>
    </row>
    <row r="3680" spans="15:19">
      <c r="O3680" s="132"/>
      <c r="P3680" s="132"/>
      <c r="R3680" s="132"/>
      <c r="S3680" s="132"/>
    </row>
    <row r="3681" spans="15:19">
      <c r="O3681" s="132"/>
      <c r="P3681" s="132"/>
      <c r="R3681" s="132"/>
      <c r="S3681" s="132"/>
    </row>
    <row r="3682" spans="15:19">
      <c r="O3682" s="132"/>
      <c r="P3682" s="132"/>
      <c r="R3682" s="132"/>
      <c r="S3682" s="132"/>
    </row>
    <row r="3683" spans="15:19">
      <c r="O3683" s="132"/>
      <c r="P3683" s="132"/>
      <c r="R3683" s="132"/>
      <c r="S3683" s="132"/>
    </row>
    <row r="3684" spans="15:19">
      <c r="O3684" s="132"/>
      <c r="P3684" s="132"/>
      <c r="R3684" s="132"/>
      <c r="S3684" s="132"/>
    </row>
    <row r="3685" spans="15:19">
      <c r="O3685" s="132"/>
      <c r="P3685" s="132"/>
      <c r="R3685" s="132"/>
      <c r="S3685" s="132"/>
    </row>
    <row r="3686" spans="15:19">
      <c r="O3686" s="132"/>
      <c r="P3686" s="132"/>
      <c r="R3686" s="132"/>
      <c r="S3686" s="132"/>
    </row>
    <row r="3687" spans="15:19">
      <c r="O3687" s="132"/>
      <c r="P3687" s="132"/>
      <c r="R3687" s="132"/>
      <c r="S3687" s="132"/>
    </row>
    <row r="3688" spans="15:19">
      <c r="O3688" s="132"/>
      <c r="P3688" s="132"/>
      <c r="R3688" s="132"/>
      <c r="S3688" s="132"/>
    </row>
    <row r="3689" spans="15:19">
      <c r="O3689" s="132"/>
      <c r="P3689" s="132"/>
      <c r="R3689" s="132"/>
      <c r="S3689" s="132"/>
    </row>
    <row r="3690" spans="15:19">
      <c r="O3690" s="132"/>
      <c r="P3690" s="132"/>
      <c r="R3690" s="132"/>
      <c r="S3690" s="132"/>
    </row>
    <row r="3691" spans="15:19">
      <c r="O3691" s="132"/>
      <c r="P3691" s="132"/>
      <c r="R3691" s="132"/>
      <c r="S3691" s="132"/>
    </row>
    <row r="3692" spans="15:19">
      <c r="O3692" s="132"/>
      <c r="P3692" s="132"/>
      <c r="R3692" s="132"/>
      <c r="S3692" s="132"/>
    </row>
    <row r="3693" spans="15:19">
      <c r="O3693" s="132"/>
      <c r="P3693" s="132"/>
      <c r="R3693" s="132"/>
      <c r="S3693" s="132"/>
    </row>
    <row r="3694" spans="15:19">
      <c r="O3694" s="132"/>
      <c r="P3694" s="132"/>
      <c r="R3694" s="132"/>
      <c r="S3694" s="132"/>
    </row>
    <row r="3695" spans="15:19">
      <c r="O3695" s="132"/>
      <c r="P3695" s="132"/>
      <c r="R3695" s="132"/>
      <c r="S3695" s="132"/>
    </row>
    <row r="3696" spans="15:19">
      <c r="O3696" s="132"/>
      <c r="P3696" s="132"/>
      <c r="R3696" s="132"/>
      <c r="S3696" s="132"/>
    </row>
    <row r="3697" spans="15:19">
      <c r="O3697" s="132"/>
      <c r="P3697" s="132"/>
      <c r="R3697" s="132"/>
      <c r="S3697" s="132"/>
    </row>
    <row r="3698" spans="15:19">
      <c r="O3698" s="132"/>
      <c r="P3698" s="132"/>
      <c r="R3698" s="132"/>
      <c r="S3698" s="132"/>
    </row>
    <row r="3699" spans="15:19">
      <c r="O3699" s="132"/>
      <c r="P3699" s="132"/>
      <c r="R3699" s="132"/>
      <c r="S3699" s="132"/>
    </row>
    <row r="3700" spans="15:19">
      <c r="O3700" s="132"/>
      <c r="P3700" s="132"/>
      <c r="R3700" s="132"/>
      <c r="S3700" s="132"/>
    </row>
    <row r="3701" spans="15:19">
      <c r="O3701" s="132"/>
      <c r="P3701" s="132"/>
      <c r="R3701" s="132"/>
      <c r="S3701" s="132"/>
    </row>
    <row r="3702" spans="15:19">
      <c r="O3702" s="132"/>
      <c r="P3702" s="132"/>
      <c r="R3702" s="132"/>
      <c r="S3702" s="132"/>
    </row>
    <row r="3703" spans="15:19">
      <c r="O3703" s="132"/>
      <c r="P3703" s="132"/>
      <c r="R3703" s="132"/>
      <c r="S3703" s="132"/>
    </row>
    <row r="3704" spans="15:19">
      <c r="O3704" s="132"/>
      <c r="P3704" s="132"/>
      <c r="R3704" s="132"/>
      <c r="S3704" s="132"/>
    </row>
    <row r="3705" spans="15:19">
      <c r="O3705" s="132"/>
      <c r="P3705" s="132"/>
      <c r="R3705" s="132"/>
      <c r="S3705" s="132"/>
    </row>
    <row r="3706" spans="15:19">
      <c r="O3706" s="132"/>
      <c r="P3706" s="132"/>
      <c r="R3706" s="132"/>
      <c r="S3706" s="132"/>
    </row>
    <row r="3707" spans="15:19">
      <c r="O3707" s="132"/>
      <c r="P3707" s="132"/>
      <c r="R3707" s="132"/>
      <c r="S3707" s="132"/>
    </row>
    <row r="3708" spans="15:19">
      <c r="O3708" s="132"/>
      <c r="P3708" s="132"/>
      <c r="R3708" s="132"/>
      <c r="S3708" s="132"/>
    </row>
    <row r="3709" spans="15:19">
      <c r="O3709" s="132"/>
      <c r="P3709" s="132"/>
      <c r="R3709" s="132"/>
      <c r="S3709" s="132"/>
    </row>
    <row r="3710" spans="15:19">
      <c r="O3710" s="132"/>
      <c r="P3710" s="132"/>
      <c r="R3710" s="132"/>
      <c r="S3710" s="132"/>
    </row>
    <row r="3711" spans="15:19">
      <c r="O3711" s="132"/>
      <c r="P3711" s="132"/>
      <c r="R3711" s="132"/>
      <c r="S3711" s="132"/>
    </row>
    <row r="3712" spans="15:19">
      <c r="O3712" s="132"/>
      <c r="P3712" s="132"/>
      <c r="R3712" s="132"/>
      <c r="S3712" s="132"/>
    </row>
    <row r="3713" spans="15:19">
      <c r="O3713" s="132"/>
      <c r="P3713" s="132"/>
      <c r="R3713" s="132"/>
      <c r="S3713" s="132"/>
    </row>
    <row r="3714" spans="15:19">
      <c r="O3714" s="132"/>
      <c r="P3714" s="132"/>
      <c r="R3714" s="132"/>
      <c r="S3714" s="132"/>
    </row>
    <row r="3715" spans="15:19">
      <c r="O3715" s="132"/>
      <c r="P3715" s="132"/>
      <c r="R3715" s="132"/>
      <c r="S3715" s="132"/>
    </row>
    <row r="3716" spans="15:19">
      <c r="O3716" s="132"/>
      <c r="P3716" s="132"/>
      <c r="R3716" s="132"/>
      <c r="S3716" s="132"/>
    </row>
    <row r="3717" spans="15:19">
      <c r="O3717" s="132"/>
      <c r="P3717" s="132"/>
      <c r="R3717" s="132"/>
      <c r="S3717" s="132"/>
    </row>
    <row r="3718" spans="15:19">
      <c r="O3718" s="132"/>
      <c r="P3718" s="132"/>
      <c r="R3718" s="132"/>
      <c r="S3718" s="132"/>
    </row>
    <row r="3719" spans="15:19">
      <c r="O3719" s="132"/>
      <c r="P3719" s="132"/>
      <c r="R3719" s="132"/>
      <c r="S3719" s="132"/>
    </row>
    <row r="3720" spans="15:19">
      <c r="O3720" s="132"/>
      <c r="P3720" s="132"/>
      <c r="R3720" s="132"/>
      <c r="S3720" s="132"/>
    </row>
    <row r="3721" spans="15:19">
      <c r="O3721" s="132"/>
      <c r="P3721" s="132"/>
      <c r="R3721" s="132"/>
      <c r="S3721" s="132"/>
    </row>
    <row r="3722" spans="15:19">
      <c r="O3722" s="132"/>
      <c r="P3722" s="132"/>
      <c r="R3722" s="132"/>
      <c r="S3722" s="132"/>
    </row>
    <row r="3723" spans="15:19">
      <c r="O3723" s="132"/>
      <c r="P3723" s="132"/>
      <c r="R3723" s="132"/>
      <c r="S3723" s="132"/>
    </row>
    <row r="3724" spans="15:19">
      <c r="O3724" s="132"/>
      <c r="P3724" s="132"/>
      <c r="R3724" s="132"/>
      <c r="S3724" s="132"/>
    </row>
    <row r="3725" spans="15:19">
      <c r="O3725" s="132"/>
      <c r="P3725" s="132"/>
      <c r="R3725" s="132"/>
      <c r="S3725" s="132"/>
    </row>
    <row r="3726" spans="15:19">
      <c r="O3726" s="132"/>
      <c r="P3726" s="132"/>
      <c r="R3726" s="132"/>
      <c r="S3726" s="132"/>
    </row>
    <row r="3727" spans="15:19">
      <c r="O3727" s="132"/>
      <c r="P3727" s="132"/>
      <c r="R3727" s="132"/>
      <c r="S3727" s="132"/>
    </row>
    <row r="3728" spans="15:19">
      <c r="O3728" s="132"/>
      <c r="P3728" s="132"/>
      <c r="R3728" s="132"/>
      <c r="S3728" s="132"/>
    </row>
    <row r="3729" spans="15:19">
      <c r="O3729" s="132"/>
      <c r="P3729" s="132"/>
      <c r="R3729" s="132"/>
      <c r="S3729" s="132"/>
    </row>
    <row r="3730" spans="15:19">
      <c r="O3730" s="132"/>
      <c r="P3730" s="132"/>
      <c r="R3730" s="132"/>
      <c r="S3730" s="132"/>
    </row>
    <row r="3731" spans="15:19">
      <c r="O3731" s="132"/>
      <c r="P3731" s="132"/>
      <c r="R3731" s="132"/>
      <c r="S3731" s="132"/>
    </row>
    <row r="3732" spans="15:19">
      <c r="O3732" s="132"/>
      <c r="P3732" s="132"/>
      <c r="R3732" s="132"/>
      <c r="S3732" s="132"/>
    </row>
    <row r="3733" spans="15:19">
      <c r="O3733" s="132"/>
      <c r="P3733" s="132"/>
      <c r="R3733" s="132"/>
      <c r="S3733" s="132"/>
    </row>
    <row r="3734" spans="15:19">
      <c r="O3734" s="132"/>
      <c r="P3734" s="132"/>
      <c r="R3734" s="132"/>
      <c r="S3734" s="132"/>
    </row>
    <row r="3735" spans="15:19">
      <c r="O3735" s="132"/>
      <c r="P3735" s="132"/>
      <c r="R3735" s="132"/>
      <c r="S3735" s="132"/>
    </row>
    <row r="3736" spans="15:19">
      <c r="O3736" s="132"/>
      <c r="P3736" s="132"/>
      <c r="R3736" s="132"/>
      <c r="S3736" s="132"/>
    </row>
    <row r="3737" spans="15:19">
      <c r="O3737" s="132"/>
      <c r="P3737" s="132"/>
      <c r="R3737" s="132"/>
      <c r="S3737" s="132"/>
    </row>
    <row r="3738" spans="15:19">
      <c r="O3738" s="132"/>
      <c r="P3738" s="132"/>
      <c r="R3738" s="132"/>
      <c r="S3738" s="132"/>
    </row>
    <row r="3739" spans="15:19">
      <c r="O3739" s="132"/>
      <c r="P3739" s="132"/>
      <c r="R3739" s="132"/>
      <c r="S3739" s="132"/>
    </row>
    <row r="3740" spans="15:19">
      <c r="O3740" s="132"/>
      <c r="P3740" s="132"/>
      <c r="R3740" s="132"/>
      <c r="S3740" s="132"/>
    </row>
    <row r="3741" spans="15:19">
      <c r="O3741" s="132"/>
      <c r="P3741" s="132"/>
      <c r="R3741" s="132"/>
      <c r="S3741" s="132"/>
    </row>
    <row r="3742" spans="15:19">
      <c r="O3742" s="132"/>
      <c r="P3742" s="132"/>
      <c r="R3742" s="132"/>
      <c r="S3742" s="132"/>
    </row>
    <row r="3743" spans="15:19">
      <c r="O3743" s="132"/>
      <c r="P3743" s="132"/>
      <c r="R3743" s="132"/>
      <c r="S3743" s="132"/>
    </row>
    <row r="3744" spans="15:19">
      <c r="O3744" s="132"/>
      <c r="P3744" s="132"/>
      <c r="R3744" s="132"/>
      <c r="S3744" s="132"/>
    </row>
    <row r="3745" spans="15:19">
      <c r="O3745" s="132"/>
      <c r="P3745" s="132"/>
      <c r="R3745" s="132"/>
      <c r="S3745" s="132"/>
    </row>
    <row r="3746" spans="15:19">
      <c r="O3746" s="132"/>
      <c r="P3746" s="132"/>
      <c r="R3746" s="132"/>
      <c r="S3746" s="132"/>
    </row>
    <row r="3747" spans="15:19">
      <c r="O3747" s="132"/>
      <c r="P3747" s="132"/>
      <c r="R3747" s="132"/>
      <c r="S3747" s="132"/>
    </row>
    <row r="3748" spans="15:19">
      <c r="O3748" s="132"/>
      <c r="P3748" s="132"/>
      <c r="R3748" s="132"/>
      <c r="S3748" s="132"/>
    </row>
    <row r="3749" spans="15:19">
      <c r="O3749" s="132"/>
      <c r="P3749" s="132"/>
      <c r="R3749" s="132"/>
      <c r="S3749" s="132"/>
    </row>
    <row r="3750" spans="15:19">
      <c r="O3750" s="132"/>
      <c r="P3750" s="132"/>
      <c r="R3750" s="132"/>
      <c r="S3750" s="132"/>
    </row>
    <row r="3751" spans="15:19">
      <c r="O3751" s="132"/>
      <c r="P3751" s="132"/>
      <c r="R3751" s="132"/>
      <c r="S3751" s="132"/>
    </row>
    <row r="3752" spans="15:19">
      <c r="O3752" s="132"/>
      <c r="P3752" s="132"/>
      <c r="R3752" s="132"/>
      <c r="S3752" s="132"/>
    </row>
    <row r="3753" spans="15:19">
      <c r="O3753" s="132"/>
      <c r="P3753" s="132"/>
      <c r="R3753" s="132"/>
      <c r="S3753" s="132"/>
    </row>
    <row r="3754" spans="15:19">
      <c r="O3754" s="132"/>
      <c r="P3754" s="132"/>
      <c r="R3754" s="132"/>
      <c r="S3754" s="132"/>
    </row>
    <row r="3755" spans="15:19">
      <c r="O3755" s="132"/>
      <c r="P3755" s="132"/>
      <c r="R3755" s="132"/>
      <c r="S3755" s="132"/>
    </row>
    <row r="3756" spans="15:19">
      <c r="O3756" s="132"/>
      <c r="P3756" s="132"/>
      <c r="R3756" s="132"/>
      <c r="S3756" s="132"/>
    </row>
    <row r="3757" spans="15:19">
      <c r="O3757" s="132"/>
      <c r="P3757" s="132"/>
      <c r="R3757" s="132"/>
      <c r="S3757" s="132"/>
    </row>
    <row r="3758" spans="15:19">
      <c r="O3758" s="132"/>
      <c r="P3758" s="132"/>
      <c r="R3758" s="132"/>
      <c r="S3758" s="132"/>
    </row>
    <row r="3759" spans="15:19">
      <c r="O3759" s="132"/>
      <c r="P3759" s="132"/>
      <c r="R3759" s="132"/>
      <c r="S3759" s="132"/>
    </row>
    <row r="3760" spans="15:19">
      <c r="O3760" s="132"/>
      <c r="P3760" s="132"/>
      <c r="R3760" s="132"/>
      <c r="S3760" s="132"/>
    </row>
    <row r="3761" spans="15:19">
      <c r="O3761" s="132"/>
      <c r="P3761" s="132"/>
      <c r="R3761" s="132"/>
      <c r="S3761" s="132"/>
    </row>
    <row r="3762" spans="15:19">
      <c r="O3762" s="132"/>
      <c r="P3762" s="132"/>
      <c r="R3762" s="132"/>
      <c r="S3762" s="132"/>
    </row>
    <row r="3763" spans="15:19">
      <c r="O3763" s="132"/>
      <c r="P3763" s="132"/>
      <c r="R3763" s="132"/>
      <c r="S3763" s="132"/>
    </row>
    <row r="3764" spans="15:19">
      <c r="O3764" s="132"/>
      <c r="P3764" s="132"/>
      <c r="R3764" s="132"/>
      <c r="S3764" s="132"/>
    </row>
    <row r="3765" spans="15:19">
      <c r="O3765" s="132"/>
      <c r="P3765" s="132"/>
      <c r="R3765" s="132"/>
      <c r="S3765" s="132"/>
    </row>
    <row r="3766" spans="15:19">
      <c r="O3766" s="132"/>
      <c r="P3766" s="132"/>
      <c r="R3766" s="132"/>
      <c r="S3766" s="132"/>
    </row>
    <row r="3767" spans="15:19">
      <c r="O3767" s="132"/>
      <c r="P3767" s="132"/>
      <c r="R3767" s="132"/>
      <c r="S3767" s="132"/>
    </row>
    <row r="3768" spans="15:19">
      <c r="O3768" s="132"/>
      <c r="P3768" s="132"/>
      <c r="R3768" s="132"/>
      <c r="S3768" s="132"/>
    </row>
    <row r="3769" spans="15:19">
      <c r="O3769" s="132"/>
      <c r="P3769" s="132"/>
      <c r="R3769" s="132"/>
      <c r="S3769" s="132"/>
    </row>
    <row r="3770" spans="15:19">
      <c r="O3770" s="132"/>
      <c r="P3770" s="132"/>
      <c r="R3770" s="132"/>
      <c r="S3770" s="132"/>
    </row>
    <row r="3771" spans="15:19">
      <c r="O3771" s="132"/>
      <c r="P3771" s="132"/>
      <c r="R3771" s="132"/>
      <c r="S3771" s="132"/>
    </row>
    <row r="3772" spans="15:19">
      <c r="O3772" s="132"/>
      <c r="P3772" s="132"/>
      <c r="R3772" s="132"/>
      <c r="S3772" s="132"/>
    </row>
    <row r="3773" spans="15:19">
      <c r="O3773" s="132"/>
      <c r="P3773" s="132"/>
      <c r="R3773" s="132"/>
      <c r="S3773" s="132"/>
    </row>
    <row r="3774" spans="15:19">
      <c r="O3774" s="132"/>
      <c r="P3774" s="132"/>
      <c r="R3774" s="132"/>
      <c r="S3774" s="132"/>
    </row>
    <row r="3775" spans="15:19">
      <c r="O3775" s="132"/>
      <c r="P3775" s="132"/>
      <c r="R3775" s="132"/>
      <c r="S3775" s="132"/>
    </row>
    <row r="3776" spans="15:19">
      <c r="O3776" s="132"/>
      <c r="P3776" s="132"/>
      <c r="R3776" s="132"/>
      <c r="S3776" s="132"/>
    </row>
    <row r="3777" spans="15:19">
      <c r="O3777" s="132"/>
      <c r="P3777" s="132"/>
      <c r="R3777" s="132"/>
      <c r="S3777" s="132"/>
    </row>
    <row r="3778" spans="15:19">
      <c r="O3778" s="132"/>
      <c r="P3778" s="132"/>
      <c r="R3778" s="132"/>
      <c r="S3778" s="132"/>
    </row>
    <row r="3779" spans="15:19">
      <c r="O3779" s="132"/>
      <c r="P3779" s="132"/>
      <c r="R3779" s="132"/>
      <c r="S3779" s="132"/>
    </row>
    <row r="3780" spans="15:19">
      <c r="O3780" s="132"/>
      <c r="P3780" s="132"/>
      <c r="R3780" s="132"/>
      <c r="S3780" s="132"/>
    </row>
    <row r="3781" spans="15:19">
      <c r="O3781" s="132"/>
      <c r="P3781" s="132"/>
      <c r="R3781" s="132"/>
      <c r="S3781" s="132"/>
    </row>
    <row r="3782" spans="15:19">
      <c r="O3782" s="132"/>
      <c r="P3782" s="132"/>
      <c r="R3782" s="132"/>
      <c r="S3782" s="132"/>
    </row>
    <row r="3783" spans="15:19">
      <c r="O3783" s="132"/>
      <c r="P3783" s="132"/>
      <c r="R3783" s="132"/>
      <c r="S3783" s="132"/>
    </row>
    <row r="3784" spans="15:19">
      <c r="O3784" s="132"/>
      <c r="P3784" s="132"/>
      <c r="R3784" s="132"/>
      <c r="S3784" s="132"/>
    </row>
    <row r="3785" spans="15:19">
      <c r="O3785" s="132"/>
      <c r="P3785" s="132"/>
      <c r="R3785" s="132"/>
      <c r="S3785" s="132"/>
    </row>
    <row r="3786" spans="15:19">
      <c r="O3786" s="132"/>
      <c r="P3786" s="132"/>
      <c r="R3786" s="132"/>
      <c r="S3786" s="132"/>
    </row>
    <row r="3787" spans="15:19">
      <c r="O3787" s="132"/>
      <c r="P3787" s="132"/>
      <c r="R3787" s="132"/>
      <c r="S3787" s="132"/>
    </row>
    <row r="3788" spans="15:19">
      <c r="O3788" s="132"/>
      <c r="P3788" s="132"/>
      <c r="R3788" s="132"/>
      <c r="S3788" s="132"/>
    </row>
    <row r="3789" spans="15:19">
      <c r="O3789" s="132"/>
      <c r="P3789" s="132"/>
      <c r="R3789" s="132"/>
      <c r="S3789" s="132"/>
    </row>
    <row r="3790" spans="15:19">
      <c r="O3790" s="132"/>
      <c r="P3790" s="132"/>
      <c r="R3790" s="132"/>
      <c r="S3790" s="132"/>
    </row>
    <row r="3791" spans="15:19">
      <c r="O3791" s="132"/>
      <c r="P3791" s="132"/>
      <c r="R3791" s="132"/>
      <c r="S3791" s="132"/>
    </row>
    <row r="3792" spans="15:19">
      <c r="O3792" s="132"/>
      <c r="P3792" s="132"/>
      <c r="R3792" s="132"/>
      <c r="S3792" s="132"/>
    </row>
    <row r="3793" spans="15:19">
      <c r="O3793" s="132"/>
      <c r="P3793" s="132"/>
      <c r="R3793" s="132"/>
      <c r="S3793" s="132"/>
    </row>
    <row r="3794" spans="15:19">
      <c r="O3794" s="132"/>
      <c r="P3794" s="132"/>
      <c r="R3794" s="132"/>
      <c r="S3794" s="132"/>
    </row>
    <row r="3795" spans="15:19">
      <c r="O3795" s="132"/>
      <c r="P3795" s="132"/>
      <c r="R3795" s="132"/>
      <c r="S3795" s="132"/>
    </row>
    <row r="3796" spans="15:19">
      <c r="O3796" s="132"/>
      <c r="P3796" s="132"/>
      <c r="R3796" s="132"/>
      <c r="S3796" s="132"/>
    </row>
    <row r="3797" spans="15:19">
      <c r="O3797" s="132"/>
      <c r="P3797" s="132"/>
      <c r="R3797" s="132"/>
      <c r="S3797" s="132"/>
    </row>
    <row r="3798" spans="15:19">
      <c r="O3798" s="132"/>
      <c r="P3798" s="132"/>
      <c r="R3798" s="132"/>
      <c r="S3798" s="132"/>
    </row>
    <row r="3799" spans="15:19">
      <c r="O3799" s="132"/>
      <c r="P3799" s="132"/>
      <c r="R3799" s="132"/>
      <c r="S3799" s="132"/>
    </row>
    <row r="3800" spans="15:19">
      <c r="O3800" s="132"/>
      <c r="P3800" s="132"/>
      <c r="R3800" s="132"/>
      <c r="S3800" s="132"/>
    </row>
    <row r="3801" spans="15:19">
      <c r="O3801" s="132"/>
      <c r="P3801" s="132"/>
      <c r="R3801" s="132"/>
      <c r="S3801" s="132"/>
    </row>
    <row r="3802" spans="15:19">
      <c r="O3802" s="132"/>
      <c r="P3802" s="132"/>
      <c r="R3802" s="132"/>
      <c r="S3802" s="132"/>
    </row>
    <row r="3803" spans="15:19">
      <c r="O3803" s="132"/>
      <c r="P3803" s="132"/>
      <c r="R3803" s="132"/>
      <c r="S3803" s="132"/>
    </row>
    <row r="3804" spans="15:19">
      <c r="O3804" s="132"/>
      <c r="P3804" s="132"/>
      <c r="R3804" s="132"/>
      <c r="S3804" s="132"/>
    </row>
    <row r="3805" spans="15:19">
      <c r="O3805" s="132"/>
      <c r="P3805" s="132"/>
      <c r="R3805" s="132"/>
      <c r="S3805" s="132"/>
    </row>
    <row r="3806" spans="15:19">
      <c r="O3806" s="132"/>
      <c r="P3806" s="132"/>
      <c r="R3806" s="132"/>
      <c r="S3806" s="132"/>
    </row>
    <row r="3807" spans="15:19">
      <c r="O3807" s="132"/>
      <c r="P3807" s="132"/>
      <c r="R3807" s="132"/>
      <c r="S3807" s="132"/>
    </row>
    <row r="3808" spans="15:19">
      <c r="O3808" s="132"/>
      <c r="P3808" s="132"/>
      <c r="R3808" s="132"/>
      <c r="S3808" s="132"/>
    </row>
    <row r="3809" spans="15:19">
      <c r="O3809" s="132"/>
      <c r="P3809" s="132"/>
      <c r="R3809" s="132"/>
      <c r="S3809" s="132"/>
    </row>
    <row r="3810" spans="15:19">
      <c r="O3810" s="132"/>
      <c r="P3810" s="132"/>
      <c r="R3810" s="132"/>
      <c r="S3810" s="132"/>
    </row>
    <row r="3811" spans="15:19">
      <c r="O3811" s="132"/>
      <c r="P3811" s="132"/>
      <c r="R3811" s="132"/>
      <c r="S3811" s="132"/>
    </row>
    <row r="3812" spans="15:19">
      <c r="O3812" s="132"/>
      <c r="P3812" s="132"/>
      <c r="R3812" s="132"/>
      <c r="S3812" s="132"/>
    </row>
    <row r="3813" spans="15:19">
      <c r="O3813" s="132"/>
      <c r="P3813" s="132"/>
      <c r="R3813" s="132"/>
      <c r="S3813" s="132"/>
    </row>
    <row r="3814" spans="15:19">
      <c r="O3814" s="132"/>
      <c r="P3814" s="132"/>
      <c r="R3814" s="132"/>
      <c r="S3814" s="132"/>
    </row>
    <row r="3815" spans="15:19">
      <c r="O3815" s="132"/>
      <c r="P3815" s="132"/>
      <c r="R3815" s="132"/>
      <c r="S3815" s="132"/>
    </row>
    <row r="3816" spans="15:19">
      <c r="O3816" s="132"/>
      <c r="P3816" s="132"/>
      <c r="R3816" s="132"/>
      <c r="S3816" s="132"/>
    </row>
    <row r="3817" spans="15:19">
      <c r="O3817" s="132"/>
      <c r="P3817" s="132"/>
      <c r="R3817" s="132"/>
      <c r="S3817" s="132"/>
    </row>
    <row r="3818" spans="15:19">
      <c r="O3818" s="132"/>
      <c r="P3818" s="132"/>
      <c r="R3818" s="132"/>
      <c r="S3818" s="132"/>
    </row>
    <row r="3819" spans="15:19">
      <c r="O3819" s="132"/>
      <c r="P3819" s="132"/>
      <c r="R3819" s="132"/>
      <c r="S3819" s="132"/>
    </row>
    <row r="3820" spans="15:19">
      <c r="O3820" s="132"/>
      <c r="P3820" s="132"/>
      <c r="R3820" s="132"/>
      <c r="S3820" s="132"/>
    </row>
    <row r="3821" spans="15:19">
      <c r="O3821" s="132"/>
      <c r="P3821" s="132"/>
      <c r="R3821" s="132"/>
      <c r="S3821" s="132"/>
    </row>
    <row r="3822" spans="15:19">
      <c r="O3822" s="132"/>
      <c r="P3822" s="132"/>
      <c r="R3822" s="132"/>
      <c r="S3822" s="132"/>
    </row>
    <row r="3823" spans="15:19">
      <c r="O3823" s="132"/>
      <c r="P3823" s="132"/>
      <c r="R3823" s="132"/>
      <c r="S3823" s="132"/>
    </row>
    <row r="3824" spans="15:19">
      <c r="O3824" s="132"/>
      <c r="P3824" s="132"/>
      <c r="R3824" s="132"/>
      <c r="S3824" s="132"/>
    </row>
    <row r="3825" spans="15:19">
      <c r="O3825" s="132"/>
      <c r="P3825" s="132"/>
      <c r="R3825" s="132"/>
      <c r="S3825" s="132"/>
    </row>
    <row r="3826" spans="15:19">
      <c r="O3826" s="132"/>
      <c r="P3826" s="132"/>
      <c r="R3826" s="132"/>
      <c r="S3826" s="132"/>
    </row>
    <row r="3827" spans="15:19">
      <c r="O3827" s="132"/>
      <c r="P3827" s="132"/>
      <c r="R3827" s="132"/>
      <c r="S3827" s="132"/>
    </row>
    <row r="3828" spans="15:19">
      <c r="O3828" s="132"/>
      <c r="P3828" s="132"/>
      <c r="R3828" s="132"/>
      <c r="S3828" s="132"/>
    </row>
    <row r="3829" spans="15:19">
      <c r="O3829" s="132"/>
      <c r="P3829" s="132"/>
      <c r="R3829" s="132"/>
      <c r="S3829" s="132"/>
    </row>
    <row r="3830" spans="15:19">
      <c r="O3830" s="132"/>
      <c r="P3830" s="132"/>
      <c r="R3830" s="132"/>
      <c r="S3830" s="132"/>
    </row>
    <row r="3831" spans="15:19">
      <c r="O3831" s="132"/>
      <c r="P3831" s="132"/>
      <c r="R3831" s="132"/>
      <c r="S3831" s="132"/>
    </row>
    <row r="3832" spans="15:19">
      <c r="O3832" s="132"/>
      <c r="P3832" s="132"/>
      <c r="R3832" s="132"/>
      <c r="S3832" s="132"/>
    </row>
    <row r="3833" spans="15:19">
      <c r="O3833" s="132"/>
      <c r="P3833" s="132"/>
      <c r="R3833" s="132"/>
      <c r="S3833" s="132"/>
    </row>
    <row r="3834" spans="15:19">
      <c r="O3834" s="132"/>
      <c r="P3834" s="132"/>
      <c r="R3834" s="132"/>
      <c r="S3834" s="132"/>
    </row>
    <row r="3835" spans="15:19">
      <c r="O3835" s="132"/>
      <c r="P3835" s="132"/>
      <c r="R3835" s="132"/>
      <c r="S3835" s="132"/>
    </row>
    <row r="3836" spans="15:19">
      <c r="O3836" s="132"/>
      <c r="P3836" s="132"/>
      <c r="R3836" s="132"/>
      <c r="S3836" s="132"/>
    </row>
    <row r="3837" spans="15:19">
      <c r="O3837" s="132"/>
      <c r="P3837" s="132"/>
      <c r="R3837" s="132"/>
      <c r="S3837" s="132"/>
    </row>
    <row r="3838" spans="15:19">
      <c r="O3838" s="132"/>
      <c r="P3838" s="132"/>
      <c r="R3838" s="132"/>
      <c r="S3838" s="132"/>
    </row>
    <row r="3839" spans="15:19">
      <c r="O3839" s="132"/>
      <c r="P3839" s="132"/>
      <c r="R3839" s="132"/>
      <c r="S3839" s="132"/>
    </row>
    <row r="3840" spans="15:19">
      <c r="O3840" s="132"/>
      <c r="P3840" s="132"/>
      <c r="R3840" s="132"/>
      <c r="S3840" s="132"/>
    </row>
    <row r="3841" spans="15:19">
      <c r="O3841" s="132"/>
      <c r="P3841" s="132"/>
      <c r="R3841" s="132"/>
      <c r="S3841" s="132"/>
    </row>
    <row r="3842" spans="15:19">
      <c r="O3842" s="132"/>
      <c r="P3842" s="132"/>
      <c r="R3842" s="132"/>
      <c r="S3842" s="132"/>
    </row>
    <row r="3843" spans="15:19">
      <c r="O3843" s="132"/>
      <c r="P3843" s="132"/>
      <c r="R3843" s="132"/>
      <c r="S3843" s="132"/>
    </row>
    <row r="3844" spans="15:19">
      <c r="O3844" s="132"/>
      <c r="P3844" s="132"/>
      <c r="R3844" s="132"/>
      <c r="S3844" s="132"/>
    </row>
    <row r="3845" spans="15:19">
      <c r="O3845" s="132"/>
      <c r="P3845" s="132"/>
      <c r="R3845" s="132"/>
      <c r="S3845" s="132"/>
    </row>
    <row r="3846" spans="15:19">
      <c r="O3846" s="132"/>
      <c r="P3846" s="132"/>
      <c r="R3846" s="132"/>
      <c r="S3846" s="132"/>
    </row>
    <row r="3847" spans="15:19">
      <c r="O3847" s="132"/>
      <c r="P3847" s="132"/>
      <c r="R3847" s="132"/>
      <c r="S3847" s="132"/>
    </row>
    <row r="3848" spans="15:19">
      <c r="O3848" s="132"/>
      <c r="P3848" s="132"/>
      <c r="R3848" s="132"/>
      <c r="S3848" s="132"/>
    </row>
    <row r="3849" spans="15:19">
      <c r="O3849" s="132"/>
      <c r="P3849" s="132"/>
      <c r="R3849" s="132"/>
      <c r="S3849" s="132"/>
    </row>
    <row r="3850" spans="15:19">
      <c r="O3850" s="132"/>
      <c r="P3850" s="132"/>
      <c r="R3850" s="132"/>
      <c r="S3850" s="132"/>
    </row>
    <row r="3851" spans="15:19">
      <c r="O3851" s="132"/>
      <c r="P3851" s="132"/>
      <c r="R3851" s="132"/>
      <c r="S3851" s="132"/>
    </row>
    <row r="3852" spans="15:19">
      <c r="O3852" s="132"/>
      <c r="P3852" s="132"/>
      <c r="R3852" s="132"/>
      <c r="S3852" s="132"/>
    </row>
    <row r="3853" spans="15:19">
      <c r="O3853" s="132"/>
      <c r="P3853" s="132"/>
      <c r="R3853" s="132"/>
      <c r="S3853" s="132"/>
    </row>
    <row r="3854" spans="15:19">
      <c r="O3854" s="132"/>
      <c r="P3854" s="132"/>
      <c r="R3854" s="132"/>
      <c r="S3854" s="132"/>
    </row>
    <row r="3855" spans="15:19">
      <c r="O3855" s="132"/>
      <c r="P3855" s="132"/>
      <c r="R3855" s="132"/>
      <c r="S3855" s="132"/>
    </row>
    <row r="3856" spans="15:19">
      <c r="O3856" s="132"/>
      <c r="P3856" s="132"/>
      <c r="R3856" s="132"/>
      <c r="S3856" s="132"/>
    </row>
    <row r="3857" spans="15:19">
      <c r="O3857" s="132"/>
      <c r="P3857" s="132"/>
      <c r="R3857" s="132"/>
      <c r="S3857" s="132"/>
    </row>
    <row r="3858" spans="15:19">
      <c r="O3858" s="132"/>
      <c r="P3858" s="132"/>
      <c r="R3858" s="132"/>
      <c r="S3858" s="132"/>
    </row>
    <row r="3859" spans="15:19">
      <c r="O3859" s="132"/>
      <c r="P3859" s="132"/>
      <c r="R3859" s="132"/>
      <c r="S3859" s="132"/>
    </row>
    <row r="3860" spans="15:19">
      <c r="O3860" s="132"/>
      <c r="P3860" s="132"/>
      <c r="R3860" s="132"/>
      <c r="S3860" s="132"/>
    </row>
    <row r="3861" spans="15:19">
      <c r="O3861" s="132"/>
      <c r="P3861" s="132"/>
      <c r="R3861" s="132"/>
      <c r="S3861" s="132"/>
    </row>
    <row r="3862" spans="15:19">
      <c r="O3862" s="132"/>
      <c r="P3862" s="132"/>
      <c r="R3862" s="132"/>
      <c r="S3862" s="132"/>
    </row>
    <row r="3863" spans="15:19">
      <c r="O3863" s="132"/>
      <c r="P3863" s="132"/>
      <c r="R3863" s="132"/>
      <c r="S3863" s="132"/>
    </row>
    <row r="3864" spans="15:19">
      <c r="O3864" s="132"/>
      <c r="P3864" s="132"/>
      <c r="R3864" s="132"/>
      <c r="S3864" s="132"/>
    </row>
    <row r="3865" spans="15:19">
      <c r="O3865" s="132"/>
      <c r="P3865" s="132"/>
      <c r="R3865" s="132"/>
      <c r="S3865" s="132"/>
    </row>
    <row r="3866" spans="15:19">
      <c r="O3866" s="132"/>
      <c r="P3866" s="132"/>
      <c r="R3866" s="132"/>
      <c r="S3866" s="132"/>
    </row>
    <row r="3867" spans="15:19">
      <c r="O3867" s="132"/>
      <c r="P3867" s="132"/>
      <c r="R3867" s="132"/>
      <c r="S3867" s="132"/>
    </row>
    <row r="3868" spans="15:19">
      <c r="O3868" s="132"/>
      <c r="P3868" s="132"/>
      <c r="R3868" s="132"/>
      <c r="S3868" s="132"/>
    </row>
    <row r="3869" spans="15:19">
      <c r="O3869" s="132"/>
      <c r="P3869" s="132"/>
      <c r="R3869" s="132"/>
      <c r="S3869" s="132"/>
    </row>
    <row r="3870" spans="15:19">
      <c r="O3870" s="132"/>
      <c r="P3870" s="132"/>
      <c r="R3870" s="132"/>
      <c r="S3870" s="132"/>
    </row>
    <row r="3871" spans="15:19">
      <c r="O3871" s="132"/>
      <c r="P3871" s="132"/>
      <c r="R3871" s="132"/>
      <c r="S3871" s="132"/>
    </row>
    <row r="3872" spans="15:19">
      <c r="O3872" s="132"/>
      <c r="P3872" s="132"/>
      <c r="R3872" s="132"/>
      <c r="S3872" s="132"/>
    </row>
    <row r="3873" spans="15:19">
      <c r="O3873" s="132"/>
      <c r="P3873" s="132"/>
      <c r="R3873" s="132"/>
      <c r="S3873" s="132"/>
    </row>
    <row r="3874" spans="15:19">
      <c r="O3874" s="132"/>
      <c r="P3874" s="132"/>
      <c r="R3874" s="132"/>
      <c r="S3874" s="132"/>
    </row>
    <row r="3875" spans="15:19">
      <c r="O3875" s="132"/>
      <c r="P3875" s="132"/>
      <c r="R3875" s="132"/>
      <c r="S3875" s="132"/>
    </row>
    <row r="3876" spans="15:19">
      <c r="O3876" s="132"/>
      <c r="P3876" s="132"/>
      <c r="R3876" s="132"/>
      <c r="S3876" s="132"/>
    </row>
    <row r="3877" spans="15:19">
      <c r="O3877" s="132"/>
      <c r="P3877" s="132"/>
      <c r="R3877" s="132"/>
      <c r="S3877" s="132"/>
    </row>
    <row r="3878" spans="15:19">
      <c r="O3878" s="132"/>
      <c r="P3878" s="132"/>
      <c r="R3878" s="132"/>
      <c r="S3878" s="132"/>
    </row>
    <row r="3879" spans="15:19">
      <c r="O3879" s="132"/>
      <c r="P3879" s="132"/>
      <c r="R3879" s="132"/>
      <c r="S3879" s="132"/>
    </row>
    <row r="3880" spans="15:19">
      <c r="O3880" s="132"/>
      <c r="P3880" s="132"/>
      <c r="R3880" s="132"/>
      <c r="S3880" s="132"/>
    </row>
    <row r="3881" spans="15:19">
      <c r="O3881" s="132"/>
      <c r="P3881" s="132"/>
      <c r="R3881" s="132"/>
      <c r="S3881" s="132"/>
    </row>
    <row r="3882" spans="15:19">
      <c r="O3882" s="132"/>
      <c r="P3882" s="132"/>
      <c r="R3882" s="132"/>
      <c r="S3882" s="132"/>
    </row>
    <row r="3883" spans="15:19">
      <c r="O3883" s="132"/>
      <c r="P3883" s="132"/>
      <c r="R3883" s="132"/>
      <c r="S3883" s="132"/>
    </row>
    <row r="3884" spans="15:19">
      <c r="O3884" s="132"/>
      <c r="P3884" s="132"/>
      <c r="R3884" s="132"/>
      <c r="S3884" s="132"/>
    </row>
    <row r="3885" spans="15:19">
      <c r="O3885" s="132"/>
      <c r="P3885" s="132"/>
      <c r="R3885" s="132"/>
      <c r="S3885" s="132"/>
    </row>
    <row r="3886" spans="15:19">
      <c r="O3886" s="132"/>
      <c r="P3886" s="132"/>
      <c r="R3886" s="132"/>
      <c r="S3886" s="132"/>
    </row>
    <row r="3887" spans="15:19">
      <c r="O3887" s="132"/>
      <c r="P3887" s="132"/>
      <c r="R3887" s="132"/>
      <c r="S3887" s="132"/>
    </row>
    <row r="3888" spans="15:19">
      <c r="O3888" s="132"/>
      <c r="P3888" s="132"/>
      <c r="R3888" s="132"/>
      <c r="S3888" s="132"/>
    </row>
    <row r="3889" spans="15:19">
      <c r="O3889" s="132"/>
      <c r="P3889" s="132"/>
      <c r="R3889" s="132"/>
      <c r="S3889" s="132"/>
    </row>
    <row r="3890" spans="15:19">
      <c r="O3890" s="132"/>
      <c r="P3890" s="132"/>
      <c r="R3890" s="132"/>
      <c r="S3890" s="132"/>
    </row>
    <row r="3891" spans="15:19">
      <c r="O3891" s="132"/>
      <c r="P3891" s="132"/>
      <c r="R3891" s="132"/>
      <c r="S3891" s="132"/>
    </row>
    <row r="3892" spans="15:19">
      <c r="O3892" s="132"/>
      <c r="P3892" s="132"/>
      <c r="R3892" s="132"/>
      <c r="S3892" s="132"/>
    </row>
    <row r="3893" spans="15:19">
      <c r="O3893" s="132"/>
      <c r="P3893" s="132"/>
      <c r="R3893" s="132"/>
      <c r="S3893" s="132"/>
    </row>
    <row r="3894" spans="15:19">
      <c r="O3894" s="132"/>
      <c r="P3894" s="132"/>
      <c r="R3894" s="132"/>
      <c r="S3894" s="132"/>
    </row>
    <row r="3895" spans="15:19">
      <c r="O3895" s="132"/>
      <c r="P3895" s="132"/>
      <c r="R3895" s="132"/>
      <c r="S3895" s="132"/>
    </row>
    <row r="3896" spans="15:19">
      <c r="O3896" s="132"/>
      <c r="P3896" s="132"/>
      <c r="R3896" s="132"/>
      <c r="S3896" s="132"/>
    </row>
    <row r="3897" spans="15:19">
      <c r="O3897" s="132"/>
      <c r="P3897" s="132"/>
      <c r="R3897" s="132"/>
      <c r="S3897" s="132"/>
    </row>
    <row r="3898" spans="15:19">
      <c r="O3898" s="132"/>
      <c r="P3898" s="132"/>
      <c r="R3898" s="132"/>
      <c r="S3898" s="132"/>
    </row>
    <row r="3899" spans="15:19">
      <c r="O3899" s="132"/>
      <c r="P3899" s="132"/>
      <c r="R3899" s="132"/>
      <c r="S3899" s="132"/>
    </row>
    <row r="3900" spans="15:19">
      <c r="O3900" s="132"/>
      <c r="P3900" s="132"/>
      <c r="R3900" s="132"/>
      <c r="S3900" s="132"/>
    </row>
    <row r="3901" spans="15:19">
      <c r="O3901" s="132"/>
      <c r="P3901" s="132"/>
      <c r="R3901" s="132"/>
      <c r="S3901" s="132"/>
    </row>
    <row r="3902" spans="15:19">
      <c r="O3902" s="132"/>
      <c r="P3902" s="132"/>
      <c r="R3902" s="132"/>
      <c r="S3902" s="132"/>
    </row>
    <row r="3903" spans="15:19">
      <c r="O3903" s="132"/>
      <c r="P3903" s="132"/>
      <c r="R3903" s="132"/>
      <c r="S3903" s="132"/>
    </row>
    <row r="3904" spans="15:19">
      <c r="O3904" s="132"/>
      <c r="P3904" s="132"/>
      <c r="R3904" s="132"/>
      <c r="S3904" s="132"/>
    </row>
    <row r="3905" spans="15:19">
      <c r="O3905" s="132"/>
      <c r="P3905" s="132"/>
      <c r="R3905" s="132"/>
      <c r="S3905" s="132"/>
    </row>
    <row r="3906" spans="15:19">
      <c r="O3906" s="132"/>
      <c r="P3906" s="132"/>
      <c r="R3906" s="132"/>
      <c r="S3906" s="132"/>
    </row>
    <row r="3907" spans="15:19">
      <c r="O3907" s="132"/>
      <c r="P3907" s="132"/>
      <c r="R3907" s="132"/>
      <c r="S3907" s="132"/>
    </row>
    <row r="3908" spans="15:19">
      <c r="O3908" s="132"/>
      <c r="P3908" s="132"/>
      <c r="R3908" s="132"/>
      <c r="S3908" s="132"/>
    </row>
    <row r="3909" spans="15:19">
      <c r="O3909" s="132"/>
      <c r="P3909" s="132"/>
      <c r="R3909" s="132"/>
      <c r="S3909" s="132"/>
    </row>
    <row r="3910" spans="15:19">
      <c r="O3910" s="132"/>
      <c r="P3910" s="132"/>
      <c r="R3910" s="132"/>
      <c r="S3910" s="132"/>
    </row>
    <row r="3911" spans="15:19">
      <c r="O3911" s="132"/>
      <c r="P3911" s="132"/>
      <c r="R3911" s="132"/>
      <c r="S3911" s="132"/>
    </row>
    <row r="3912" spans="15:19">
      <c r="O3912" s="132"/>
      <c r="P3912" s="132"/>
      <c r="R3912" s="132"/>
      <c r="S3912" s="132"/>
    </row>
    <row r="3913" spans="15:19">
      <c r="O3913" s="132"/>
      <c r="P3913" s="132"/>
      <c r="R3913" s="132"/>
      <c r="S3913" s="132"/>
    </row>
    <row r="3914" spans="15:19">
      <c r="O3914" s="132"/>
      <c r="P3914" s="132"/>
      <c r="R3914" s="132"/>
      <c r="S3914" s="132"/>
    </row>
    <row r="3915" spans="15:19">
      <c r="O3915" s="132"/>
      <c r="P3915" s="132"/>
      <c r="R3915" s="132"/>
      <c r="S3915" s="132"/>
    </row>
    <row r="3916" spans="15:19">
      <c r="O3916" s="132"/>
      <c r="P3916" s="132"/>
      <c r="R3916" s="132"/>
      <c r="S3916" s="132"/>
    </row>
    <row r="3917" spans="15:19">
      <c r="O3917" s="132"/>
      <c r="P3917" s="132"/>
      <c r="R3917" s="132"/>
      <c r="S3917" s="132"/>
    </row>
    <row r="3918" spans="15:19">
      <c r="O3918" s="132"/>
      <c r="P3918" s="132"/>
      <c r="R3918" s="132"/>
      <c r="S3918" s="132"/>
    </row>
    <row r="3919" spans="15:19">
      <c r="O3919" s="132"/>
      <c r="P3919" s="132"/>
      <c r="R3919" s="132"/>
      <c r="S3919" s="132"/>
    </row>
    <row r="3920" spans="15:19">
      <c r="O3920" s="132"/>
      <c r="P3920" s="132"/>
      <c r="R3920" s="132"/>
      <c r="S3920" s="132"/>
    </row>
    <row r="3921" spans="15:19">
      <c r="O3921" s="132"/>
      <c r="P3921" s="132"/>
      <c r="R3921" s="132"/>
      <c r="S3921" s="132"/>
    </row>
    <row r="3922" spans="15:19">
      <c r="O3922" s="132"/>
      <c r="P3922" s="132"/>
      <c r="R3922" s="132"/>
      <c r="S3922" s="132"/>
    </row>
    <row r="3923" spans="15:19">
      <c r="O3923" s="132"/>
      <c r="P3923" s="132"/>
      <c r="R3923" s="132"/>
      <c r="S3923" s="132"/>
    </row>
    <row r="3924" spans="15:19">
      <c r="O3924" s="132"/>
      <c r="P3924" s="132"/>
      <c r="R3924" s="132"/>
      <c r="S3924" s="132"/>
    </row>
    <row r="3925" spans="15:19">
      <c r="O3925" s="132"/>
      <c r="P3925" s="132"/>
      <c r="R3925" s="132"/>
      <c r="S3925" s="132"/>
    </row>
    <row r="3926" spans="15:19">
      <c r="O3926" s="132"/>
      <c r="P3926" s="132"/>
      <c r="R3926" s="132"/>
      <c r="S3926" s="132"/>
    </row>
    <row r="3927" spans="15:19">
      <c r="O3927" s="132"/>
      <c r="P3927" s="132"/>
      <c r="R3927" s="132"/>
      <c r="S3927" s="132"/>
    </row>
    <row r="3928" spans="15:19">
      <c r="O3928" s="132"/>
      <c r="P3928" s="132"/>
      <c r="R3928" s="132"/>
      <c r="S3928" s="132"/>
    </row>
    <row r="3929" spans="15:19">
      <c r="O3929" s="132"/>
      <c r="P3929" s="132"/>
      <c r="R3929" s="132"/>
      <c r="S3929" s="132"/>
    </row>
    <row r="3930" spans="15:19">
      <c r="O3930" s="132"/>
      <c r="P3930" s="132"/>
      <c r="R3930" s="132"/>
      <c r="S3930" s="132"/>
    </row>
    <row r="3931" spans="15:19">
      <c r="O3931" s="132"/>
      <c r="P3931" s="132"/>
      <c r="R3931" s="132"/>
      <c r="S3931" s="132"/>
    </row>
    <row r="3932" spans="15:19">
      <c r="O3932" s="132"/>
      <c r="P3932" s="132"/>
      <c r="R3932" s="132"/>
      <c r="S3932" s="132"/>
    </row>
    <row r="3933" spans="15:19">
      <c r="O3933" s="132"/>
      <c r="P3933" s="132"/>
      <c r="R3933" s="132"/>
      <c r="S3933" s="132"/>
    </row>
    <row r="3934" spans="15:19">
      <c r="O3934" s="132"/>
      <c r="P3934" s="132"/>
      <c r="R3934" s="132"/>
      <c r="S3934" s="132"/>
    </row>
    <row r="3935" spans="15:19">
      <c r="O3935" s="132"/>
      <c r="P3935" s="132"/>
      <c r="R3935" s="132"/>
      <c r="S3935" s="132"/>
    </row>
    <row r="3936" spans="15:19">
      <c r="O3936" s="132"/>
      <c r="P3936" s="132"/>
      <c r="R3936" s="132"/>
      <c r="S3936" s="132"/>
    </row>
    <row r="3937" spans="15:19">
      <c r="O3937" s="132"/>
      <c r="P3937" s="132"/>
      <c r="R3937" s="132"/>
      <c r="S3937" s="132"/>
    </row>
    <row r="3938" spans="15:19">
      <c r="O3938" s="132"/>
      <c r="P3938" s="132"/>
      <c r="R3938" s="132"/>
      <c r="S3938" s="132"/>
    </row>
    <row r="3939" spans="15:19">
      <c r="O3939" s="132"/>
      <c r="P3939" s="132"/>
      <c r="R3939" s="132"/>
      <c r="S3939" s="132"/>
    </row>
    <row r="3940" spans="15:19">
      <c r="O3940" s="132"/>
      <c r="P3940" s="132"/>
      <c r="R3940" s="132"/>
      <c r="S3940" s="132"/>
    </row>
    <row r="3941" spans="15:19">
      <c r="O3941" s="132"/>
      <c r="P3941" s="132"/>
      <c r="R3941" s="132"/>
      <c r="S3941" s="132"/>
    </row>
    <row r="3942" spans="15:19">
      <c r="O3942" s="132"/>
      <c r="P3942" s="132"/>
      <c r="R3942" s="132"/>
      <c r="S3942" s="132"/>
    </row>
    <row r="3943" spans="15:19">
      <c r="O3943" s="132"/>
      <c r="P3943" s="132"/>
      <c r="R3943" s="132"/>
      <c r="S3943" s="132"/>
    </row>
    <row r="3944" spans="15:19">
      <c r="O3944" s="132"/>
      <c r="P3944" s="132"/>
      <c r="R3944" s="132"/>
      <c r="S3944" s="132"/>
    </row>
    <row r="3945" spans="15:19">
      <c r="O3945" s="132"/>
      <c r="P3945" s="132"/>
      <c r="R3945" s="132"/>
      <c r="S3945" s="132"/>
    </row>
    <row r="3946" spans="15:19">
      <c r="O3946" s="132"/>
      <c r="P3946" s="132"/>
      <c r="R3946" s="132"/>
      <c r="S3946" s="132"/>
    </row>
    <row r="3947" spans="15:19">
      <c r="O3947" s="132"/>
      <c r="P3947" s="132"/>
      <c r="R3947" s="132"/>
      <c r="S3947" s="132"/>
    </row>
    <row r="3948" spans="15:19">
      <c r="O3948" s="132"/>
      <c r="P3948" s="132"/>
      <c r="R3948" s="132"/>
      <c r="S3948" s="132"/>
    </row>
    <row r="3949" spans="15:19">
      <c r="O3949" s="132"/>
      <c r="P3949" s="132"/>
      <c r="R3949" s="132"/>
      <c r="S3949" s="132"/>
    </row>
    <row r="3950" spans="15:19">
      <c r="O3950" s="132"/>
      <c r="P3950" s="132"/>
      <c r="R3950" s="132"/>
      <c r="S3950" s="132"/>
    </row>
    <row r="3951" spans="15:19">
      <c r="O3951" s="132"/>
      <c r="P3951" s="132"/>
      <c r="R3951" s="132"/>
      <c r="S3951" s="132"/>
    </row>
    <row r="3952" spans="15:19">
      <c r="O3952" s="132"/>
      <c r="P3952" s="132"/>
      <c r="R3952" s="132"/>
      <c r="S3952" s="132"/>
    </row>
    <row r="3953" spans="15:19">
      <c r="O3953" s="132"/>
      <c r="P3953" s="132"/>
      <c r="R3953" s="132"/>
      <c r="S3953" s="132"/>
    </row>
    <row r="3954" spans="15:19">
      <c r="O3954" s="132"/>
      <c r="P3954" s="132"/>
      <c r="R3954" s="132"/>
      <c r="S3954" s="132"/>
    </row>
    <row r="3955" spans="15:19">
      <c r="O3955" s="132"/>
      <c r="P3955" s="132"/>
      <c r="R3955" s="132"/>
      <c r="S3955" s="132"/>
    </row>
    <row r="3956" spans="15:19">
      <c r="O3956" s="132"/>
      <c r="P3956" s="132"/>
      <c r="R3956" s="132"/>
      <c r="S3956" s="132"/>
    </row>
    <row r="3957" spans="15:19">
      <c r="O3957" s="132"/>
      <c r="P3957" s="132"/>
      <c r="R3957" s="132"/>
      <c r="S3957" s="132"/>
    </row>
    <row r="3958" spans="15:19">
      <c r="O3958" s="132"/>
      <c r="P3958" s="132"/>
      <c r="R3958" s="132"/>
      <c r="S3958" s="132"/>
    </row>
    <row r="3959" spans="15:19">
      <c r="O3959" s="132"/>
      <c r="P3959" s="132"/>
      <c r="R3959" s="132"/>
      <c r="S3959" s="132"/>
    </row>
    <row r="3960" spans="15:19">
      <c r="O3960" s="132"/>
      <c r="P3960" s="132"/>
      <c r="R3960" s="132"/>
      <c r="S3960" s="132"/>
    </row>
    <row r="3961" spans="15:19">
      <c r="O3961" s="132"/>
      <c r="P3961" s="132"/>
      <c r="R3961" s="132"/>
      <c r="S3961" s="132"/>
    </row>
    <row r="3962" spans="15:19">
      <c r="O3962" s="132"/>
      <c r="P3962" s="132"/>
      <c r="R3962" s="132"/>
      <c r="S3962" s="132"/>
    </row>
    <row r="3963" spans="15:19">
      <c r="O3963" s="132"/>
      <c r="P3963" s="132"/>
      <c r="R3963" s="132"/>
      <c r="S3963" s="132"/>
    </row>
    <row r="3964" spans="15:19">
      <c r="O3964" s="132"/>
      <c r="P3964" s="132"/>
      <c r="R3964" s="132"/>
      <c r="S3964" s="132"/>
    </row>
    <row r="3965" spans="15:19">
      <c r="O3965" s="132"/>
      <c r="P3965" s="132"/>
      <c r="R3965" s="132"/>
      <c r="S3965" s="132"/>
    </row>
    <row r="3966" spans="15:19">
      <c r="O3966" s="132"/>
      <c r="P3966" s="132"/>
      <c r="R3966" s="132"/>
      <c r="S3966" s="132"/>
    </row>
    <row r="3967" spans="15:19">
      <c r="O3967" s="132"/>
      <c r="P3967" s="132"/>
      <c r="R3967" s="132"/>
      <c r="S3967" s="132"/>
    </row>
    <row r="3968" spans="15:19">
      <c r="O3968" s="132"/>
      <c r="P3968" s="132"/>
      <c r="R3968" s="132"/>
      <c r="S3968" s="132"/>
    </row>
    <row r="3969" spans="15:19">
      <c r="O3969" s="132"/>
      <c r="P3969" s="132"/>
      <c r="R3969" s="132"/>
      <c r="S3969" s="132"/>
    </row>
    <row r="3970" spans="15:19">
      <c r="O3970" s="132"/>
      <c r="P3970" s="132"/>
      <c r="R3970" s="132"/>
      <c r="S3970" s="132"/>
    </row>
    <row r="3971" spans="15:19">
      <c r="O3971" s="132"/>
      <c r="P3971" s="132"/>
      <c r="R3971" s="132"/>
      <c r="S3971" s="132"/>
    </row>
    <row r="3972" spans="15:19">
      <c r="O3972" s="132"/>
      <c r="P3972" s="132"/>
      <c r="R3972" s="132"/>
      <c r="S3972" s="132"/>
    </row>
    <row r="3973" spans="15:19">
      <c r="O3973" s="132"/>
      <c r="P3973" s="132"/>
      <c r="R3973" s="132"/>
      <c r="S3973" s="132"/>
    </row>
    <row r="3974" spans="15:19">
      <c r="O3974" s="132"/>
      <c r="P3974" s="132"/>
      <c r="R3974" s="132"/>
      <c r="S3974" s="132"/>
    </row>
    <row r="3975" spans="15:19">
      <c r="O3975" s="132"/>
      <c r="P3975" s="132"/>
      <c r="R3975" s="132"/>
      <c r="S3975" s="132"/>
    </row>
    <row r="3976" spans="15:19">
      <c r="O3976" s="132"/>
      <c r="P3976" s="132"/>
      <c r="R3976" s="132"/>
      <c r="S3976" s="132"/>
    </row>
    <row r="3977" spans="15:19">
      <c r="O3977" s="132"/>
      <c r="P3977" s="132"/>
      <c r="R3977" s="132"/>
      <c r="S3977" s="132"/>
    </row>
    <row r="3978" spans="15:19">
      <c r="O3978" s="132"/>
      <c r="P3978" s="132"/>
      <c r="R3978" s="132"/>
      <c r="S3978" s="132"/>
    </row>
    <row r="3979" spans="15:19">
      <c r="O3979" s="132"/>
      <c r="P3979" s="132"/>
      <c r="R3979" s="132"/>
      <c r="S3979" s="132"/>
    </row>
    <row r="3980" spans="15:19">
      <c r="O3980" s="132"/>
      <c r="P3980" s="132"/>
      <c r="R3980" s="132"/>
      <c r="S3980" s="132"/>
    </row>
    <row r="3981" spans="15:19">
      <c r="O3981" s="132"/>
      <c r="P3981" s="132"/>
      <c r="R3981" s="132"/>
      <c r="S3981" s="132"/>
    </row>
    <row r="3982" spans="15:19">
      <c r="O3982" s="132"/>
      <c r="P3982" s="132"/>
      <c r="R3982" s="132"/>
      <c r="S3982" s="132"/>
    </row>
    <row r="3983" spans="15:19">
      <c r="O3983" s="132"/>
      <c r="P3983" s="132"/>
      <c r="R3983" s="132"/>
      <c r="S3983" s="132"/>
    </row>
    <row r="3984" spans="15:19">
      <c r="O3984" s="132"/>
      <c r="P3984" s="132"/>
      <c r="R3984" s="132"/>
      <c r="S3984" s="132"/>
    </row>
    <row r="3985" spans="15:19">
      <c r="O3985" s="132"/>
      <c r="P3985" s="132"/>
      <c r="R3985" s="132"/>
      <c r="S3985" s="132"/>
    </row>
    <row r="3986" spans="15:19">
      <c r="O3986" s="132"/>
      <c r="P3986" s="132"/>
      <c r="R3986" s="132"/>
      <c r="S3986" s="132"/>
    </row>
    <row r="3987" spans="15:19">
      <c r="O3987" s="132"/>
      <c r="P3987" s="132"/>
      <c r="R3987" s="132"/>
      <c r="S3987" s="132"/>
    </row>
    <row r="3988" spans="15:19">
      <c r="O3988" s="132"/>
      <c r="P3988" s="132"/>
      <c r="R3988" s="132"/>
      <c r="S3988" s="132"/>
    </row>
    <row r="3989" spans="15:19">
      <c r="O3989" s="132"/>
      <c r="P3989" s="132"/>
      <c r="R3989" s="132"/>
      <c r="S3989" s="132"/>
    </row>
    <row r="3990" spans="15:19">
      <c r="O3990" s="132"/>
      <c r="P3990" s="132"/>
      <c r="R3990" s="132"/>
      <c r="S3990" s="132"/>
    </row>
    <row r="3991" spans="15:19">
      <c r="O3991" s="132"/>
      <c r="P3991" s="132"/>
      <c r="R3991" s="132"/>
      <c r="S3991" s="132"/>
    </row>
    <row r="3992" spans="15:19">
      <c r="O3992" s="132"/>
      <c r="P3992" s="132"/>
      <c r="R3992" s="132"/>
      <c r="S3992" s="132"/>
    </row>
    <row r="3993" spans="15:19">
      <c r="O3993" s="132"/>
      <c r="P3993" s="132"/>
      <c r="R3993" s="132"/>
      <c r="S3993" s="132"/>
    </row>
    <row r="3994" spans="15:19">
      <c r="O3994" s="132"/>
      <c r="P3994" s="132"/>
      <c r="R3994" s="132"/>
      <c r="S3994" s="132"/>
    </row>
    <row r="3995" spans="15:19">
      <c r="O3995" s="132"/>
      <c r="P3995" s="132"/>
      <c r="R3995" s="132"/>
      <c r="S3995" s="132"/>
    </row>
    <row r="3996" spans="15:19">
      <c r="O3996" s="132"/>
      <c r="P3996" s="132"/>
      <c r="R3996" s="132"/>
      <c r="S3996" s="132"/>
    </row>
    <row r="3997" spans="15:19">
      <c r="O3997" s="132"/>
      <c r="P3997" s="132"/>
      <c r="R3997" s="132"/>
      <c r="S3997" s="132"/>
    </row>
    <row r="3998" spans="15:19">
      <c r="O3998" s="132"/>
      <c r="P3998" s="132"/>
      <c r="R3998" s="132"/>
      <c r="S3998" s="132"/>
    </row>
    <row r="3999" spans="15:19">
      <c r="O3999" s="132"/>
      <c r="P3999" s="132"/>
      <c r="R3999" s="132"/>
      <c r="S3999" s="132"/>
    </row>
    <row r="4000" spans="15:19">
      <c r="O4000" s="132"/>
      <c r="P4000" s="132"/>
      <c r="R4000" s="132"/>
      <c r="S4000" s="132"/>
    </row>
    <row r="4001" spans="15:19">
      <c r="O4001" s="132"/>
      <c r="P4001" s="132"/>
      <c r="R4001" s="132"/>
      <c r="S4001" s="132"/>
    </row>
    <row r="4002" spans="15:19">
      <c r="O4002" s="132"/>
      <c r="P4002" s="132"/>
      <c r="R4002" s="132"/>
      <c r="S4002" s="132"/>
    </row>
    <row r="4003" spans="15:19">
      <c r="O4003" s="132"/>
      <c r="P4003" s="132"/>
      <c r="R4003" s="132"/>
      <c r="S4003" s="132"/>
    </row>
    <row r="4004" spans="15:19">
      <c r="O4004" s="132"/>
      <c r="P4004" s="132"/>
      <c r="R4004" s="132"/>
      <c r="S4004" s="132"/>
    </row>
    <row r="4005" spans="15:19">
      <c r="O4005" s="132"/>
      <c r="P4005" s="132"/>
      <c r="R4005" s="132"/>
      <c r="S4005" s="132"/>
    </row>
    <row r="4006" spans="15:19">
      <c r="O4006" s="132"/>
      <c r="P4006" s="132"/>
      <c r="R4006" s="132"/>
      <c r="S4006" s="132"/>
    </row>
    <row r="4007" spans="15:19">
      <c r="O4007" s="132"/>
      <c r="P4007" s="132"/>
      <c r="R4007" s="132"/>
      <c r="S4007" s="132"/>
    </row>
    <row r="4008" spans="15:19">
      <c r="O4008" s="132"/>
      <c r="P4008" s="132"/>
      <c r="R4008" s="132"/>
      <c r="S4008" s="132"/>
    </row>
    <row r="4009" spans="15:19">
      <c r="O4009" s="132"/>
      <c r="P4009" s="132"/>
      <c r="R4009" s="132"/>
      <c r="S4009" s="132"/>
    </row>
    <row r="4010" spans="15:19">
      <c r="O4010" s="132"/>
      <c r="P4010" s="132"/>
      <c r="R4010" s="132"/>
      <c r="S4010" s="132"/>
    </row>
    <row r="4011" spans="15:19">
      <c r="O4011" s="132"/>
      <c r="P4011" s="132"/>
      <c r="R4011" s="132"/>
      <c r="S4011" s="132"/>
    </row>
    <row r="4012" spans="15:19">
      <c r="O4012" s="132"/>
      <c r="P4012" s="132"/>
      <c r="R4012" s="132"/>
      <c r="S4012" s="132"/>
    </row>
    <row r="4013" spans="15:19">
      <c r="O4013" s="132"/>
      <c r="P4013" s="132"/>
      <c r="R4013" s="132"/>
      <c r="S4013" s="132"/>
    </row>
    <row r="4014" spans="15:19">
      <c r="O4014" s="132"/>
      <c r="P4014" s="132"/>
      <c r="R4014" s="132"/>
      <c r="S4014" s="132"/>
    </row>
    <row r="4015" spans="15:19">
      <c r="O4015" s="132"/>
      <c r="P4015" s="132"/>
      <c r="R4015" s="132"/>
      <c r="S4015" s="132"/>
    </row>
    <row r="4016" spans="15:19">
      <c r="O4016" s="132"/>
      <c r="P4016" s="132"/>
      <c r="R4016" s="132"/>
      <c r="S4016" s="132"/>
    </row>
    <row r="4017" spans="15:19">
      <c r="O4017" s="132"/>
      <c r="P4017" s="132"/>
      <c r="R4017" s="132"/>
      <c r="S4017" s="132"/>
    </row>
    <row r="4018" spans="15:19">
      <c r="O4018" s="132"/>
      <c r="P4018" s="132"/>
      <c r="R4018" s="132"/>
      <c r="S4018" s="132"/>
    </row>
    <row r="4019" spans="15:19">
      <c r="O4019" s="132"/>
      <c r="P4019" s="132"/>
      <c r="R4019" s="132"/>
      <c r="S4019" s="132"/>
    </row>
    <row r="4020" spans="15:19">
      <c r="O4020" s="132"/>
      <c r="P4020" s="132"/>
      <c r="R4020" s="132"/>
      <c r="S4020" s="132"/>
    </row>
    <row r="4021" spans="15:19">
      <c r="O4021" s="132"/>
      <c r="P4021" s="132"/>
      <c r="R4021" s="132"/>
      <c r="S4021" s="132"/>
    </row>
    <row r="4022" spans="15:19">
      <c r="O4022" s="132"/>
      <c r="P4022" s="132"/>
      <c r="R4022" s="132"/>
      <c r="S4022" s="132"/>
    </row>
    <row r="4023" spans="15:19">
      <c r="O4023" s="132"/>
      <c r="P4023" s="132"/>
      <c r="R4023" s="132"/>
      <c r="S4023" s="132"/>
    </row>
    <row r="4024" spans="15:19">
      <c r="O4024" s="132"/>
      <c r="P4024" s="132"/>
      <c r="R4024" s="132"/>
      <c r="S4024" s="132"/>
    </row>
    <row r="4025" spans="15:19">
      <c r="O4025" s="132"/>
      <c r="P4025" s="132"/>
      <c r="R4025" s="132"/>
      <c r="S4025" s="132"/>
    </row>
    <row r="4026" spans="15:19">
      <c r="O4026" s="132"/>
      <c r="P4026" s="132"/>
      <c r="R4026" s="132"/>
      <c r="S4026" s="132"/>
    </row>
    <row r="4027" spans="15:19">
      <c r="O4027" s="132"/>
      <c r="P4027" s="132"/>
      <c r="R4027" s="132"/>
      <c r="S4027" s="132"/>
    </row>
    <row r="4028" spans="15:19">
      <c r="O4028" s="132"/>
      <c r="P4028" s="132"/>
      <c r="R4028" s="132"/>
      <c r="S4028" s="132"/>
    </row>
    <row r="4029" spans="15:19">
      <c r="O4029" s="132"/>
      <c r="P4029" s="132"/>
      <c r="R4029" s="132"/>
      <c r="S4029" s="132"/>
    </row>
    <row r="4030" spans="15:19">
      <c r="O4030" s="132"/>
      <c r="P4030" s="132"/>
      <c r="R4030" s="132"/>
      <c r="S4030" s="132"/>
    </row>
    <row r="4031" spans="15:19">
      <c r="O4031" s="132"/>
      <c r="P4031" s="132"/>
      <c r="R4031" s="132"/>
      <c r="S4031" s="132"/>
    </row>
    <row r="4032" spans="15:19">
      <c r="O4032" s="132"/>
      <c r="P4032" s="132"/>
      <c r="R4032" s="132"/>
      <c r="S4032" s="132"/>
    </row>
    <row r="4033" spans="15:19">
      <c r="O4033" s="132"/>
      <c r="P4033" s="132"/>
      <c r="R4033" s="132"/>
      <c r="S4033" s="132"/>
    </row>
    <row r="4034" spans="15:19">
      <c r="O4034" s="132"/>
      <c r="P4034" s="132"/>
      <c r="R4034" s="132"/>
      <c r="S4034" s="132"/>
    </row>
    <row r="4035" spans="15:19">
      <c r="O4035" s="132"/>
      <c r="P4035" s="132"/>
      <c r="R4035" s="132"/>
      <c r="S4035" s="132"/>
    </row>
    <row r="4036" spans="15:19">
      <c r="O4036" s="132"/>
      <c r="P4036" s="132"/>
      <c r="R4036" s="132"/>
      <c r="S4036" s="132"/>
    </row>
    <row r="4037" spans="15:19">
      <c r="O4037" s="132"/>
      <c r="P4037" s="132"/>
      <c r="R4037" s="132"/>
      <c r="S4037" s="132"/>
    </row>
    <row r="4038" spans="15:19">
      <c r="O4038" s="132"/>
      <c r="P4038" s="132"/>
      <c r="R4038" s="132"/>
      <c r="S4038" s="132"/>
    </row>
    <row r="4039" spans="15:19">
      <c r="O4039" s="132"/>
      <c r="P4039" s="132"/>
      <c r="R4039" s="132"/>
      <c r="S4039" s="132"/>
    </row>
    <row r="4040" spans="15:19">
      <c r="O4040" s="132"/>
      <c r="P4040" s="132"/>
      <c r="R4040" s="132"/>
      <c r="S4040" s="132"/>
    </row>
    <row r="4041" spans="15:19">
      <c r="O4041" s="132"/>
      <c r="P4041" s="132"/>
      <c r="R4041" s="132"/>
      <c r="S4041" s="132"/>
    </row>
    <row r="4042" spans="15:19">
      <c r="O4042" s="132"/>
      <c r="P4042" s="132"/>
      <c r="R4042" s="132"/>
      <c r="S4042" s="132"/>
    </row>
    <row r="4043" spans="15:19">
      <c r="O4043" s="132"/>
      <c r="P4043" s="132"/>
      <c r="R4043" s="132"/>
      <c r="S4043" s="132"/>
    </row>
    <row r="4044" spans="15:19">
      <c r="O4044" s="132"/>
      <c r="P4044" s="132"/>
      <c r="R4044" s="132"/>
      <c r="S4044" s="132"/>
    </row>
    <row r="4045" spans="15:19">
      <c r="O4045" s="132"/>
      <c r="P4045" s="132"/>
      <c r="R4045" s="132"/>
      <c r="S4045" s="132"/>
    </row>
    <row r="4046" spans="15:19">
      <c r="O4046" s="132"/>
      <c r="P4046" s="132"/>
      <c r="R4046" s="132"/>
      <c r="S4046" s="132"/>
    </row>
    <row r="4047" spans="15:19">
      <c r="O4047" s="132"/>
      <c r="P4047" s="132"/>
      <c r="R4047" s="132"/>
      <c r="S4047" s="132"/>
    </row>
    <row r="4048" spans="15:19">
      <c r="O4048" s="132"/>
      <c r="P4048" s="132"/>
      <c r="R4048" s="132"/>
      <c r="S4048" s="132"/>
    </row>
    <row r="4049" spans="15:19">
      <c r="O4049" s="132"/>
      <c r="P4049" s="132"/>
      <c r="R4049" s="132"/>
      <c r="S4049" s="132"/>
    </row>
    <row r="4050" spans="15:19">
      <c r="O4050" s="132"/>
      <c r="P4050" s="132"/>
      <c r="R4050" s="132"/>
      <c r="S4050" s="132"/>
    </row>
    <row r="4051" spans="15:19">
      <c r="O4051" s="132"/>
      <c r="P4051" s="132"/>
      <c r="R4051" s="132"/>
      <c r="S4051" s="132"/>
    </row>
    <row r="4052" spans="15:19">
      <c r="O4052" s="132"/>
      <c r="P4052" s="132"/>
      <c r="R4052" s="132"/>
      <c r="S4052" s="132"/>
    </row>
    <row r="4053" spans="15:19">
      <c r="O4053" s="132"/>
      <c r="P4053" s="132"/>
      <c r="R4053" s="132"/>
      <c r="S4053" s="132"/>
    </row>
    <row r="4054" spans="15:19">
      <c r="O4054" s="132"/>
      <c r="P4054" s="132"/>
      <c r="R4054" s="132"/>
      <c r="S4054" s="132"/>
    </row>
    <row r="4055" spans="15:19">
      <c r="O4055" s="132"/>
      <c r="P4055" s="132"/>
      <c r="R4055" s="132"/>
      <c r="S4055" s="132"/>
    </row>
    <row r="4056" spans="15:19">
      <c r="O4056" s="132"/>
      <c r="P4056" s="132"/>
      <c r="R4056" s="132"/>
      <c r="S4056" s="132"/>
    </row>
    <row r="4057" spans="15:19">
      <c r="O4057" s="132"/>
      <c r="P4057" s="132"/>
      <c r="R4057" s="132"/>
      <c r="S4057" s="132"/>
    </row>
    <row r="4058" spans="15:19">
      <c r="O4058" s="132"/>
      <c r="P4058" s="132"/>
      <c r="R4058" s="132"/>
      <c r="S4058" s="132"/>
    </row>
    <row r="4059" spans="15:19">
      <c r="O4059" s="132"/>
      <c r="P4059" s="132"/>
      <c r="R4059" s="132"/>
      <c r="S4059" s="132"/>
    </row>
    <row r="4060" spans="15:19">
      <c r="O4060" s="132"/>
      <c r="P4060" s="132"/>
      <c r="R4060" s="132"/>
      <c r="S4060" s="132"/>
    </row>
    <row r="4061" spans="15:19">
      <c r="O4061" s="132"/>
      <c r="P4061" s="132"/>
      <c r="R4061" s="132"/>
      <c r="S4061" s="132"/>
    </row>
    <row r="4062" spans="15:19">
      <c r="O4062" s="132"/>
      <c r="P4062" s="132"/>
      <c r="R4062" s="132"/>
      <c r="S4062" s="132"/>
    </row>
    <row r="4063" spans="15:19">
      <c r="O4063" s="132"/>
      <c r="P4063" s="132"/>
      <c r="R4063" s="132"/>
      <c r="S4063" s="132"/>
    </row>
    <row r="4064" spans="15:19">
      <c r="O4064" s="132"/>
      <c r="P4064" s="132"/>
      <c r="R4064" s="132"/>
      <c r="S4064" s="132"/>
    </row>
    <row r="4065" spans="15:19">
      <c r="O4065" s="132"/>
      <c r="P4065" s="132"/>
      <c r="R4065" s="132"/>
      <c r="S4065" s="132"/>
    </row>
    <row r="4066" spans="15:19">
      <c r="O4066" s="132"/>
      <c r="P4066" s="132"/>
      <c r="R4066" s="132"/>
      <c r="S4066" s="132"/>
    </row>
    <row r="4067" spans="15:19">
      <c r="O4067" s="132"/>
      <c r="P4067" s="132"/>
      <c r="R4067" s="132"/>
      <c r="S4067" s="132"/>
    </row>
    <row r="4068" spans="15:19">
      <c r="O4068" s="132"/>
      <c r="P4068" s="132"/>
      <c r="R4068" s="132"/>
      <c r="S4068" s="132"/>
    </row>
    <row r="4069" spans="15:19">
      <c r="O4069" s="132"/>
      <c r="P4069" s="132"/>
      <c r="R4069" s="132"/>
      <c r="S4069" s="132"/>
    </row>
    <row r="4070" spans="15:19">
      <c r="O4070" s="132"/>
      <c r="P4070" s="132"/>
      <c r="R4070" s="132"/>
      <c r="S4070" s="132"/>
    </row>
    <row r="4071" spans="15:19">
      <c r="O4071" s="132"/>
      <c r="P4071" s="132"/>
      <c r="R4071" s="132"/>
      <c r="S4071" s="132"/>
    </row>
    <row r="4072" spans="15:19">
      <c r="O4072" s="132"/>
      <c r="P4072" s="132"/>
      <c r="R4072" s="132"/>
      <c r="S4072" s="132"/>
    </row>
    <row r="4073" spans="15:19">
      <c r="O4073" s="132"/>
      <c r="P4073" s="132"/>
      <c r="R4073" s="132"/>
      <c r="S4073" s="132"/>
    </row>
    <row r="4074" spans="15:19">
      <c r="O4074" s="132"/>
      <c r="P4074" s="132"/>
      <c r="R4074" s="132"/>
      <c r="S4074" s="132"/>
    </row>
    <row r="4075" spans="15:19">
      <c r="O4075" s="132"/>
      <c r="P4075" s="132"/>
      <c r="R4075" s="132"/>
      <c r="S4075" s="132"/>
    </row>
    <row r="4076" spans="15:19">
      <c r="O4076" s="132"/>
      <c r="P4076" s="132"/>
      <c r="R4076" s="132"/>
      <c r="S4076" s="132"/>
    </row>
    <row r="4077" spans="15:19">
      <c r="O4077" s="132"/>
      <c r="P4077" s="132"/>
      <c r="R4077" s="132"/>
      <c r="S4077" s="132"/>
    </row>
    <row r="4078" spans="15:19">
      <c r="O4078" s="132"/>
      <c r="P4078" s="132"/>
      <c r="R4078" s="132"/>
      <c r="S4078" s="132"/>
    </row>
    <row r="4079" spans="15:19">
      <c r="O4079" s="132"/>
      <c r="P4079" s="132"/>
      <c r="R4079" s="132"/>
      <c r="S4079" s="132"/>
    </row>
    <row r="4080" spans="15:19">
      <c r="O4080" s="132"/>
      <c r="P4080" s="132"/>
      <c r="R4080" s="132"/>
      <c r="S4080" s="132"/>
    </row>
    <row r="4081" spans="15:19">
      <c r="O4081" s="132"/>
      <c r="P4081" s="132"/>
      <c r="R4081" s="132"/>
      <c r="S4081" s="132"/>
    </row>
    <row r="4082" spans="15:19">
      <c r="O4082" s="132"/>
      <c r="P4082" s="132"/>
      <c r="R4082" s="132"/>
      <c r="S4082" s="132"/>
    </row>
    <row r="4083" spans="15:19">
      <c r="O4083" s="132"/>
      <c r="P4083" s="132"/>
      <c r="R4083" s="132"/>
      <c r="S4083" s="132"/>
    </row>
    <row r="4084" spans="15:19">
      <c r="O4084" s="132"/>
      <c r="P4084" s="132"/>
      <c r="R4084" s="132"/>
      <c r="S4084" s="132"/>
    </row>
    <row r="4085" spans="15:19">
      <c r="O4085" s="132"/>
      <c r="P4085" s="132"/>
      <c r="R4085" s="132"/>
      <c r="S4085" s="132"/>
    </row>
    <row r="4086" spans="15:19">
      <c r="O4086" s="132"/>
      <c r="P4086" s="132"/>
      <c r="R4086" s="132"/>
      <c r="S4086" s="132"/>
    </row>
    <row r="4087" spans="15:19">
      <c r="O4087" s="132"/>
      <c r="P4087" s="132"/>
      <c r="R4087" s="132"/>
      <c r="S4087" s="132"/>
    </row>
    <row r="4088" spans="15:19">
      <c r="O4088" s="132"/>
      <c r="P4088" s="132"/>
      <c r="R4088" s="132"/>
      <c r="S4088" s="132"/>
    </row>
    <row r="4089" spans="15:19">
      <c r="O4089" s="132"/>
      <c r="P4089" s="132"/>
      <c r="R4089" s="132"/>
      <c r="S4089" s="132"/>
    </row>
    <row r="4090" spans="15:19">
      <c r="O4090" s="132"/>
      <c r="P4090" s="132"/>
      <c r="R4090" s="132"/>
      <c r="S4090" s="132"/>
    </row>
    <row r="4091" spans="15:19">
      <c r="O4091" s="132"/>
      <c r="P4091" s="132"/>
      <c r="R4091" s="132"/>
      <c r="S4091" s="132"/>
    </row>
    <row r="4092" spans="15:19">
      <c r="O4092" s="132"/>
      <c r="P4092" s="132"/>
      <c r="R4092" s="132"/>
      <c r="S4092" s="132"/>
    </row>
    <row r="4093" spans="15:19">
      <c r="O4093" s="132"/>
      <c r="P4093" s="132"/>
      <c r="R4093" s="132"/>
      <c r="S4093" s="132"/>
    </row>
    <row r="4094" spans="15:19">
      <c r="O4094" s="132"/>
      <c r="P4094" s="132"/>
      <c r="R4094" s="132"/>
      <c r="S4094" s="132"/>
    </row>
    <row r="4095" spans="15:19">
      <c r="O4095" s="132"/>
      <c r="P4095" s="132"/>
      <c r="R4095" s="132"/>
      <c r="S4095" s="132"/>
    </row>
    <row r="4096" spans="15:19">
      <c r="O4096" s="132"/>
      <c r="P4096" s="132"/>
      <c r="R4096" s="132"/>
      <c r="S4096" s="132"/>
    </row>
    <row r="4097" spans="15:19">
      <c r="O4097" s="132"/>
      <c r="P4097" s="132"/>
      <c r="R4097" s="132"/>
      <c r="S4097" s="132"/>
    </row>
    <row r="4098" spans="15:19">
      <c r="O4098" s="132"/>
      <c r="P4098" s="132"/>
      <c r="R4098" s="132"/>
      <c r="S4098" s="132"/>
    </row>
    <row r="4099" spans="15:19">
      <c r="O4099" s="132"/>
      <c r="P4099" s="132"/>
      <c r="R4099" s="132"/>
      <c r="S4099" s="132"/>
    </row>
    <row r="4100" spans="15:19">
      <c r="O4100" s="132"/>
      <c r="P4100" s="132"/>
      <c r="R4100" s="132"/>
      <c r="S4100" s="132"/>
    </row>
    <row r="4101" spans="15:19">
      <c r="O4101" s="132"/>
      <c r="P4101" s="132"/>
      <c r="R4101" s="132"/>
      <c r="S4101" s="132"/>
    </row>
    <row r="4102" spans="15:19">
      <c r="O4102" s="132"/>
      <c r="P4102" s="132"/>
      <c r="R4102" s="132"/>
      <c r="S4102" s="132"/>
    </row>
    <row r="4103" spans="15:19">
      <c r="O4103" s="132"/>
      <c r="P4103" s="132"/>
      <c r="R4103" s="132"/>
      <c r="S4103" s="132"/>
    </row>
    <row r="4104" spans="15:19">
      <c r="O4104" s="132"/>
      <c r="P4104" s="132"/>
      <c r="R4104" s="132"/>
      <c r="S4104" s="132"/>
    </row>
    <row r="4105" spans="15:19">
      <c r="O4105" s="132"/>
      <c r="P4105" s="132"/>
      <c r="R4105" s="132"/>
      <c r="S4105" s="132"/>
    </row>
    <row r="4106" spans="15:19">
      <c r="O4106" s="132"/>
      <c r="P4106" s="132"/>
      <c r="R4106" s="132"/>
      <c r="S4106" s="132"/>
    </row>
    <row r="4107" spans="15:19">
      <c r="O4107" s="132"/>
      <c r="P4107" s="132"/>
      <c r="R4107" s="132"/>
      <c r="S4107" s="132"/>
    </row>
    <row r="4108" spans="15:19">
      <c r="O4108" s="132"/>
      <c r="P4108" s="132"/>
      <c r="R4108" s="132"/>
      <c r="S4108" s="132"/>
    </row>
    <row r="4109" spans="15:19">
      <c r="O4109" s="132"/>
      <c r="P4109" s="132"/>
      <c r="R4109" s="132"/>
      <c r="S4109" s="132"/>
    </row>
    <row r="4110" spans="15:19">
      <c r="O4110" s="132"/>
      <c r="P4110" s="132"/>
      <c r="R4110" s="132"/>
      <c r="S4110" s="132"/>
    </row>
    <row r="4111" spans="15:19">
      <c r="O4111" s="132"/>
      <c r="P4111" s="132"/>
      <c r="R4111" s="132"/>
      <c r="S4111" s="132"/>
    </row>
    <row r="4112" spans="15:19">
      <c r="O4112" s="132"/>
      <c r="P4112" s="132"/>
      <c r="R4112" s="132"/>
      <c r="S4112" s="132"/>
    </row>
    <row r="4113" spans="15:19">
      <c r="O4113" s="132"/>
      <c r="P4113" s="132"/>
      <c r="R4113" s="132"/>
      <c r="S4113" s="132"/>
    </row>
    <row r="4114" spans="15:19">
      <c r="O4114" s="132"/>
      <c r="P4114" s="132"/>
      <c r="R4114" s="132"/>
      <c r="S4114" s="132"/>
    </row>
    <row r="4115" spans="15:19">
      <c r="O4115" s="132"/>
      <c r="P4115" s="132"/>
      <c r="R4115" s="132"/>
      <c r="S4115" s="132"/>
    </row>
    <row r="4116" spans="15:19">
      <c r="O4116" s="132"/>
      <c r="P4116" s="132"/>
      <c r="R4116" s="132"/>
      <c r="S4116" s="132"/>
    </row>
    <row r="4117" spans="15:19">
      <c r="O4117" s="132"/>
      <c r="P4117" s="132"/>
      <c r="R4117" s="132"/>
      <c r="S4117" s="132"/>
    </row>
    <row r="4118" spans="15:19">
      <c r="O4118" s="132"/>
      <c r="P4118" s="132"/>
      <c r="R4118" s="132"/>
      <c r="S4118" s="132"/>
    </row>
    <row r="4119" spans="15:19">
      <c r="O4119" s="132"/>
      <c r="P4119" s="132"/>
      <c r="R4119" s="132"/>
      <c r="S4119" s="132"/>
    </row>
    <row r="4120" spans="15:19">
      <c r="O4120" s="132"/>
      <c r="P4120" s="132"/>
      <c r="R4120" s="132"/>
      <c r="S4120" s="132"/>
    </row>
    <row r="4121" spans="15:19">
      <c r="O4121" s="132"/>
      <c r="P4121" s="132"/>
      <c r="R4121" s="132"/>
      <c r="S4121" s="132"/>
    </row>
    <row r="4122" spans="15:19">
      <c r="O4122" s="132"/>
      <c r="P4122" s="132"/>
      <c r="R4122" s="132"/>
      <c r="S4122" s="132"/>
    </row>
    <row r="4123" spans="15:19">
      <c r="O4123" s="132"/>
      <c r="P4123" s="132"/>
      <c r="R4123" s="132"/>
      <c r="S4123" s="132"/>
    </row>
    <row r="4124" spans="15:19">
      <c r="O4124" s="132"/>
      <c r="P4124" s="132"/>
      <c r="R4124" s="132"/>
      <c r="S4124" s="132"/>
    </row>
    <row r="4125" spans="15:19">
      <c r="O4125" s="132"/>
      <c r="P4125" s="132"/>
      <c r="R4125" s="132"/>
      <c r="S4125" s="132"/>
    </row>
    <row r="4126" spans="15:19">
      <c r="O4126" s="132"/>
      <c r="P4126" s="132"/>
      <c r="R4126" s="132"/>
      <c r="S4126" s="132"/>
    </row>
    <row r="4127" spans="15:19">
      <c r="O4127" s="132"/>
      <c r="P4127" s="132"/>
      <c r="R4127" s="132"/>
      <c r="S4127" s="132"/>
    </row>
    <row r="4128" spans="15:19">
      <c r="O4128" s="132"/>
      <c r="P4128" s="132"/>
      <c r="R4128" s="132"/>
      <c r="S4128" s="132"/>
    </row>
    <row r="4129" spans="15:19">
      <c r="O4129" s="132"/>
      <c r="P4129" s="132"/>
      <c r="R4129" s="132"/>
      <c r="S4129" s="132"/>
    </row>
    <row r="4130" spans="15:19">
      <c r="O4130" s="132"/>
      <c r="P4130" s="132"/>
      <c r="R4130" s="132"/>
      <c r="S4130" s="132"/>
    </row>
    <row r="4131" spans="15:19">
      <c r="O4131" s="132"/>
      <c r="P4131" s="132"/>
      <c r="R4131" s="132"/>
      <c r="S4131" s="132"/>
    </row>
    <row r="4132" spans="15:19">
      <c r="O4132" s="132"/>
      <c r="P4132" s="132"/>
      <c r="R4132" s="132"/>
      <c r="S4132" s="132"/>
    </row>
    <row r="4133" spans="15:19">
      <c r="O4133" s="132"/>
      <c r="P4133" s="132"/>
      <c r="R4133" s="132"/>
      <c r="S4133" s="132"/>
    </row>
    <row r="4134" spans="15:19">
      <c r="O4134" s="132"/>
      <c r="P4134" s="132"/>
      <c r="R4134" s="132"/>
      <c r="S4134" s="132"/>
    </row>
    <row r="4135" spans="15:19">
      <c r="O4135" s="132"/>
      <c r="P4135" s="132"/>
      <c r="R4135" s="132"/>
      <c r="S4135" s="132"/>
    </row>
    <row r="4136" spans="15:19">
      <c r="O4136" s="132"/>
      <c r="P4136" s="132"/>
      <c r="R4136" s="132"/>
      <c r="S4136" s="132"/>
    </row>
    <row r="4137" spans="15:19">
      <c r="O4137" s="132"/>
      <c r="P4137" s="132"/>
      <c r="R4137" s="132"/>
      <c r="S4137" s="132"/>
    </row>
    <row r="4138" spans="15:19">
      <c r="O4138" s="132"/>
      <c r="P4138" s="132"/>
      <c r="R4138" s="132"/>
      <c r="S4138" s="132"/>
    </row>
    <row r="4139" spans="15:19">
      <c r="O4139" s="132"/>
      <c r="P4139" s="132"/>
      <c r="R4139" s="132"/>
      <c r="S4139" s="132"/>
    </row>
    <row r="4140" spans="15:19">
      <c r="O4140" s="132"/>
      <c r="P4140" s="132"/>
      <c r="R4140" s="132"/>
      <c r="S4140" s="132"/>
    </row>
    <row r="4141" spans="15:19">
      <c r="O4141" s="132"/>
      <c r="P4141" s="132"/>
      <c r="R4141" s="132"/>
      <c r="S4141" s="132"/>
    </row>
    <row r="4142" spans="15:19">
      <c r="O4142" s="132"/>
      <c r="P4142" s="132"/>
      <c r="R4142" s="132"/>
      <c r="S4142" s="132"/>
    </row>
    <row r="4143" spans="15:19">
      <c r="O4143" s="132"/>
      <c r="P4143" s="132"/>
      <c r="R4143" s="132"/>
      <c r="S4143" s="132"/>
    </row>
    <row r="4144" spans="15:19">
      <c r="O4144" s="132"/>
      <c r="P4144" s="132"/>
      <c r="R4144" s="132"/>
      <c r="S4144" s="132"/>
    </row>
    <row r="4145" spans="15:19">
      <c r="O4145" s="132"/>
      <c r="P4145" s="132"/>
      <c r="R4145" s="132"/>
      <c r="S4145" s="132"/>
    </row>
    <row r="4146" spans="15:19">
      <c r="O4146" s="132"/>
      <c r="P4146" s="132"/>
      <c r="R4146" s="132"/>
      <c r="S4146" s="132"/>
    </row>
    <row r="4147" spans="15:19">
      <c r="O4147" s="132"/>
      <c r="P4147" s="132"/>
      <c r="R4147" s="132"/>
      <c r="S4147" s="132"/>
    </row>
    <row r="4148" spans="15:19">
      <c r="O4148" s="132"/>
      <c r="P4148" s="132"/>
      <c r="R4148" s="132"/>
      <c r="S4148" s="132"/>
    </row>
    <row r="4149" spans="15:19">
      <c r="O4149" s="132"/>
      <c r="P4149" s="132"/>
      <c r="R4149" s="132"/>
      <c r="S4149" s="132"/>
    </row>
    <row r="4150" spans="15:19">
      <c r="O4150" s="132"/>
      <c r="P4150" s="132"/>
      <c r="R4150" s="132"/>
      <c r="S4150" s="132"/>
    </row>
    <row r="4151" spans="15:19">
      <c r="O4151" s="132"/>
      <c r="P4151" s="132"/>
      <c r="R4151" s="132"/>
      <c r="S4151" s="132"/>
    </row>
    <row r="4152" spans="15:19">
      <c r="O4152" s="132"/>
      <c r="P4152" s="132"/>
      <c r="R4152" s="132"/>
      <c r="S4152" s="132"/>
    </row>
    <row r="4153" spans="15:19">
      <c r="O4153" s="132"/>
      <c r="P4153" s="132"/>
      <c r="R4153" s="132"/>
      <c r="S4153" s="132"/>
    </row>
    <row r="4154" spans="15:19">
      <c r="O4154" s="132"/>
      <c r="P4154" s="132"/>
      <c r="R4154" s="132"/>
      <c r="S4154" s="132"/>
    </row>
    <row r="4155" spans="15:19">
      <c r="O4155" s="132"/>
      <c r="P4155" s="132"/>
      <c r="R4155" s="132"/>
      <c r="S4155" s="132"/>
    </row>
    <row r="4156" spans="15:19">
      <c r="O4156" s="132"/>
      <c r="P4156" s="132"/>
      <c r="R4156" s="132"/>
      <c r="S4156" s="132"/>
    </row>
    <row r="4157" spans="15:19">
      <c r="O4157" s="132"/>
      <c r="P4157" s="132"/>
      <c r="R4157" s="132"/>
      <c r="S4157" s="132"/>
    </row>
    <row r="4158" spans="15:19">
      <c r="O4158" s="132"/>
      <c r="P4158" s="132"/>
      <c r="R4158" s="132"/>
      <c r="S4158" s="132"/>
    </row>
    <row r="4159" spans="15:19">
      <c r="O4159" s="132"/>
      <c r="P4159" s="132"/>
      <c r="R4159" s="132"/>
      <c r="S4159" s="132"/>
    </row>
    <row r="4160" spans="15:19">
      <c r="O4160" s="132"/>
      <c r="P4160" s="132"/>
      <c r="R4160" s="132"/>
      <c r="S4160" s="132"/>
    </row>
    <row r="4161" spans="15:19">
      <c r="O4161" s="132"/>
      <c r="P4161" s="132"/>
      <c r="R4161" s="132"/>
      <c r="S4161" s="132"/>
    </row>
    <row r="4162" spans="15:19">
      <c r="O4162" s="132"/>
      <c r="P4162" s="132"/>
      <c r="R4162" s="132"/>
      <c r="S4162" s="132"/>
    </row>
    <row r="4163" spans="15:19">
      <c r="O4163" s="132"/>
      <c r="P4163" s="132"/>
      <c r="R4163" s="132"/>
      <c r="S4163" s="132"/>
    </row>
    <row r="4164" spans="15:19">
      <c r="O4164" s="132"/>
      <c r="P4164" s="132"/>
      <c r="R4164" s="132"/>
      <c r="S4164" s="132"/>
    </row>
    <row r="4165" spans="15:19">
      <c r="O4165" s="132"/>
      <c r="P4165" s="132"/>
      <c r="R4165" s="132"/>
      <c r="S4165" s="132"/>
    </row>
    <row r="4166" spans="15:19">
      <c r="O4166" s="132"/>
      <c r="P4166" s="132"/>
      <c r="R4166" s="132"/>
      <c r="S4166" s="132"/>
    </row>
    <row r="4167" spans="15:19">
      <c r="O4167" s="132"/>
      <c r="P4167" s="132"/>
      <c r="R4167" s="132"/>
      <c r="S4167" s="132"/>
    </row>
    <row r="4168" spans="15:19">
      <c r="O4168" s="132"/>
      <c r="P4168" s="132"/>
      <c r="R4168" s="132"/>
      <c r="S4168" s="132"/>
    </row>
    <row r="4169" spans="15:19">
      <c r="O4169" s="132"/>
      <c r="P4169" s="132"/>
      <c r="R4169" s="132"/>
      <c r="S4169" s="132"/>
    </row>
    <row r="4170" spans="15:19">
      <c r="O4170" s="132"/>
      <c r="P4170" s="132"/>
      <c r="R4170" s="132"/>
      <c r="S4170" s="132"/>
    </row>
    <row r="4171" spans="15:19">
      <c r="O4171" s="132"/>
      <c r="P4171" s="132"/>
      <c r="R4171" s="132"/>
      <c r="S4171" s="132"/>
    </row>
    <row r="4172" spans="15:19">
      <c r="O4172" s="132"/>
      <c r="P4172" s="132"/>
      <c r="R4172" s="132"/>
      <c r="S4172" s="132"/>
    </row>
    <row r="4173" spans="15:19">
      <c r="O4173" s="132"/>
      <c r="P4173" s="132"/>
      <c r="R4173" s="132"/>
      <c r="S4173" s="132"/>
    </row>
    <row r="4174" spans="15:19">
      <c r="O4174" s="132"/>
      <c r="P4174" s="132"/>
      <c r="R4174" s="132"/>
      <c r="S4174" s="132"/>
    </row>
    <row r="4175" spans="15:19">
      <c r="O4175" s="132"/>
      <c r="P4175" s="132"/>
      <c r="R4175" s="132"/>
      <c r="S4175" s="132"/>
    </row>
    <row r="4176" spans="15:19">
      <c r="O4176" s="132"/>
      <c r="P4176" s="132"/>
      <c r="R4176" s="132"/>
      <c r="S4176" s="132"/>
    </row>
    <row r="4177" spans="15:19">
      <c r="O4177" s="132"/>
      <c r="P4177" s="132"/>
      <c r="R4177" s="132"/>
      <c r="S4177" s="132"/>
    </row>
    <row r="4178" spans="15:19">
      <c r="O4178" s="132"/>
      <c r="P4178" s="132"/>
      <c r="R4178" s="132"/>
      <c r="S4178" s="132"/>
    </row>
    <row r="4179" spans="15:19">
      <c r="R4179" s="132"/>
      <c r="S4179" s="132"/>
    </row>
    <row r="4180" spans="15:19">
      <c r="R4180" s="132"/>
      <c r="S4180" s="132"/>
    </row>
    <row r="4181" spans="15:19">
      <c r="R4181" s="132"/>
      <c r="S4181" s="132"/>
    </row>
    <row r="4182" spans="15:19">
      <c r="R4182" s="132"/>
      <c r="S4182" s="132"/>
    </row>
    <row r="4183" spans="15:19">
      <c r="R4183" s="132"/>
      <c r="S4183" s="132"/>
    </row>
    <row r="4184" spans="15:19">
      <c r="R4184" s="132"/>
      <c r="S4184" s="132"/>
    </row>
    <row r="4185" spans="15:19">
      <c r="R4185" s="132"/>
      <c r="S4185" s="132"/>
    </row>
    <row r="4186" spans="15:19">
      <c r="R4186" s="132"/>
      <c r="S4186" s="132"/>
    </row>
    <row r="4187" spans="15:19">
      <c r="R4187" s="132"/>
      <c r="S4187" s="132"/>
    </row>
    <row r="4188" spans="15:19">
      <c r="R4188" s="132"/>
      <c r="S4188" s="132"/>
    </row>
    <row r="4189" spans="15:19">
      <c r="R4189" s="132"/>
      <c r="S4189" s="132"/>
    </row>
    <row r="4190" spans="15:19">
      <c r="R4190" s="132"/>
      <c r="S4190" s="132"/>
    </row>
    <row r="4191" spans="15:19">
      <c r="R4191" s="132"/>
      <c r="S4191" s="132"/>
    </row>
    <row r="4192" spans="15:19">
      <c r="R4192" s="132"/>
      <c r="S4192" s="132"/>
    </row>
    <row r="4193" spans="18:19">
      <c r="R4193" s="132"/>
      <c r="S4193" s="132"/>
    </row>
    <row r="4194" spans="18:19">
      <c r="R4194" s="132"/>
      <c r="S4194" s="132"/>
    </row>
    <row r="4195" spans="18:19">
      <c r="R4195" s="132"/>
      <c r="S4195" s="132"/>
    </row>
    <row r="4196" spans="18:19">
      <c r="R4196" s="132"/>
      <c r="S4196" s="132"/>
    </row>
    <row r="4197" spans="18:19">
      <c r="R4197" s="132"/>
      <c r="S4197" s="132"/>
    </row>
    <row r="4198" spans="18:19">
      <c r="R4198" s="132"/>
      <c r="S4198" s="132"/>
    </row>
    <row r="4199" spans="18:19">
      <c r="R4199" s="132"/>
      <c r="S4199" s="132"/>
    </row>
    <row r="4200" spans="18:19">
      <c r="R4200" s="132"/>
      <c r="S4200" s="132"/>
    </row>
    <row r="4201" spans="18:19">
      <c r="R4201" s="132"/>
      <c r="S4201" s="132"/>
    </row>
    <row r="4202" spans="18:19">
      <c r="R4202" s="132"/>
      <c r="S4202" s="132"/>
    </row>
    <row r="4203" spans="18:19">
      <c r="R4203" s="132"/>
      <c r="S4203" s="132"/>
    </row>
    <row r="4204" spans="18:19">
      <c r="R4204" s="132"/>
      <c r="S4204" s="132"/>
    </row>
    <row r="4205" spans="18:19">
      <c r="R4205" s="132"/>
      <c r="S4205" s="132"/>
    </row>
    <row r="4206" spans="18:19">
      <c r="R4206" s="132"/>
      <c r="S4206" s="132"/>
    </row>
    <row r="4207" spans="18:19">
      <c r="R4207" s="132"/>
      <c r="S4207" s="132"/>
    </row>
    <row r="4208" spans="18:19">
      <c r="R4208" s="132"/>
      <c r="S4208" s="132"/>
    </row>
    <row r="4209" spans="18:19">
      <c r="R4209" s="132"/>
      <c r="S4209" s="132"/>
    </row>
    <row r="4210" spans="18:19">
      <c r="R4210" s="132"/>
      <c r="S4210" s="132"/>
    </row>
    <row r="4211" spans="18:19">
      <c r="R4211" s="132"/>
      <c r="S4211" s="132"/>
    </row>
    <row r="4212" spans="18:19">
      <c r="R4212" s="132"/>
      <c r="S4212" s="132"/>
    </row>
    <row r="4213" spans="18:19">
      <c r="R4213" s="132"/>
      <c r="S4213" s="132"/>
    </row>
    <row r="4214" spans="18:19">
      <c r="R4214" s="132"/>
      <c r="S4214" s="132"/>
    </row>
    <row r="4215" spans="18:19">
      <c r="R4215" s="132"/>
      <c r="S4215" s="132"/>
    </row>
    <row r="4216" spans="18:19">
      <c r="R4216" s="132"/>
      <c r="S4216" s="132"/>
    </row>
    <row r="4217" spans="18:19">
      <c r="R4217" s="132"/>
      <c r="S4217" s="132"/>
    </row>
    <row r="4218" spans="18:19">
      <c r="R4218" s="132"/>
      <c r="S4218" s="132"/>
    </row>
    <row r="4219" spans="18:19">
      <c r="R4219" s="132"/>
      <c r="S4219" s="132"/>
    </row>
    <row r="4220" spans="18:19">
      <c r="R4220" s="132"/>
      <c r="S4220" s="132"/>
    </row>
    <row r="4221" spans="18:19">
      <c r="R4221" s="132"/>
      <c r="S4221" s="132"/>
    </row>
    <row r="4222" spans="18:19">
      <c r="R4222" s="132"/>
      <c r="S4222" s="132"/>
    </row>
    <row r="4223" spans="18:19">
      <c r="R4223" s="132"/>
      <c r="S4223" s="132"/>
    </row>
    <row r="4224" spans="18:19">
      <c r="R4224" s="132"/>
      <c r="S4224" s="132"/>
    </row>
    <row r="4225" spans="18:19">
      <c r="R4225" s="132"/>
      <c r="S4225" s="132"/>
    </row>
    <row r="4226" spans="18:19">
      <c r="R4226" s="132"/>
      <c r="S4226" s="132"/>
    </row>
    <row r="4227" spans="18:19">
      <c r="R4227" s="132"/>
      <c r="S4227" s="132"/>
    </row>
    <row r="4228" spans="18:19">
      <c r="R4228" s="132"/>
      <c r="S4228" s="132"/>
    </row>
    <row r="4229" spans="18:19">
      <c r="R4229" s="132"/>
      <c r="S4229" s="132"/>
    </row>
    <row r="4230" spans="18:19">
      <c r="R4230" s="132"/>
      <c r="S4230" s="132"/>
    </row>
    <row r="4231" spans="18:19">
      <c r="R4231" s="132"/>
      <c r="S4231" s="132"/>
    </row>
    <row r="4232" spans="18:19">
      <c r="R4232" s="132"/>
      <c r="S4232" s="132"/>
    </row>
    <row r="4233" spans="18:19">
      <c r="R4233" s="132"/>
      <c r="S4233" s="132"/>
    </row>
    <row r="4234" spans="18:19">
      <c r="R4234" s="132"/>
      <c r="S4234" s="132"/>
    </row>
    <row r="4235" spans="18:19">
      <c r="R4235" s="132"/>
      <c r="S4235" s="132"/>
    </row>
    <row r="4236" spans="18:19">
      <c r="R4236" s="132"/>
      <c r="S4236" s="132"/>
    </row>
    <row r="4237" spans="18:19">
      <c r="R4237" s="132"/>
      <c r="S4237" s="132"/>
    </row>
    <row r="4238" spans="18:19">
      <c r="R4238" s="132"/>
      <c r="S4238" s="132"/>
    </row>
    <row r="4239" spans="18:19">
      <c r="R4239" s="132"/>
      <c r="S4239" s="132"/>
    </row>
    <row r="4240" spans="18:19">
      <c r="R4240" s="132"/>
      <c r="S4240" s="132"/>
    </row>
    <row r="4241" spans="18:19">
      <c r="R4241" s="132"/>
      <c r="S4241" s="132"/>
    </row>
    <row r="4242" spans="18:19">
      <c r="R4242" s="132"/>
      <c r="S4242" s="132"/>
    </row>
    <row r="4243" spans="18:19">
      <c r="R4243" s="132"/>
      <c r="S4243" s="132"/>
    </row>
    <row r="4244" spans="18:19">
      <c r="R4244" s="132"/>
      <c r="S4244" s="132"/>
    </row>
    <row r="4245" spans="18:19">
      <c r="R4245" s="132"/>
      <c r="S4245" s="132"/>
    </row>
    <row r="4246" spans="18:19">
      <c r="R4246" s="132"/>
      <c r="S4246" s="132"/>
    </row>
    <row r="4247" spans="18:19">
      <c r="R4247" s="132"/>
      <c r="S4247" s="132"/>
    </row>
    <row r="4248" spans="18:19">
      <c r="R4248" s="132"/>
      <c r="S4248" s="132"/>
    </row>
    <row r="4249" spans="18:19">
      <c r="R4249" s="132"/>
      <c r="S4249" s="132"/>
    </row>
    <row r="4250" spans="18:19">
      <c r="R4250" s="132"/>
      <c r="S4250" s="132"/>
    </row>
    <row r="4251" spans="18:19">
      <c r="R4251" s="132"/>
      <c r="S4251" s="132"/>
    </row>
    <row r="4252" spans="18:19">
      <c r="R4252" s="132"/>
      <c r="S4252" s="132"/>
    </row>
    <row r="4253" spans="18:19">
      <c r="R4253" s="132"/>
      <c r="S4253" s="132"/>
    </row>
    <row r="4254" spans="18:19">
      <c r="R4254" s="132"/>
      <c r="S4254" s="132"/>
    </row>
    <row r="4255" spans="18:19">
      <c r="R4255" s="132"/>
      <c r="S4255" s="132"/>
    </row>
    <row r="4256" spans="18:19">
      <c r="R4256" s="132"/>
      <c r="S4256" s="132"/>
    </row>
    <row r="4257" spans="18:19">
      <c r="R4257" s="132"/>
      <c r="S4257" s="132"/>
    </row>
    <row r="4258" spans="18:19">
      <c r="R4258" s="132"/>
      <c r="S4258" s="132"/>
    </row>
    <row r="4259" spans="18:19">
      <c r="R4259" s="132"/>
      <c r="S4259" s="132"/>
    </row>
    <row r="4260" spans="18:19">
      <c r="R4260" s="132"/>
      <c r="S4260" s="132"/>
    </row>
    <row r="4261" spans="18:19">
      <c r="R4261" s="132"/>
      <c r="S4261" s="132"/>
    </row>
    <row r="4262" spans="18:19">
      <c r="R4262" s="132"/>
      <c r="S4262" s="132"/>
    </row>
    <row r="4263" spans="18:19">
      <c r="R4263" s="132"/>
      <c r="S4263" s="132"/>
    </row>
    <row r="4264" spans="18:19">
      <c r="R4264" s="132"/>
      <c r="S4264" s="132"/>
    </row>
    <row r="4265" spans="18:19">
      <c r="R4265" s="132"/>
      <c r="S4265" s="132"/>
    </row>
    <row r="4266" spans="18:19">
      <c r="R4266" s="132"/>
      <c r="S4266" s="132"/>
    </row>
    <row r="4267" spans="18:19">
      <c r="R4267" s="132"/>
      <c r="S4267" s="132"/>
    </row>
    <row r="4268" spans="18:19">
      <c r="R4268" s="132"/>
      <c r="S4268" s="132"/>
    </row>
    <row r="4269" spans="18:19">
      <c r="R4269" s="132"/>
      <c r="S4269" s="132"/>
    </row>
    <row r="4270" spans="18:19">
      <c r="R4270" s="132"/>
      <c r="S4270" s="132"/>
    </row>
    <row r="4271" spans="18:19">
      <c r="R4271" s="132"/>
      <c r="S4271" s="132"/>
    </row>
    <row r="4272" spans="18:19">
      <c r="R4272" s="132"/>
      <c r="S4272" s="132"/>
    </row>
    <row r="4273" spans="18:19">
      <c r="R4273" s="132"/>
      <c r="S4273" s="132"/>
    </row>
    <row r="4274" spans="18:19">
      <c r="R4274" s="132"/>
      <c r="S4274" s="132"/>
    </row>
    <row r="4275" spans="18:19">
      <c r="R4275" s="132"/>
      <c r="S4275" s="132"/>
    </row>
    <row r="4276" spans="18:19">
      <c r="R4276" s="132"/>
      <c r="S4276" s="132"/>
    </row>
    <row r="4277" spans="18:19">
      <c r="R4277" s="132"/>
      <c r="S4277" s="132"/>
    </row>
    <row r="4278" spans="18:19">
      <c r="R4278" s="132"/>
      <c r="S4278" s="132"/>
    </row>
    <row r="4279" spans="18:19">
      <c r="R4279" s="132"/>
      <c r="S4279" s="132"/>
    </row>
    <row r="4280" spans="18:19">
      <c r="R4280" s="132"/>
      <c r="S4280" s="132"/>
    </row>
    <row r="4281" spans="18:19">
      <c r="R4281" s="132"/>
      <c r="S4281" s="132"/>
    </row>
    <row r="4282" spans="18:19">
      <c r="R4282" s="132"/>
      <c r="S4282" s="132"/>
    </row>
    <row r="4283" spans="18:19">
      <c r="R4283" s="132"/>
      <c r="S4283" s="132"/>
    </row>
    <row r="4284" spans="18:19">
      <c r="R4284" s="132"/>
      <c r="S4284" s="132"/>
    </row>
    <row r="4285" spans="18:19">
      <c r="R4285" s="132"/>
      <c r="S4285" s="132"/>
    </row>
    <row r="4286" spans="18:19">
      <c r="R4286" s="132"/>
      <c r="S4286" s="132"/>
    </row>
    <row r="4287" spans="18:19">
      <c r="R4287" s="132"/>
      <c r="S4287" s="132"/>
    </row>
    <row r="4288" spans="18:19">
      <c r="R4288" s="132"/>
      <c r="S4288" s="132"/>
    </row>
    <row r="4289" spans="18:19">
      <c r="R4289" s="132"/>
      <c r="S4289" s="132"/>
    </row>
    <row r="4290" spans="18:19">
      <c r="R4290" s="132"/>
      <c r="S4290" s="132"/>
    </row>
    <row r="4291" spans="18:19">
      <c r="R4291" s="132"/>
      <c r="S4291" s="132"/>
    </row>
    <row r="4292" spans="18:19">
      <c r="R4292" s="132"/>
      <c r="S4292" s="132"/>
    </row>
    <row r="4293" spans="18:19">
      <c r="R4293" s="132"/>
      <c r="S4293" s="132"/>
    </row>
    <row r="4294" spans="18:19">
      <c r="R4294" s="132"/>
      <c r="S4294" s="132"/>
    </row>
    <row r="4295" spans="18:19">
      <c r="R4295" s="132"/>
      <c r="S4295" s="132"/>
    </row>
    <row r="4296" spans="18:19">
      <c r="R4296" s="132"/>
      <c r="S4296" s="132"/>
    </row>
    <row r="4297" spans="18:19">
      <c r="R4297" s="132"/>
      <c r="S4297" s="132"/>
    </row>
    <row r="4298" spans="18:19">
      <c r="R4298" s="132"/>
      <c r="S4298" s="132"/>
    </row>
    <row r="4299" spans="18:19">
      <c r="R4299" s="132"/>
      <c r="S4299" s="132"/>
    </row>
    <row r="4300" spans="18:19">
      <c r="R4300" s="132"/>
      <c r="S4300" s="132"/>
    </row>
    <row r="4301" spans="18:19">
      <c r="R4301" s="132"/>
      <c r="S4301" s="132"/>
    </row>
    <row r="4302" spans="18:19">
      <c r="R4302" s="132"/>
      <c r="S4302" s="132"/>
    </row>
    <row r="4303" spans="18:19">
      <c r="R4303" s="132"/>
      <c r="S4303" s="132"/>
    </row>
    <row r="4304" spans="18:19">
      <c r="R4304" s="132"/>
      <c r="S4304" s="132"/>
    </row>
    <row r="4305" spans="18:19">
      <c r="R4305" s="132"/>
      <c r="S4305" s="132"/>
    </row>
    <row r="4306" spans="18:19">
      <c r="R4306" s="132"/>
      <c r="S4306" s="132"/>
    </row>
    <row r="4307" spans="18:19">
      <c r="R4307" s="132"/>
      <c r="S4307" s="132"/>
    </row>
    <row r="4308" spans="18:19">
      <c r="R4308" s="132"/>
      <c r="S4308" s="132"/>
    </row>
    <row r="4309" spans="18:19">
      <c r="R4309" s="132"/>
      <c r="S4309" s="132"/>
    </row>
    <row r="4310" spans="18:19">
      <c r="R4310" s="132"/>
      <c r="S4310" s="132"/>
    </row>
    <row r="4311" spans="18:19">
      <c r="R4311" s="132"/>
      <c r="S4311" s="132"/>
    </row>
    <row r="4312" spans="18:19">
      <c r="R4312" s="132"/>
      <c r="S4312" s="132"/>
    </row>
    <row r="4313" spans="18:19">
      <c r="R4313" s="132"/>
      <c r="S4313" s="132"/>
    </row>
    <row r="4314" spans="18:19">
      <c r="R4314" s="132"/>
      <c r="S4314" s="132"/>
    </row>
    <row r="4315" spans="18:19">
      <c r="R4315" s="132"/>
      <c r="S4315" s="132"/>
    </row>
    <row r="4316" spans="18:19">
      <c r="R4316" s="132"/>
      <c r="S4316" s="132"/>
    </row>
    <row r="4317" spans="18:19">
      <c r="R4317" s="132"/>
      <c r="S4317" s="132"/>
    </row>
    <row r="4318" spans="18:19">
      <c r="R4318" s="132"/>
      <c r="S4318" s="132"/>
    </row>
    <row r="4319" spans="18:19">
      <c r="R4319" s="132"/>
      <c r="S4319" s="132"/>
    </row>
    <row r="4320" spans="18:19">
      <c r="R4320" s="132"/>
      <c r="S4320" s="132"/>
    </row>
    <row r="4321" spans="18:19">
      <c r="R4321" s="132"/>
      <c r="S4321" s="132"/>
    </row>
    <row r="4322" spans="18:19">
      <c r="R4322" s="132"/>
      <c r="S4322" s="132"/>
    </row>
    <row r="4323" spans="18:19">
      <c r="R4323" s="132"/>
      <c r="S4323" s="132"/>
    </row>
    <row r="4324" spans="18:19">
      <c r="R4324" s="132"/>
      <c r="S4324" s="132"/>
    </row>
    <row r="4325" spans="18:19">
      <c r="R4325" s="132"/>
      <c r="S4325" s="132"/>
    </row>
    <row r="4326" spans="18:19">
      <c r="R4326" s="132"/>
      <c r="S4326" s="132"/>
    </row>
    <row r="4327" spans="18:19">
      <c r="R4327" s="132"/>
      <c r="S4327" s="132"/>
    </row>
    <row r="4328" spans="18:19">
      <c r="R4328" s="132"/>
      <c r="S4328" s="132"/>
    </row>
    <row r="4329" spans="18:19">
      <c r="R4329" s="132"/>
      <c r="S4329" s="132"/>
    </row>
    <row r="4330" spans="18:19">
      <c r="R4330" s="132"/>
      <c r="S4330" s="132"/>
    </row>
    <row r="4331" spans="18:19">
      <c r="R4331" s="132"/>
      <c r="S4331" s="132"/>
    </row>
    <row r="4332" spans="18:19">
      <c r="R4332" s="132"/>
      <c r="S4332" s="132"/>
    </row>
    <row r="4333" spans="18:19">
      <c r="R4333" s="132"/>
      <c r="S4333" s="132"/>
    </row>
    <row r="4334" spans="18:19">
      <c r="R4334" s="132"/>
      <c r="S4334" s="132"/>
    </row>
    <row r="4335" spans="18:19">
      <c r="R4335" s="132"/>
      <c r="S4335" s="132"/>
    </row>
    <row r="4336" spans="18:19">
      <c r="R4336" s="132"/>
      <c r="S4336" s="132"/>
    </row>
    <row r="4337" spans="18:19">
      <c r="R4337" s="132"/>
      <c r="S4337" s="132"/>
    </row>
    <row r="4338" spans="18:19">
      <c r="R4338" s="132"/>
      <c r="S4338" s="132"/>
    </row>
    <row r="4339" spans="18:19">
      <c r="R4339" s="132"/>
      <c r="S4339" s="132"/>
    </row>
    <row r="4340" spans="18:19">
      <c r="R4340" s="132"/>
      <c r="S4340" s="132"/>
    </row>
    <row r="4341" spans="18:19">
      <c r="R4341" s="132"/>
      <c r="S4341" s="132"/>
    </row>
    <row r="4342" spans="18:19">
      <c r="R4342" s="132"/>
      <c r="S4342" s="132"/>
    </row>
    <row r="4343" spans="18:19">
      <c r="R4343" s="132"/>
      <c r="S4343" s="132"/>
    </row>
    <row r="4344" spans="18:19">
      <c r="R4344" s="132"/>
      <c r="S4344" s="132"/>
    </row>
    <row r="4345" spans="18:19">
      <c r="R4345" s="132"/>
      <c r="S4345" s="132"/>
    </row>
    <row r="4346" spans="18:19">
      <c r="R4346" s="132"/>
      <c r="S4346" s="132"/>
    </row>
    <row r="4347" spans="18:19">
      <c r="R4347" s="132"/>
      <c r="S4347" s="132"/>
    </row>
    <row r="4348" spans="18:19">
      <c r="R4348" s="132"/>
      <c r="S4348" s="132"/>
    </row>
    <row r="4349" spans="18:19">
      <c r="R4349" s="132"/>
      <c r="S4349" s="132"/>
    </row>
  </sheetData>
  <sheetProtection password="DBAF" sheet="1"/>
  <phoneticPr fontId="3"/>
  <pageMargins left="0.7" right="0.7" top="0.75" bottom="0.75" header="0.3" footer="0.3"/>
  <pageSetup paperSize="9" orientation="portrait" r:id="rId1"/>
  <tableParts count="5">
    <tablePart r:id="rId2"/>
    <tablePart r:id="rId3"/>
    <tablePart r:id="rId4"/>
    <tablePart r:id="rId5"/>
    <tablePart r:id="rId6"/>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B1:D3594"/>
  <sheetViews>
    <sheetView workbookViewId="0">
      <pane ySplit="3" topLeftCell="A4" activePane="bottomLeft" state="frozenSplit"/>
      <selection activeCell="S49" sqref="S49 S49"/>
      <selection pane="bottomLeft"/>
    </sheetView>
  </sheetViews>
  <sheetFormatPr defaultColWidth="9.140625" defaultRowHeight="12"/>
  <cols>
    <col min="1" max="1" width="1.7109375" style="132" customWidth="1"/>
    <col min="2" max="2" width="12.7109375" style="132" customWidth="1"/>
    <col min="3" max="4" width="12.7109375" style="187" customWidth="1"/>
    <col min="5" max="5" width="9.140625" style="132" customWidth="1"/>
    <col min="6" max="16384" width="9.140625" style="132"/>
  </cols>
  <sheetData>
    <row r="1" spans="2:4">
      <c r="B1" s="132" t="s">
        <v>11834</v>
      </c>
    </row>
    <row r="3" spans="2:4">
      <c r="B3" s="490" t="s">
        <v>2490</v>
      </c>
      <c r="C3" s="566" t="s">
        <v>10465</v>
      </c>
      <c r="D3" s="566" t="s">
        <v>10466</v>
      </c>
    </row>
    <row r="4" spans="2:4">
      <c r="B4" s="490" t="s">
        <v>2502</v>
      </c>
      <c r="C4" s="187">
        <v>150000</v>
      </c>
      <c r="D4" s="187">
        <v>1800000</v>
      </c>
    </row>
    <row r="5" spans="2:4">
      <c r="B5" s="490" t="s">
        <v>2509</v>
      </c>
      <c r="C5" s="187">
        <v>141000</v>
      </c>
      <c r="D5" s="187">
        <v>1692000</v>
      </c>
    </row>
    <row r="6" spans="2:4">
      <c r="B6" s="490" t="s">
        <v>2525</v>
      </c>
      <c r="C6" s="187">
        <v>811000</v>
      </c>
      <c r="D6" s="187">
        <v>9732000</v>
      </c>
    </row>
    <row r="7" spans="2:4">
      <c r="B7" s="490" t="s">
        <v>2537</v>
      </c>
      <c r="C7" s="187">
        <v>600000</v>
      </c>
      <c r="D7" s="187">
        <v>7200000</v>
      </c>
    </row>
    <row r="8" spans="2:4">
      <c r="B8" s="490" t="s">
        <v>2541</v>
      </c>
      <c r="C8" s="187">
        <v>368000</v>
      </c>
      <c r="D8" s="187">
        <v>4416000</v>
      </c>
    </row>
    <row r="9" spans="2:4">
      <c r="B9" s="490" t="s">
        <v>2545</v>
      </c>
      <c r="C9" s="187">
        <v>150000</v>
      </c>
      <c r="D9" s="187">
        <v>1800000</v>
      </c>
    </row>
    <row r="10" spans="2:4">
      <c r="B10" s="490" t="s">
        <v>2549</v>
      </c>
      <c r="C10" s="187">
        <v>171000</v>
      </c>
      <c r="D10" s="187">
        <v>2052000</v>
      </c>
    </row>
    <row r="11" spans="2:4">
      <c r="B11" s="490" t="s">
        <v>2557</v>
      </c>
      <c r="C11" s="187">
        <v>456000</v>
      </c>
      <c r="D11" s="187">
        <v>5472000</v>
      </c>
    </row>
    <row r="12" spans="2:4">
      <c r="B12" s="490" t="s">
        <v>2560</v>
      </c>
      <c r="C12" s="187">
        <v>464000</v>
      </c>
      <c r="D12" s="187">
        <v>5568000</v>
      </c>
    </row>
    <row r="13" spans="2:4">
      <c r="B13" s="490" t="s">
        <v>2565</v>
      </c>
      <c r="C13" s="187">
        <v>100000</v>
      </c>
      <c r="D13" s="187">
        <v>1200000</v>
      </c>
    </row>
    <row r="14" spans="2:4">
      <c r="B14" s="490" t="s">
        <v>2568</v>
      </c>
      <c r="C14" s="187">
        <v>441000</v>
      </c>
      <c r="D14" s="187">
        <v>5292000</v>
      </c>
    </row>
    <row r="15" spans="2:4">
      <c r="B15" s="490" t="s">
        <v>2573</v>
      </c>
      <c r="C15" s="187">
        <v>1013000</v>
      </c>
      <c r="D15" s="187">
        <v>12156000</v>
      </c>
    </row>
    <row r="16" spans="2:4">
      <c r="B16" s="490" t="s">
        <v>2577</v>
      </c>
      <c r="C16" s="187">
        <v>492000</v>
      </c>
      <c r="D16" s="187">
        <v>5904000</v>
      </c>
    </row>
    <row r="17" spans="2:4">
      <c r="B17" s="490" t="s">
        <v>2579</v>
      </c>
      <c r="C17" s="187">
        <v>534000</v>
      </c>
      <c r="D17" s="187">
        <v>6408000</v>
      </c>
    </row>
    <row r="18" spans="2:4">
      <c r="B18" s="490" t="s">
        <v>2581</v>
      </c>
      <c r="C18" s="187">
        <v>726000</v>
      </c>
      <c r="D18" s="187">
        <v>8712000</v>
      </c>
    </row>
    <row r="19" spans="2:4">
      <c r="B19" s="490" t="s">
        <v>2583</v>
      </c>
      <c r="C19" s="187">
        <v>728000</v>
      </c>
      <c r="D19" s="187">
        <v>8736000</v>
      </c>
    </row>
    <row r="20" spans="2:4">
      <c r="B20" s="490" t="s">
        <v>2585</v>
      </c>
      <c r="C20" s="187">
        <v>946000</v>
      </c>
      <c r="D20" s="187">
        <v>11352000</v>
      </c>
    </row>
    <row r="21" spans="2:4">
      <c r="B21" s="490" t="s">
        <v>2591</v>
      </c>
      <c r="C21" s="187">
        <v>888000</v>
      </c>
      <c r="D21" s="187">
        <v>10656000</v>
      </c>
    </row>
    <row r="22" spans="2:4">
      <c r="B22" s="490" t="s">
        <v>2597</v>
      </c>
      <c r="C22" s="187">
        <v>895000</v>
      </c>
      <c r="D22" s="187">
        <v>10740000</v>
      </c>
    </row>
    <row r="23" spans="2:4">
      <c r="B23" s="490" t="s">
        <v>2599</v>
      </c>
      <c r="C23" s="187">
        <v>393000</v>
      </c>
      <c r="D23" s="187">
        <v>4716000</v>
      </c>
    </row>
    <row r="24" spans="2:4">
      <c r="B24" s="490" t="s">
        <v>2602</v>
      </c>
      <c r="C24" s="187">
        <v>485000</v>
      </c>
      <c r="D24" s="187">
        <v>5820000</v>
      </c>
    </row>
    <row r="25" spans="2:4">
      <c r="B25" s="490" t="s">
        <v>2604</v>
      </c>
      <c r="C25" s="187">
        <v>487000</v>
      </c>
      <c r="D25" s="187">
        <v>5844000</v>
      </c>
    </row>
    <row r="26" spans="2:4">
      <c r="B26" s="490" t="s">
        <v>2607</v>
      </c>
      <c r="C26" s="187">
        <v>573000</v>
      </c>
      <c r="D26" s="187">
        <v>6876000</v>
      </c>
    </row>
    <row r="27" spans="2:4">
      <c r="B27" s="490" t="s">
        <v>2612</v>
      </c>
      <c r="C27" s="187">
        <v>318000</v>
      </c>
      <c r="D27" s="187">
        <v>3816000</v>
      </c>
    </row>
    <row r="28" spans="2:4">
      <c r="B28" s="490" t="s">
        <v>2615</v>
      </c>
      <c r="C28" s="187">
        <v>378000</v>
      </c>
      <c r="D28" s="187">
        <v>4536000</v>
      </c>
    </row>
    <row r="29" spans="2:4">
      <c r="B29" s="490" t="s">
        <v>2618</v>
      </c>
      <c r="C29" s="187">
        <v>423000</v>
      </c>
      <c r="D29" s="187">
        <v>5076000</v>
      </c>
    </row>
    <row r="30" spans="2:4">
      <c r="B30" s="490" t="s">
        <v>2620</v>
      </c>
      <c r="C30" s="187">
        <v>444000</v>
      </c>
      <c r="D30" s="187">
        <v>5328000</v>
      </c>
    </row>
    <row r="31" spans="2:4">
      <c r="B31" s="490" t="s">
        <v>2622</v>
      </c>
      <c r="C31" s="187">
        <v>335000</v>
      </c>
      <c r="D31" s="187">
        <v>4020000</v>
      </c>
    </row>
    <row r="32" spans="2:4">
      <c r="B32" s="490" t="s">
        <v>2625</v>
      </c>
      <c r="C32" s="187">
        <v>473000</v>
      </c>
      <c r="D32" s="187">
        <v>5676000</v>
      </c>
    </row>
    <row r="33" spans="2:4">
      <c r="B33" s="490" t="s">
        <v>2628</v>
      </c>
      <c r="C33" s="187">
        <v>757000</v>
      </c>
      <c r="D33" s="187">
        <v>9084000</v>
      </c>
    </row>
    <row r="34" spans="2:4">
      <c r="B34" s="490" t="s">
        <v>2630</v>
      </c>
      <c r="C34" s="187">
        <v>1334000</v>
      </c>
      <c r="D34" s="187">
        <v>16008000</v>
      </c>
    </row>
    <row r="35" spans="2:4">
      <c r="B35" s="490" t="s">
        <v>2633</v>
      </c>
      <c r="C35" s="187">
        <v>931000</v>
      </c>
      <c r="D35" s="187">
        <v>11172000</v>
      </c>
    </row>
    <row r="36" spans="2:4">
      <c r="B36" s="490" t="s">
        <v>2636</v>
      </c>
      <c r="C36" s="187">
        <v>701000</v>
      </c>
      <c r="D36" s="187">
        <v>8412000</v>
      </c>
    </row>
    <row r="37" spans="2:4">
      <c r="B37" s="490" t="s">
        <v>2639</v>
      </c>
      <c r="C37" s="187">
        <v>888000</v>
      </c>
      <c r="D37" s="187">
        <v>10656000</v>
      </c>
    </row>
    <row r="38" spans="2:4">
      <c r="B38" s="490" t="s">
        <v>2641</v>
      </c>
      <c r="C38" s="187">
        <v>1116000</v>
      </c>
      <c r="D38" s="187">
        <v>13392000</v>
      </c>
    </row>
    <row r="39" spans="2:4">
      <c r="B39" s="490" t="s">
        <v>2644</v>
      </c>
      <c r="C39" s="187">
        <v>1044000</v>
      </c>
      <c r="D39" s="187">
        <v>12528000</v>
      </c>
    </row>
    <row r="40" spans="2:4">
      <c r="B40" s="490" t="s">
        <v>2647</v>
      </c>
      <c r="C40" s="187">
        <v>659000</v>
      </c>
      <c r="D40" s="187">
        <v>7908000</v>
      </c>
    </row>
    <row r="41" spans="2:4">
      <c r="B41" s="490" t="s">
        <v>2651</v>
      </c>
      <c r="C41" s="187">
        <v>542000</v>
      </c>
      <c r="D41" s="187">
        <v>6504000</v>
      </c>
    </row>
    <row r="42" spans="2:4">
      <c r="B42" s="490" t="s">
        <v>2654</v>
      </c>
      <c r="C42" s="187">
        <v>394000</v>
      </c>
      <c r="D42" s="187">
        <v>4728000</v>
      </c>
    </row>
    <row r="43" spans="2:4">
      <c r="B43" s="490" t="s">
        <v>2656</v>
      </c>
      <c r="C43" s="187">
        <v>410000</v>
      </c>
      <c r="D43" s="187">
        <v>4920000</v>
      </c>
    </row>
    <row r="44" spans="2:4">
      <c r="B44" s="490" t="s">
        <v>2658</v>
      </c>
      <c r="C44" s="187">
        <v>1337000</v>
      </c>
      <c r="D44" s="187">
        <v>16044000</v>
      </c>
    </row>
    <row r="45" spans="2:4">
      <c r="B45" s="490" t="s">
        <v>2665</v>
      </c>
      <c r="C45" s="187">
        <v>457000</v>
      </c>
      <c r="D45" s="187">
        <v>5484000</v>
      </c>
    </row>
    <row r="46" spans="2:4">
      <c r="B46" s="490" t="s">
        <v>2668</v>
      </c>
      <c r="C46" s="187">
        <v>687000</v>
      </c>
      <c r="D46" s="187">
        <v>8244000</v>
      </c>
    </row>
    <row r="47" spans="2:4">
      <c r="B47" s="490" t="s">
        <v>11835</v>
      </c>
      <c r="C47" s="187">
        <v>257000</v>
      </c>
      <c r="D47" s="187">
        <v>3084000</v>
      </c>
    </row>
    <row r="48" spans="2:4">
      <c r="B48" s="490" t="s">
        <v>2671</v>
      </c>
      <c r="C48" s="187">
        <v>1386000</v>
      </c>
      <c r="D48" s="187">
        <v>16632000</v>
      </c>
    </row>
    <row r="49" spans="2:4">
      <c r="B49" s="490" t="s">
        <v>2674</v>
      </c>
      <c r="C49" s="187">
        <v>563000</v>
      </c>
      <c r="D49" s="187">
        <v>6756000</v>
      </c>
    </row>
    <row r="50" spans="2:4">
      <c r="B50" s="490" t="s">
        <v>2677</v>
      </c>
      <c r="C50" s="187">
        <v>1205000</v>
      </c>
      <c r="D50" s="187">
        <v>14460000</v>
      </c>
    </row>
    <row r="51" spans="2:4">
      <c r="B51" s="490" t="s">
        <v>2681</v>
      </c>
      <c r="C51" s="187">
        <v>1312000</v>
      </c>
      <c r="D51" s="187">
        <v>15744000</v>
      </c>
    </row>
    <row r="52" spans="2:4">
      <c r="B52" s="490" t="s">
        <v>2683</v>
      </c>
      <c r="C52" s="187">
        <v>800000</v>
      </c>
      <c r="D52" s="187">
        <v>9600000</v>
      </c>
    </row>
    <row r="53" spans="2:4">
      <c r="B53" s="490" t="s">
        <v>2686</v>
      </c>
      <c r="C53" s="187">
        <v>946000</v>
      </c>
      <c r="D53" s="187">
        <v>11352000</v>
      </c>
    </row>
    <row r="54" spans="2:4">
      <c r="B54" s="490" t="s">
        <v>2689</v>
      </c>
      <c r="C54" s="187">
        <v>572000</v>
      </c>
      <c r="D54" s="187">
        <v>6864000</v>
      </c>
    </row>
    <row r="55" spans="2:4">
      <c r="B55" s="490" t="s">
        <v>2694</v>
      </c>
      <c r="C55" s="187">
        <v>627000</v>
      </c>
      <c r="D55" s="187">
        <v>7524000</v>
      </c>
    </row>
    <row r="56" spans="2:4">
      <c r="B56" s="490" t="s">
        <v>2698</v>
      </c>
      <c r="C56" s="187">
        <v>725000</v>
      </c>
      <c r="D56" s="187">
        <v>8700000</v>
      </c>
    </row>
    <row r="57" spans="2:4">
      <c r="B57" s="490" t="s">
        <v>2701</v>
      </c>
      <c r="C57" s="187">
        <v>593000</v>
      </c>
      <c r="D57" s="187">
        <v>7116000</v>
      </c>
    </row>
    <row r="58" spans="2:4">
      <c r="B58" s="490" t="s">
        <v>2703</v>
      </c>
      <c r="C58" s="187">
        <v>491000</v>
      </c>
      <c r="D58" s="187">
        <v>5892000</v>
      </c>
    </row>
    <row r="59" spans="2:4">
      <c r="B59" s="490" t="s">
        <v>2706</v>
      </c>
      <c r="C59" s="187">
        <v>546000</v>
      </c>
      <c r="D59" s="187">
        <v>6552000</v>
      </c>
    </row>
    <row r="60" spans="2:4">
      <c r="B60" s="490" t="s">
        <v>2709</v>
      </c>
      <c r="C60" s="187">
        <v>520000</v>
      </c>
      <c r="D60" s="187">
        <v>6240000</v>
      </c>
    </row>
    <row r="61" spans="2:4">
      <c r="B61" s="490" t="s">
        <v>2712</v>
      </c>
      <c r="C61" s="187">
        <v>493000</v>
      </c>
      <c r="D61" s="187">
        <v>5916000</v>
      </c>
    </row>
    <row r="62" spans="2:4">
      <c r="B62" s="490" t="s">
        <v>2714</v>
      </c>
      <c r="C62" s="187">
        <v>419000</v>
      </c>
      <c r="D62" s="187">
        <v>5028000</v>
      </c>
    </row>
    <row r="63" spans="2:4">
      <c r="B63" s="490" t="s">
        <v>2717</v>
      </c>
      <c r="C63" s="187">
        <v>666000</v>
      </c>
      <c r="D63" s="187">
        <v>7992000</v>
      </c>
    </row>
    <row r="64" spans="2:4">
      <c r="B64" s="490" t="s">
        <v>2720</v>
      </c>
      <c r="C64" s="187">
        <v>572000</v>
      </c>
      <c r="D64" s="187">
        <v>6864000</v>
      </c>
    </row>
    <row r="65" spans="2:4">
      <c r="B65" s="490" t="s">
        <v>2723</v>
      </c>
      <c r="C65" s="187">
        <v>715000</v>
      </c>
      <c r="D65" s="187">
        <v>8580000</v>
      </c>
    </row>
    <row r="66" spans="2:4">
      <c r="B66" s="490" t="s">
        <v>2728</v>
      </c>
      <c r="C66" s="187">
        <v>800000</v>
      </c>
      <c r="D66" s="187">
        <v>9600000</v>
      </c>
    </row>
    <row r="67" spans="2:4">
      <c r="B67" s="490" t="s">
        <v>2731</v>
      </c>
      <c r="C67" s="187">
        <v>608000</v>
      </c>
      <c r="D67" s="187">
        <v>7296000</v>
      </c>
    </row>
    <row r="68" spans="2:4">
      <c r="B68" s="490" t="s">
        <v>2734</v>
      </c>
      <c r="C68" s="187">
        <v>1014000</v>
      </c>
      <c r="D68" s="187">
        <v>12168000</v>
      </c>
    </row>
    <row r="69" spans="2:4">
      <c r="B69" s="490" t="s">
        <v>2736</v>
      </c>
      <c r="C69" s="187">
        <v>2188000</v>
      </c>
      <c r="D69" s="187">
        <v>26256000</v>
      </c>
    </row>
    <row r="70" spans="2:4">
      <c r="B70" s="490" t="s">
        <v>2738</v>
      </c>
      <c r="C70" s="187">
        <v>465000</v>
      </c>
      <c r="D70" s="187">
        <v>5580000</v>
      </c>
    </row>
    <row r="71" spans="2:4">
      <c r="B71" s="490" t="s">
        <v>2741</v>
      </c>
      <c r="C71" s="187">
        <v>345000</v>
      </c>
      <c r="D71" s="187">
        <v>4140000</v>
      </c>
    </row>
    <row r="72" spans="2:4">
      <c r="B72" s="490" t="s">
        <v>2745</v>
      </c>
      <c r="C72" s="187">
        <v>467000</v>
      </c>
      <c r="D72" s="187">
        <v>5604000</v>
      </c>
    </row>
    <row r="73" spans="2:4">
      <c r="B73" s="490" t="s">
        <v>2747</v>
      </c>
      <c r="C73" s="187">
        <v>1089000</v>
      </c>
      <c r="D73" s="187">
        <v>13068000</v>
      </c>
    </row>
    <row r="74" spans="2:4">
      <c r="B74" s="490" t="s">
        <v>2750</v>
      </c>
      <c r="C74" s="187">
        <v>1089000</v>
      </c>
      <c r="D74" s="187">
        <v>13068000</v>
      </c>
    </row>
    <row r="75" spans="2:4">
      <c r="B75" s="490" t="s">
        <v>2753</v>
      </c>
      <c r="C75" s="187">
        <v>737000</v>
      </c>
      <c r="D75" s="187">
        <v>8844000</v>
      </c>
    </row>
    <row r="76" spans="2:4">
      <c r="B76" s="490" t="s">
        <v>2758</v>
      </c>
      <c r="C76" s="187">
        <v>583000</v>
      </c>
      <c r="D76" s="187">
        <v>6996000</v>
      </c>
    </row>
    <row r="77" spans="2:4">
      <c r="B77" s="490" t="s">
        <v>2761</v>
      </c>
      <c r="C77" s="187">
        <v>606000</v>
      </c>
      <c r="D77" s="187">
        <v>7272000</v>
      </c>
    </row>
    <row r="78" spans="2:4">
      <c r="B78" s="490" t="s">
        <v>2763</v>
      </c>
      <c r="C78" s="187">
        <v>755000</v>
      </c>
      <c r="D78" s="187">
        <v>9060000</v>
      </c>
    </row>
    <row r="79" spans="2:4">
      <c r="B79" s="490" t="s">
        <v>2765</v>
      </c>
      <c r="C79" s="187">
        <v>526000</v>
      </c>
      <c r="D79" s="187">
        <v>6312000</v>
      </c>
    </row>
    <row r="80" spans="2:4">
      <c r="B80" s="490" t="s">
        <v>2770</v>
      </c>
      <c r="C80" s="187">
        <v>551000</v>
      </c>
      <c r="D80" s="187">
        <v>6612000</v>
      </c>
    </row>
    <row r="81" spans="2:4">
      <c r="B81" s="490" t="s">
        <v>2772</v>
      </c>
      <c r="C81" s="187">
        <v>713000</v>
      </c>
      <c r="D81" s="187">
        <v>8556000</v>
      </c>
    </row>
    <row r="82" spans="2:4">
      <c r="B82" s="490" t="s">
        <v>2775</v>
      </c>
      <c r="C82" s="187">
        <v>984000</v>
      </c>
      <c r="D82" s="187">
        <v>11808000</v>
      </c>
    </row>
    <row r="83" spans="2:4">
      <c r="B83" s="490" t="s">
        <v>2778</v>
      </c>
      <c r="C83" s="187">
        <v>929000</v>
      </c>
      <c r="D83" s="187">
        <v>11148000</v>
      </c>
    </row>
    <row r="84" spans="2:4">
      <c r="B84" s="490" t="s">
        <v>2780</v>
      </c>
      <c r="C84" s="187">
        <v>999000</v>
      </c>
      <c r="D84" s="187">
        <v>11988000</v>
      </c>
    </row>
    <row r="85" spans="2:4">
      <c r="B85" s="490" t="s">
        <v>2782</v>
      </c>
      <c r="C85" s="187">
        <v>524000</v>
      </c>
      <c r="D85" s="187">
        <v>6288000</v>
      </c>
    </row>
    <row r="86" spans="2:4">
      <c r="B86" s="490" t="s">
        <v>2784</v>
      </c>
      <c r="C86" s="187">
        <v>903000</v>
      </c>
      <c r="D86" s="187">
        <v>10836000</v>
      </c>
    </row>
    <row r="87" spans="2:4">
      <c r="B87" s="490" t="s">
        <v>2786</v>
      </c>
      <c r="C87" s="187">
        <v>558000</v>
      </c>
      <c r="D87" s="187">
        <v>6696000</v>
      </c>
    </row>
    <row r="88" spans="2:4">
      <c r="B88" s="490" t="s">
        <v>2788</v>
      </c>
      <c r="C88" s="187">
        <v>643000</v>
      </c>
      <c r="D88" s="187">
        <v>7716000</v>
      </c>
    </row>
    <row r="89" spans="2:4">
      <c r="B89" s="490" t="s">
        <v>2790</v>
      </c>
      <c r="C89" s="187">
        <v>657000</v>
      </c>
      <c r="D89" s="187">
        <v>7884000</v>
      </c>
    </row>
    <row r="90" spans="2:4">
      <c r="B90" s="490" t="s">
        <v>2792</v>
      </c>
      <c r="C90" s="187">
        <v>609000</v>
      </c>
      <c r="D90" s="187">
        <v>7308000</v>
      </c>
    </row>
    <row r="91" spans="2:4">
      <c r="B91" s="490" t="s">
        <v>2794</v>
      </c>
      <c r="C91" s="187">
        <v>889000</v>
      </c>
      <c r="D91" s="187">
        <v>10668000</v>
      </c>
    </row>
    <row r="92" spans="2:4">
      <c r="B92" s="490" t="s">
        <v>2796</v>
      </c>
      <c r="C92" s="187">
        <v>889000</v>
      </c>
      <c r="D92" s="187">
        <v>10668000</v>
      </c>
    </row>
    <row r="93" spans="2:4">
      <c r="B93" s="490" t="s">
        <v>2798</v>
      </c>
      <c r="C93" s="187">
        <v>805000</v>
      </c>
      <c r="D93" s="187">
        <v>9660000</v>
      </c>
    </row>
    <row r="94" spans="2:4">
      <c r="B94" s="490" t="s">
        <v>2800</v>
      </c>
      <c r="C94" s="187">
        <v>411000</v>
      </c>
      <c r="D94" s="187">
        <v>4932000</v>
      </c>
    </row>
    <row r="95" spans="2:4">
      <c r="B95" s="490" t="s">
        <v>2808</v>
      </c>
      <c r="C95" s="187">
        <v>619000</v>
      </c>
      <c r="D95" s="187">
        <v>7428000</v>
      </c>
    </row>
    <row r="96" spans="2:4">
      <c r="B96" s="490" t="s">
        <v>2810</v>
      </c>
      <c r="C96" s="187">
        <v>1397000</v>
      </c>
      <c r="D96" s="187">
        <v>16764000</v>
      </c>
    </row>
    <row r="97" spans="2:4">
      <c r="B97" s="490" t="s">
        <v>2815</v>
      </c>
      <c r="C97" s="187">
        <v>513000</v>
      </c>
      <c r="D97" s="187">
        <v>6156000</v>
      </c>
    </row>
    <row r="98" spans="2:4">
      <c r="B98" s="490" t="s">
        <v>2817</v>
      </c>
      <c r="C98" s="187">
        <v>884000</v>
      </c>
      <c r="D98" s="187">
        <v>10608000</v>
      </c>
    </row>
    <row r="99" spans="2:4">
      <c r="B99" s="490" t="s">
        <v>2826</v>
      </c>
      <c r="C99" s="187">
        <v>759000</v>
      </c>
      <c r="D99" s="187">
        <v>9108000</v>
      </c>
    </row>
    <row r="100" spans="2:4">
      <c r="B100" s="490" t="s">
        <v>2829</v>
      </c>
      <c r="C100" s="187">
        <v>2055000</v>
      </c>
      <c r="D100" s="187">
        <v>24660000</v>
      </c>
    </row>
    <row r="101" spans="2:4">
      <c r="B101" s="490" t="s">
        <v>2832</v>
      </c>
      <c r="C101" s="187">
        <v>721000</v>
      </c>
      <c r="D101" s="187">
        <v>8652000</v>
      </c>
    </row>
    <row r="102" spans="2:4">
      <c r="B102" s="490" t="s">
        <v>2834</v>
      </c>
      <c r="C102" s="187">
        <v>1319000</v>
      </c>
      <c r="D102" s="187">
        <v>15828000</v>
      </c>
    </row>
    <row r="103" spans="2:4">
      <c r="B103" s="490" t="s">
        <v>2837</v>
      </c>
      <c r="C103" s="187">
        <v>637000</v>
      </c>
      <c r="D103" s="187">
        <v>7644000</v>
      </c>
    </row>
    <row r="104" spans="2:4">
      <c r="B104" s="490" t="s">
        <v>2840</v>
      </c>
      <c r="C104" s="187">
        <v>447000</v>
      </c>
      <c r="D104" s="187">
        <v>5364000</v>
      </c>
    </row>
    <row r="105" spans="2:4">
      <c r="B105" s="490" t="s">
        <v>2842</v>
      </c>
      <c r="C105" s="187">
        <v>1068000</v>
      </c>
      <c r="D105" s="187">
        <v>12816000</v>
      </c>
    </row>
    <row r="106" spans="2:4">
      <c r="B106" s="490" t="s">
        <v>2844</v>
      </c>
      <c r="C106" s="187">
        <v>2036000</v>
      </c>
      <c r="D106" s="187">
        <v>24432000</v>
      </c>
    </row>
    <row r="107" spans="2:4">
      <c r="B107" s="490" t="s">
        <v>2847</v>
      </c>
      <c r="C107" s="187">
        <v>549000</v>
      </c>
      <c r="D107" s="187">
        <v>6588000</v>
      </c>
    </row>
    <row r="108" spans="2:4">
      <c r="B108" s="490" t="s">
        <v>2850</v>
      </c>
      <c r="C108" s="187">
        <v>915000</v>
      </c>
      <c r="D108" s="187">
        <v>10980000</v>
      </c>
    </row>
    <row r="109" spans="2:4">
      <c r="B109" s="490" t="s">
        <v>2852</v>
      </c>
      <c r="C109" s="187">
        <v>1313000</v>
      </c>
      <c r="D109" s="187">
        <v>15756000</v>
      </c>
    </row>
    <row r="110" spans="2:4">
      <c r="B110" s="490" t="s">
        <v>2855</v>
      </c>
      <c r="C110" s="187">
        <v>411000</v>
      </c>
      <c r="D110" s="187">
        <v>4932000</v>
      </c>
    </row>
    <row r="111" spans="2:4">
      <c r="B111" s="490" t="s">
        <v>2857</v>
      </c>
      <c r="C111" s="187">
        <v>903000</v>
      </c>
      <c r="D111" s="187">
        <v>10836000</v>
      </c>
    </row>
    <row r="112" spans="2:4">
      <c r="B112" s="490" t="s">
        <v>2859</v>
      </c>
      <c r="C112" s="187">
        <v>800000</v>
      </c>
      <c r="D112" s="187">
        <v>9600000</v>
      </c>
    </row>
    <row r="113" spans="2:4">
      <c r="B113" s="490" t="s">
        <v>2862</v>
      </c>
      <c r="C113" s="187">
        <v>555000</v>
      </c>
      <c r="D113" s="187">
        <v>6660000</v>
      </c>
    </row>
    <row r="114" spans="2:4">
      <c r="B114" s="490" t="s">
        <v>2865</v>
      </c>
      <c r="C114" s="187">
        <v>549000</v>
      </c>
      <c r="D114" s="187">
        <v>6588000</v>
      </c>
    </row>
    <row r="115" spans="2:4">
      <c r="B115" s="490" t="s">
        <v>2867</v>
      </c>
      <c r="C115" s="187">
        <v>421000</v>
      </c>
      <c r="D115" s="187">
        <v>5052000</v>
      </c>
    </row>
    <row r="116" spans="2:4">
      <c r="B116" s="490" t="s">
        <v>2870</v>
      </c>
      <c r="C116" s="187">
        <v>591000</v>
      </c>
      <c r="D116" s="187">
        <v>7092000</v>
      </c>
    </row>
    <row r="117" spans="2:4">
      <c r="B117" s="490" t="s">
        <v>2873</v>
      </c>
      <c r="C117" s="187">
        <v>1089000</v>
      </c>
      <c r="D117" s="187">
        <v>13068000</v>
      </c>
    </row>
    <row r="118" spans="2:4">
      <c r="B118" s="490" t="s">
        <v>2875</v>
      </c>
      <c r="C118" s="187">
        <v>597000</v>
      </c>
      <c r="D118" s="187">
        <v>7164000</v>
      </c>
    </row>
    <row r="119" spans="2:4">
      <c r="B119" s="490" t="s">
        <v>2877</v>
      </c>
      <c r="C119" s="187">
        <v>904000</v>
      </c>
      <c r="D119" s="187">
        <v>10848000</v>
      </c>
    </row>
    <row r="120" spans="2:4">
      <c r="B120" s="490" t="s">
        <v>2880</v>
      </c>
      <c r="C120" s="187">
        <v>580000</v>
      </c>
      <c r="D120" s="187">
        <v>6960000</v>
      </c>
    </row>
    <row r="121" spans="2:4">
      <c r="B121" s="490" t="s">
        <v>2883</v>
      </c>
      <c r="C121" s="187">
        <v>728000</v>
      </c>
      <c r="D121" s="187">
        <v>8736000</v>
      </c>
    </row>
    <row r="122" spans="2:4">
      <c r="B122" s="490" t="s">
        <v>2885</v>
      </c>
      <c r="C122" s="187">
        <v>1881000</v>
      </c>
      <c r="D122" s="187">
        <v>22572000</v>
      </c>
    </row>
    <row r="123" spans="2:4">
      <c r="B123" s="490" t="s">
        <v>2887</v>
      </c>
      <c r="C123" s="187">
        <v>567000</v>
      </c>
      <c r="D123" s="187">
        <v>6804000</v>
      </c>
    </row>
    <row r="124" spans="2:4">
      <c r="B124" s="490" t="s">
        <v>2889</v>
      </c>
      <c r="C124" s="187">
        <v>1395000</v>
      </c>
      <c r="D124" s="187">
        <v>16740000</v>
      </c>
    </row>
    <row r="125" spans="2:4">
      <c r="B125" s="490" t="s">
        <v>2895</v>
      </c>
      <c r="C125" s="187">
        <v>780000</v>
      </c>
      <c r="D125" s="187">
        <v>9360000</v>
      </c>
    </row>
    <row r="126" spans="2:4">
      <c r="B126" s="490" t="s">
        <v>2897</v>
      </c>
      <c r="C126" s="187">
        <v>746000</v>
      </c>
      <c r="D126" s="187">
        <v>8952000</v>
      </c>
    </row>
    <row r="127" spans="2:4">
      <c r="B127" s="490" t="s">
        <v>2899</v>
      </c>
      <c r="C127" s="187">
        <v>751000</v>
      </c>
      <c r="D127" s="187">
        <v>9012000</v>
      </c>
    </row>
    <row r="128" spans="2:4">
      <c r="B128" s="490" t="s">
        <v>2901</v>
      </c>
      <c r="C128" s="187">
        <v>893000</v>
      </c>
      <c r="D128" s="187">
        <v>10716000</v>
      </c>
    </row>
    <row r="129" spans="2:4">
      <c r="B129" s="490" t="s">
        <v>2903</v>
      </c>
      <c r="C129" s="187">
        <v>701000</v>
      </c>
      <c r="D129" s="187">
        <v>8412000</v>
      </c>
    </row>
    <row r="130" spans="2:4">
      <c r="B130" s="490" t="s">
        <v>2906</v>
      </c>
      <c r="C130" s="187">
        <v>682000</v>
      </c>
      <c r="D130" s="187">
        <v>8184000</v>
      </c>
    </row>
    <row r="131" spans="2:4">
      <c r="B131" s="490" t="s">
        <v>2911</v>
      </c>
      <c r="C131" s="187">
        <v>547000</v>
      </c>
      <c r="D131" s="187">
        <v>6564000</v>
      </c>
    </row>
    <row r="132" spans="2:4">
      <c r="B132" s="490" t="s">
        <v>2913</v>
      </c>
      <c r="C132" s="187">
        <v>878000</v>
      </c>
      <c r="D132" s="187">
        <v>10536000</v>
      </c>
    </row>
    <row r="133" spans="2:4">
      <c r="B133" s="490" t="s">
        <v>2916</v>
      </c>
      <c r="C133" s="187">
        <v>805000</v>
      </c>
      <c r="D133" s="187">
        <v>9660000</v>
      </c>
    </row>
    <row r="134" spans="2:4">
      <c r="B134" s="490" t="s">
        <v>2918</v>
      </c>
      <c r="C134" s="187">
        <v>715000</v>
      </c>
      <c r="D134" s="187">
        <v>8580000</v>
      </c>
    </row>
    <row r="135" spans="2:4">
      <c r="B135" s="490" t="s">
        <v>2920</v>
      </c>
      <c r="C135" s="187">
        <v>1019000</v>
      </c>
      <c r="D135" s="187">
        <v>12228000</v>
      </c>
    </row>
    <row r="136" spans="2:4">
      <c r="B136" s="490" t="s">
        <v>2922</v>
      </c>
      <c r="C136" s="187">
        <v>1817000</v>
      </c>
      <c r="D136" s="187">
        <v>21804000</v>
      </c>
    </row>
    <row r="137" spans="2:4">
      <c r="B137" s="490" t="s">
        <v>2925</v>
      </c>
      <c r="C137" s="187">
        <v>805000</v>
      </c>
      <c r="D137" s="187">
        <v>9660000</v>
      </c>
    </row>
    <row r="138" spans="2:4">
      <c r="B138" s="490" t="s">
        <v>2927</v>
      </c>
      <c r="C138" s="187">
        <v>1836000</v>
      </c>
      <c r="D138" s="187">
        <v>22032000</v>
      </c>
    </row>
    <row r="139" spans="2:4">
      <c r="B139" s="490" t="s">
        <v>2929</v>
      </c>
      <c r="C139" s="187">
        <v>613000</v>
      </c>
      <c r="D139" s="187">
        <v>7356000</v>
      </c>
    </row>
    <row r="140" spans="2:4">
      <c r="B140" s="490" t="s">
        <v>2932</v>
      </c>
      <c r="C140" s="187">
        <v>1025000</v>
      </c>
      <c r="D140" s="187">
        <v>12300000</v>
      </c>
    </row>
    <row r="141" spans="2:4">
      <c r="B141" s="490" t="s">
        <v>2934</v>
      </c>
      <c r="C141" s="187">
        <v>980000</v>
      </c>
      <c r="D141" s="187">
        <v>11760000</v>
      </c>
    </row>
    <row r="142" spans="2:4">
      <c r="B142" s="490" t="s">
        <v>2936</v>
      </c>
      <c r="C142" s="187">
        <v>381000</v>
      </c>
      <c r="D142" s="187">
        <v>4572000</v>
      </c>
    </row>
    <row r="143" spans="2:4">
      <c r="B143" s="490" t="s">
        <v>2939</v>
      </c>
      <c r="C143" s="187">
        <v>944000</v>
      </c>
      <c r="D143" s="187">
        <v>11328000</v>
      </c>
    </row>
    <row r="144" spans="2:4">
      <c r="B144" s="490" t="s">
        <v>2941</v>
      </c>
      <c r="C144" s="187">
        <v>1019000</v>
      </c>
      <c r="D144" s="187">
        <v>12228000</v>
      </c>
    </row>
    <row r="145" spans="2:4">
      <c r="B145" s="490" t="s">
        <v>2944</v>
      </c>
      <c r="C145" s="187">
        <v>2088000</v>
      </c>
      <c r="D145" s="187">
        <v>25056000</v>
      </c>
    </row>
    <row r="146" spans="2:4">
      <c r="B146" s="490" t="s">
        <v>2947</v>
      </c>
      <c r="C146" s="187">
        <v>1840000</v>
      </c>
      <c r="D146" s="187">
        <v>22080000</v>
      </c>
    </row>
    <row r="147" spans="2:4">
      <c r="B147" s="490" t="s">
        <v>2949</v>
      </c>
      <c r="C147" s="187">
        <v>1041000</v>
      </c>
      <c r="D147" s="187">
        <v>12492000</v>
      </c>
    </row>
    <row r="148" spans="2:4">
      <c r="B148" s="490" t="s">
        <v>2951</v>
      </c>
      <c r="C148" s="187">
        <v>751000</v>
      </c>
      <c r="D148" s="187">
        <v>9012000</v>
      </c>
    </row>
    <row r="149" spans="2:4">
      <c r="B149" s="490" t="s">
        <v>2955</v>
      </c>
      <c r="C149" s="187">
        <v>948000</v>
      </c>
      <c r="D149" s="187">
        <v>11376000</v>
      </c>
    </row>
    <row r="150" spans="2:4">
      <c r="B150" s="490" t="s">
        <v>2958</v>
      </c>
      <c r="C150" s="187">
        <v>1089000</v>
      </c>
      <c r="D150" s="187">
        <v>13068000</v>
      </c>
    </row>
    <row r="151" spans="2:4">
      <c r="B151" s="490" t="s">
        <v>2961</v>
      </c>
      <c r="C151" s="187">
        <v>858000</v>
      </c>
      <c r="D151" s="187">
        <v>10296000</v>
      </c>
    </row>
    <row r="152" spans="2:4">
      <c r="B152" s="490" t="s">
        <v>2963</v>
      </c>
      <c r="C152" s="187">
        <v>1089000</v>
      </c>
      <c r="D152" s="187">
        <v>13068000</v>
      </c>
    </row>
    <row r="153" spans="2:4">
      <c r="B153" s="490" t="s">
        <v>2966</v>
      </c>
      <c r="C153" s="187">
        <v>1089000</v>
      </c>
      <c r="D153" s="187">
        <v>13068000</v>
      </c>
    </row>
    <row r="154" spans="2:4">
      <c r="B154" s="490" t="s">
        <v>2969</v>
      </c>
      <c r="C154" s="187">
        <v>1946000</v>
      </c>
      <c r="D154" s="187">
        <v>23352000</v>
      </c>
    </row>
    <row r="155" spans="2:4">
      <c r="B155" s="490" t="s">
        <v>2972</v>
      </c>
      <c r="C155" s="187">
        <v>1132000</v>
      </c>
      <c r="D155" s="187">
        <v>13584000</v>
      </c>
    </row>
    <row r="156" spans="2:4">
      <c r="B156" s="490" t="s">
        <v>2975</v>
      </c>
      <c r="C156" s="187">
        <v>756000</v>
      </c>
      <c r="D156" s="187">
        <v>9072000</v>
      </c>
    </row>
    <row r="157" spans="2:4">
      <c r="B157" s="490" t="s">
        <v>2979</v>
      </c>
      <c r="C157" s="187">
        <v>1310000</v>
      </c>
      <c r="D157" s="187">
        <v>15720000</v>
      </c>
    </row>
    <row r="158" spans="2:4">
      <c r="B158" s="490" t="s">
        <v>2983</v>
      </c>
      <c r="C158" s="187">
        <v>476000</v>
      </c>
      <c r="D158" s="187">
        <v>5712000</v>
      </c>
    </row>
    <row r="159" spans="2:4">
      <c r="B159" s="490" t="s">
        <v>2985</v>
      </c>
      <c r="C159" s="187">
        <v>857000</v>
      </c>
      <c r="D159" s="187">
        <v>10284000</v>
      </c>
    </row>
    <row r="160" spans="2:4">
      <c r="B160" s="490" t="s">
        <v>2987</v>
      </c>
      <c r="C160" s="187">
        <v>1060000</v>
      </c>
      <c r="D160" s="187">
        <v>12720000</v>
      </c>
    </row>
    <row r="161" spans="2:4">
      <c r="B161" s="490" t="s">
        <v>2990</v>
      </c>
      <c r="C161" s="187">
        <v>1130000</v>
      </c>
      <c r="D161" s="187">
        <v>13560000</v>
      </c>
    </row>
    <row r="162" spans="2:4">
      <c r="B162" s="490" t="s">
        <v>2993</v>
      </c>
      <c r="C162" s="187">
        <v>1130000</v>
      </c>
      <c r="D162" s="187">
        <v>13560000</v>
      </c>
    </row>
    <row r="163" spans="2:4">
      <c r="B163" s="490" t="s">
        <v>2998</v>
      </c>
      <c r="C163" s="187">
        <v>536000</v>
      </c>
      <c r="D163" s="187">
        <v>6432000</v>
      </c>
    </row>
    <row r="164" spans="2:4">
      <c r="B164" s="490" t="s">
        <v>3000</v>
      </c>
      <c r="C164" s="187">
        <v>597000</v>
      </c>
      <c r="D164" s="187">
        <v>7164000</v>
      </c>
    </row>
    <row r="165" spans="2:4">
      <c r="B165" s="490" t="s">
        <v>3002</v>
      </c>
      <c r="C165" s="187">
        <v>1292000</v>
      </c>
      <c r="D165" s="187">
        <v>15504000</v>
      </c>
    </row>
    <row r="166" spans="2:4">
      <c r="B166" s="490" t="s">
        <v>3004</v>
      </c>
      <c r="C166" s="187">
        <v>1037000</v>
      </c>
      <c r="D166" s="187">
        <v>12444000</v>
      </c>
    </row>
    <row r="167" spans="2:4">
      <c r="B167" s="490" t="s">
        <v>3006</v>
      </c>
      <c r="C167" s="187">
        <v>1866000</v>
      </c>
      <c r="D167" s="187">
        <v>22392000</v>
      </c>
    </row>
    <row r="168" spans="2:4">
      <c r="B168" s="490" t="s">
        <v>3009</v>
      </c>
      <c r="C168" s="187">
        <v>1041000</v>
      </c>
      <c r="D168" s="187">
        <v>12492000</v>
      </c>
    </row>
    <row r="169" spans="2:4">
      <c r="B169" s="490" t="s">
        <v>3011</v>
      </c>
      <c r="C169" s="187">
        <v>752000</v>
      </c>
      <c r="D169" s="187">
        <v>9024000</v>
      </c>
    </row>
    <row r="170" spans="2:4">
      <c r="B170" s="490" t="s">
        <v>3014</v>
      </c>
      <c r="C170" s="187">
        <v>628000</v>
      </c>
      <c r="D170" s="187">
        <v>7536000</v>
      </c>
    </row>
    <row r="171" spans="2:4">
      <c r="B171" s="490" t="s">
        <v>3017</v>
      </c>
      <c r="C171" s="187">
        <v>1276000</v>
      </c>
      <c r="D171" s="187">
        <v>15312000</v>
      </c>
    </row>
    <row r="172" spans="2:4">
      <c r="B172" s="490" t="s">
        <v>3019</v>
      </c>
      <c r="C172" s="187">
        <v>842000</v>
      </c>
      <c r="D172" s="187">
        <v>10104000</v>
      </c>
    </row>
    <row r="173" spans="2:4">
      <c r="B173" s="490" t="s">
        <v>3021</v>
      </c>
      <c r="C173" s="187">
        <v>1227000</v>
      </c>
      <c r="D173" s="187">
        <v>14724000</v>
      </c>
    </row>
    <row r="174" spans="2:4">
      <c r="B174" s="490" t="s">
        <v>3024</v>
      </c>
      <c r="C174" s="187">
        <v>444000</v>
      </c>
      <c r="D174" s="187">
        <v>5328000</v>
      </c>
    </row>
    <row r="175" spans="2:4">
      <c r="B175" s="490" t="s">
        <v>3027</v>
      </c>
      <c r="C175" s="187">
        <v>1940000</v>
      </c>
      <c r="D175" s="187">
        <v>23280000</v>
      </c>
    </row>
    <row r="176" spans="2:4">
      <c r="B176" s="490" t="s">
        <v>3029</v>
      </c>
      <c r="C176" s="187">
        <v>1041000</v>
      </c>
      <c r="D176" s="187">
        <v>12492000</v>
      </c>
    </row>
    <row r="177" spans="2:4">
      <c r="B177" s="490" t="s">
        <v>3031</v>
      </c>
      <c r="C177" s="187">
        <v>749000</v>
      </c>
      <c r="D177" s="187">
        <v>8988000</v>
      </c>
    </row>
    <row r="178" spans="2:4">
      <c r="B178" s="490" t="s">
        <v>3033</v>
      </c>
      <c r="C178" s="187">
        <v>1820000</v>
      </c>
      <c r="D178" s="187">
        <v>21840000</v>
      </c>
    </row>
    <row r="179" spans="2:4">
      <c r="B179" s="490" t="s">
        <v>3035</v>
      </c>
      <c r="C179" s="187">
        <v>903000</v>
      </c>
      <c r="D179" s="187">
        <v>10836000</v>
      </c>
    </row>
    <row r="180" spans="2:4">
      <c r="B180" s="490" t="s">
        <v>3037</v>
      </c>
      <c r="C180" s="187">
        <v>1221000</v>
      </c>
      <c r="D180" s="187">
        <v>14652000</v>
      </c>
    </row>
    <row r="181" spans="2:4">
      <c r="B181" s="490" t="s">
        <v>3039</v>
      </c>
      <c r="C181" s="187">
        <v>727000</v>
      </c>
      <c r="D181" s="187">
        <v>8724000</v>
      </c>
    </row>
    <row r="182" spans="2:4">
      <c r="B182" s="490" t="s">
        <v>3041</v>
      </c>
      <c r="C182" s="187">
        <v>418000</v>
      </c>
      <c r="D182" s="187">
        <v>5016000</v>
      </c>
    </row>
    <row r="183" spans="2:4">
      <c r="B183" s="490" t="s">
        <v>3044</v>
      </c>
      <c r="C183" s="187">
        <v>980000</v>
      </c>
      <c r="D183" s="187">
        <v>11760000</v>
      </c>
    </row>
    <row r="184" spans="2:4">
      <c r="B184" s="490" t="s">
        <v>3046</v>
      </c>
      <c r="C184" s="187">
        <v>980000</v>
      </c>
      <c r="D184" s="187">
        <v>11760000</v>
      </c>
    </row>
    <row r="185" spans="2:4">
      <c r="B185" s="490" t="s">
        <v>3048</v>
      </c>
      <c r="C185" s="187">
        <v>980000</v>
      </c>
      <c r="D185" s="187">
        <v>11760000</v>
      </c>
    </row>
    <row r="186" spans="2:4">
      <c r="B186" s="490" t="s">
        <v>3050</v>
      </c>
      <c r="C186" s="187">
        <v>980000</v>
      </c>
      <c r="D186" s="187">
        <v>11760000</v>
      </c>
    </row>
    <row r="187" spans="2:4">
      <c r="B187" s="490" t="s">
        <v>3052</v>
      </c>
      <c r="C187" s="187">
        <v>623000</v>
      </c>
      <c r="D187" s="187">
        <v>7476000</v>
      </c>
    </row>
    <row r="188" spans="2:4">
      <c r="B188" s="490" t="s">
        <v>3054</v>
      </c>
      <c r="C188" s="187">
        <v>605000</v>
      </c>
      <c r="D188" s="187">
        <v>7260000</v>
      </c>
    </row>
    <row r="189" spans="2:4">
      <c r="B189" s="490" t="s">
        <v>3057</v>
      </c>
      <c r="C189" s="187">
        <v>878000</v>
      </c>
      <c r="D189" s="187">
        <v>10536000</v>
      </c>
    </row>
    <row r="190" spans="2:4">
      <c r="B190" s="490" t="s">
        <v>3060</v>
      </c>
      <c r="C190" s="187">
        <v>605000</v>
      </c>
      <c r="D190" s="187">
        <v>7260000</v>
      </c>
    </row>
    <row r="191" spans="2:4">
      <c r="B191" s="490" t="s">
        <v>3063</v>
      </c>
      <c r="C191" s="187">
        <v>379000</v>
      </c>
      <c r="D191" s="187">
        <v>4548000</v>
      </c>
    </row>
    <row r="192" spans="2:4">
      <c r="B192" s="490" t="s">
        <v>3066</v>
      </c>
      <c r="C192" s="187">
        <v>1270000</v>
      </c>
      <c r="D192" s="187">
        <v>15240000</v>
      </c>
    </row>
    <row r="193" spans="2:4">
      <c r="B193" s="490" t="s">
        <v>3068</v>
      </c>
      <c r="C193" s="187">
        <v>1239000</v>
      </c>
      <c r="D193" s="187">
        <v>14868000</v>
      </c>
    </row>
    <row r="194" spans="2:4">
      <c r="B194" s="490" t="s">
        <v>3070</v>
      </c>
      <c r="C194" s="187">
        <v>1037000</v>
      </c>
      <c r="D194" s="187">
        <v>12444000</v>
      </c>
    </row>
    <row r="195" spans="2:4">
      <c r="B195" s="490" t="s">
        <v>3072</v>
      </c>
      <c r="C195" s="187">
        <v>1089000</v>
      </c>
      <c r="D195" s="187">
        <v>13068000</v>
      </c>
    </row>
    <row r="196" spans="2:4">
      <c r="B196" s="490" t="s">
        <v>3075</v>
      </c>
      <c r="C196" s="187">
        <v>940000</v>
      </c>
      <c r="D196" s="187">
        <v>11280000</v>
      </c>
    </row>
    <row r="197" spans="2:4">
      <c r="B197" s="490" t="s">
        <v>3077</v>
      </c>
      <c r="C197" s="187">
        <v>1041000</v>
      </c>
      <c r="D197" s="187">
        <v>12492000</v>
      </c>
    </row>
    <row r="198" spans="2:4">
      <c r="B198" s="490" t="s">
        <v>3079</v>
      </c>
      <c r="C198" s="187">
        <v>1089000</v>
      </c>
      <c r="D198" s="187">
        <v>13068000</v>
      </c>
    </row>
    <row r="199" spans="2:4">
      <c r="B199" s="490" t="s">
        <v>3081</v>
      </c>
      <c r="C199" s="187">
        <v>878000</v>
      </c>
      <c r="D199" s="187">
        <v>10536000</v>
      </c>
    </row>
    <row r="200" spans="2:4">
      <c r="B200" s="490" t="s">
        <v>3083</v>
      </c>
      <c r="C200" s="187">
        <v>1089000</v>
      </c>
      <c r="D200" s="187">
        <v>13068000</v>
      </c>
    </row>
    <row r="201" spans="2:4">
      <c r="B201" s="490" t="s">
        <v>3085</v>
      </c>
      <c r="C201" s="187">
        <v>580000</v>
      </c>
      <c r="D201" s="187">
        <v>6960000</v>
      </c>
    </row>
    <row r="202" spans="2:4">
      <c r="B202" s="490" t="s">
        <v>3087</v>
      </c>
      <c r="C202" s="187">
        <v>1037000</v>
      </c>
      <c r="D202" s="187">
        <v>12444000</v>
      </c>
    </row>
    <row r="203" spans="2:4">
      <c r="B203" s="490" t="s">
        <v>3090</v>
      </c>
      <c r="C203" s="187">
        <v>1359000</v>
      </c>
      <c r="D203" s="187">
        <v>16308000</v>
      </c>
    </row>
    <row r="204" spans="2:4">
      <c r="B204" s="490" t="s">
        <v>3092</v>
      </c>
      <c r="C204" s="187">
        <v>1025000</v>
      </c>
      <c r="D204" s="187">
        <v>12300000</v>
      </c>
    </row>
    <row r="205" spans="2:4">
      <c r="B205" s="490" t="s">
        <v>3094</v>
      </c>
      <c r="C205" s="187">
        <v>919000</v>
      </c>
      <c r="D205" s="187">
        <v>11028000</v>
      </c>
    </row>
    <row r="206" spans="2:4">
      <c r="B206" s="490" t="s">
        <v>3097</v>
      </c>
      <c r="C206" s="187">
        <v>963000</v>
      </c>
      <c r="D206" s="187">
        <v>11556000</v>
      </c>
    </row>
    <row r="207" spans="2:4">
      <c r="B207" s="490" t="s">
        <v>3100</v>
      </c>
      <c r="C207" s="187">
        <v>1041000</v>
      </c>
      <c r="D207" s="187">
        <v>12492000</v>
      </c>
    </row>
    <row r="208" spans="2:4">
      <c r="B208" s="490" t="s">
        <v>3102</v>
      </c>
      <c r="C208" s="187">
        <v>929000</v>
      </c>
      <c r="D208" s="187">
        <v>11148000</v>
      </c>
    </row>
    <row r="209" spans="2:4">
      <c r="B209" s="490" t="s">
        <v>3105</v>
      </c>
      <c r="C209" s="187">
        <v>1041000</v>
      </c>
      <c r="D209" s="187">
        <v>12492000</v>
      </c>
    </row>
    <row r="210" spans="2:4">
      <c r="B210" s="490" t="s">
        <v>3107</v>
      </c>
      <c r="C210" s="187">
        <v>530000</v>
      </c>
      <c r="D210" s="187">
        <v>6360000</v>
      </c>
    </row>
    <row r="211" spans="2:4">
      <c r="B211" s="490" t="s">
        <v>3109</v>
      </c>
      <c r="C211" s="187">
        <v>729000</v>
      </c>
      <c r="D211" s="187">
        <v>8748000</v>
      </c>
    </row>
    <row r="212" spans="2:4">
      <c r="B212" s="490" t="s">
        <v>3111</v>
      </c>
      <c r="C212" s="187">
        <v>1011000</v>
      </c>
      <c r="D212" s="187">
        <v>12132000</v>
      </c>
    </row>
    <row r="213" spans="2:4">
      <c r="B213" s="490" t="s">
        <v>3113</v>
      </c>
      <c r="C213" s="187">
        <v>1011000</v>
      </c>
      <c r="D213" s="187">
        <v>12132000</v>
      </c>
    </row>
    <row r="214" spans="2:4">
      <c r="B214" s="490" t="s">
        <v>3119</v>
      </c>
      <c r="C214" s="187">
        <v>1221000</v>
      </c>
      <c r="D214" s="187">
        <v>14652000</v>
      </c>
    </row>
    <row r="215" spans="2:4">
      <c r="B215" s="490" t="s">
        <v>3121</v>
      </c>
      <c r="C215" s="187">
        <v>901000</v>
      </c>
      <c r="D215" s="187">
        <v>10812000</v>
      </c>
    </row>
    <row r="216" spans="2:4">
      <c r="B216" s="490" t="s">
        <v>3123</v>
      </c>
      <c r="C216" s="187">
        <v>642000</v>
      </c>
      <c r="D216" s="187">
        <v>7704000</v>
      </c>
    </row>
    <row r="217" spans="2:4">
      <c r="B217" s="490" t="s">
        <v>3131</v>
      </c>
      <c r="C217" s="187">
        <v>605000</v>
      </c>
      <c r="D217" s="187">
        <v>7260000</v>
      </c>
    </row>
    <row r="218" spans="2:4">
      <c r="B218" s="490" t="s">
        <v>3134</v>
      </c>
      <c r="C218" s="187">
        <v>433000</v>
      </c>
      <c r="D218" s="187">
        <v>5196000</v>
      </c>
    </row>
    <row r="219" spans="2:4">
      <c r="B219" s="490" t="s">
        <v>3136</v>
      </c>
      <c r="C219" s="187">
        <v>550000</v>
      </c>
      <c r="D219" s="187">
        <v>6600000</v>
      </c>
    </row>
    <row r="220" spans="2:4">
      <c r="B220" s="490" t="s">
        <v>3139</v>
      </c>
      <c r="C220" s="187">
        <v>889000</v>
      </c>
      <c r="D220" s="187">
        <v>10668000</v>
      </c>
    </row>
    <row r="221" spans="2:4">
      <c r="B221" s="490" t="s">
        <v>3141</v>
      </c>
      <c r="C221" s="187">
        <v>500000</v>
      </c>
      <c r="D221" s="187">
        <v>6000000</v>
      </c>
    </row>
    <row r="222" spans="2:4">
      <c r="B222" s="490" t="s">
        <v>3144</v>
      </c>
      <c r="C222" s="187">
        <v>897000</v>
      </c>
      <c r="D222" s="187">
        <v>10764000</v>
      </c>
    </row>
    <row r="223" spans="2:4">
      <c r="B223" s="490" t="s">
        <v>3147</v>
      </c>
      <c r="C223" s="187">
        <v>1225000</v>
      </c>
      <c r="D223" s="187">
        <v>14700000</v>
      </c>
    </row>
    <row r="224" spans="2:4">
      <c r="B224" s="490" t="s">
        <v>3149</v>
      </c>
      <c r="C224" s="187">
        <v>1270000</v>
      </c>
      <c r="D224" s="187">
        <v>15240000</v>
      </c>
    </row>
    <row r="225" spans="2:4">
      <c r="B225" s="490" t="s">
        <v>3151</v>
      </c>
      <c r="C225" s="187">
        <v>1089000</v>
      </c>
      <c r="D225" s="187">
        <v>13068000</v>
      </c>
    </row>
    <row r="226" spans="2:4">
      <c r="B226" s="490" t="s">
        <v>3153</v>
      </c>
      <c r="C226" s="187">
        <v>1041000</v>
      </c>
      <c r="D226" s="187">
        <v>12492000</v>
      </c>
    </row>
    <row r="227" spans="2:4">
      <c r="B227" s="490" t="s">
        <v>3156</v>
      </c>
      <c r="C227" s="187">
        <v>1089000</v>
      </c>
      <c r="D227" s="187">
        <v>13068000</v>
      </c>
    </row>
    <row r="228" spans="2:4">
      <c r="B228" s="490" t="s">
        <v>3158</v>
      </c>
      <c r="C228" s="187">
        <v>963000</v>
      </c>
      <c r="D228" s="187">
        <v>11556000</v>
      </c>
    </row>
    <row r="229" spans="2:4">
      <c r="B229" s="490" t="s">
        <v>3161</v>
      </c>
      <c r="C229" s="187">
        <v>940000</v>
      </c>
      <c r="D229" s="187">
        <v>11280000</v>
      </c>
    </row>
    <row r="230" spans="2:4">
      <c r="B230" s="490" t="s">
        <v>3163</v>
      </c>
      <c r="C230" s="187">
        <v>150000</v>
      </c>
      <c r="D230" s="187">
        <v>1800000</v>
      </c>
    </row>
    <row r="231" spans="2:4">
      <c r="B231" s="490" t="s">
        <v>3166</v>
      </c>
      <c r="C231" s="187">
        <v>897000</v>
      </c>
      <c r="D231" s="187">
        <v>10764000</v>
      </c>
    </row>
    <row r="232" spans="2:4">
      <c r="B232" s="490" t="s">
        <v>3169</v>
      </c>
      <c r="C232" s="187">
        <v>1089000</v>
      </c>
      <c r="D232" s="187">
        <v>13068000</v>
      </c>
    </row>
    <row r="233" spans="2:4">
      <c r="B233" s="490" t="s">
        <v>3172</v>
      </c>
      <c r="C233" s="187">
        <v>1225000</v>
      </c>
      <c r="D233" s="187">
        <v>14700000</v>
      </c>
    </row>
    <row r="234" spans="2:4">
      <c r="B234" s="490" t="s">
        <v>3175</v>
      </c>
      <c r="C234" s="187">
        <v>1856000</v>
      </c>
      <c r="D234" s="187">
        <v>22272000</v>
      </c>
    </row>
    <row r="235" spans="2:4">
      <c r="B235" s="490" t="s">
        <v>3177</v>
      </c>
      <c r="C235" s="187">
        <v>1041000</v>
      </c>
      <c r="D235" s="187">
        <v>12492000</v>
      </c>
    </row>
    <row r="236" spans="2:4">
      <c r="B236" s="490" t="s">
        <v>3179</v>
      </c>
      <c r="C236" s="187">
        <v>1060000</v>
      </c>
      <c r="D236" s="187">
        <v>12720000</v>
      </c>
    </row>
    <row r="237" spans="2:4">
      <c r="B237" s="490" t="s">
        <v>3181</v>
      </c>
      <c r="C237" s="187">
        <v>1221000</v>
      </c>
      <c r="D237" s="187">
        <v>14652000</v>
      </c>
    </row>
    <row r="238" spans="2:4">
      <c r="B238" s="490" t="s">
        <v>3183</v>
      </c>
      <c r="C238" s="187">
        <v>1041000</v>
      </c>
      <c r="D238" s="187">
        <v>12492000</v>
      </c>
    </row>
    <row r="239" spans="2:4">
      <c r="B239" s="490" t="s">
        <v>3186</v>
      </c>
      <c r="C239" s="187">
        <v>963000</v>
      </c>
      <c r="D239" s="187">
        <v>11556000</v>
      </c>
    </row>
    <row r="240" spans="2:4">
      <c r="B240" s="490" t="s">
        <v>3189</v>
      </c>
      <c r="C240" s="187">
        <v>1173000</v>
      </c>
      <c r="D240" s="187">
        <v>14076000</v>
      </c>
    </row>
    <row r="241" spans="2:4">
      <c r="B241" s="490" t="s">
        <v>3191</v>
      </c>
      <c r="C241" s="187">
        <v>1041000</v>
      </c>
      <c r="D241" s="187">
        <v>12492000</v>
      </c>
    </row>
    <row r="242" spans="2:4">
      <c r="B242" s="490" t="s">
        <v>3194</v>
      </c>
      <c r="C242" s="187">
        <v>1211000</v>
      </c>
      <c r="D242" s="187">
        <v>14532000</v>
      </c>
    </row>
    <row r="243" spans="2:4">
      <c r="B243" s="490" t="s">
        <v>3196</v>
      </c>
      <c r="C243" s="187">
        <v>1041000</v>
      </c>
      <c r="D243" s="187">
        <v>12492000</v>
      </c>
    </row>
    <row r="244" spans="2:4">
      <c r="B244" s="490" t="s">
        <v>3198</v>
      </c>
      <c r="C244" s="187">
        <v>944000</v>
      </c>
      <c r="D244" s="187">
        <v>11328000</v>
      </c>
    </row>
    <row r="245" spans="2:4">
      <c r="B245" s="490" t="s">
        <v>3201</v>
      </c>
      <c r="C245" s="187">
        <v>1011000</v>
      </c>
      <c r="D245" s="187">
        <v>12132000</v>
      </c>
    </row>
    <row r="246" spans="2:4">
      <c r="B246" s="490" t="s">
        <v>3203</v>
      </c>
      <c r="C246" s="187">
        <v>897000</v>
      </c>
      <c r="D246" s="187">
        <v>10764000</v>
      </c>
    </row>
    <row r="247" spans="2:4">
      <c r="B247" s="490" t="s">
        <v>3206</v>
      </c>
      <c r="C247" s="187">
        <v>880000</v>
      </c>
      <c r="D247" s="187">
        <v>10560000</v>
      </c>
    </row>
    <row r="248" spans="2:4">
      <c r="B248" s="490" t="s">
        <v>3209</v>
      </c>
      <c r="C248" s="187">
        <v>980000</v>
      </c>
      <c r="D248" s="187">
        <v>11760000</v>
      </c>
    </row>
    <row r="249" spans="2:4">
      <c r="B249" s="490" t="s">
        <v>3211</v>
      </c>
      <c r="C249" s="187">
        <v>980000</v>
      </c>
      <c r="D249" s="187">
        <v>11760000</v>
      </c>
    </row>
    <row r="250" spans="2:4">
      <c r="B250" s="490" t="s">
        <v>3213</v>
      </c>
      <c r="C250" s="187">
        <v>980000</v>
      </c>
      <c r="D250" s="187">
        <v>11760000</v>
      </c>
    </row>
    <row r="251" spans="2:4">
      <c r="B251" s="490" t="s">
        <v>3215</v>
      </c>
      <c r="C251" s="187">
        <v>878000</v>
      </c>
      <c r="D251" s="187">
        <v>10536000</v>
      </c>
    </row>
    <row r="252" spans="2:4">
      <c r="B252" s="490" t="s">
        <v>3218</v>
      </c>
      <c r="C252" s="187">
        <v>605000</v>
      </c>
      <c r="D252" s="187">
        <v>7260000</v>
      </c>
    </row>
    <row r="253" spans="2:4">
      <c r="B253" s="490" t="s">
        <v>3221</v>
      </c>
      <c r="C253" s="187">
        <v>762000</v>
      </c>
      <c r="D253" s="187">
        <v>9144000</v>
      </c>
    </row>
    <row r="254" spans="2:4">
      <c r="B254" s="490" t="s">
        <v>3224</v>
      </c>
      <c r="C254" s="187">
        <v>1270000</v>
      </c>
      <c r="D254" s="187">
        <v>15240000</v>
      </c>
    </row>
    <row r="255" spans="2:4">
      <c r="B255" s="490" t="s">
        <v>3226</v>
      </c>
      <c r="C255" s="187">
        <v>1061000</v>
      </c>
      <c r="D255" s="187">
        <v>12732000</v>
      </c>
    </row>
    <row r="256" spans="2:4">
      <c r="B256" s="490" t="s">
        <v>3229</v>
      </c>
      <c r="C256" s="187">
        <v>897000</v>
      </c>
      <c r="D256" s="187">
        <v>10764000</v>
      </c>
    </row>
    <row r="257" spans="2:4">
      <c r="B257" s="490" t="s">
        <v>3232</v>
      </c>
      <c r="C257" s="187">
        <v>897000</v>
      </c>
      <c r="D257" s="187">
        <v>10764000</v>
      </c>
    </row>
    <row r="258" spans="2:4">
      <c r="B258" s="490" t="s">
        <v>3234</v>
      </c>
      <c r="C258" s="187">
        <v>1856000</v>
      </c>
      <c r="D258" s="187">
        <v>22272000</v>
      </c>
    </row>
    <row r="259" spans="2:4">
      <c r="B259" s="490" t="s">
        <v>3236</v>
      </c>
      <c r="C259" s="187">
        <v>919000</v>
      </c>
      <c r="D259" s="187">
        <v>11028000</v>
      </c>
    </row>
    <row r="260" spans="2:4">
      <c r="B260" s="490" t="s">
        <v>3238</v>
      </c>
      <c r="C260" s="187">
        <v>1225000</v>
      </c>
      <c r="D260" s="187">
        <v>14700000</v>
      </c>
    </row>
    <row r="261" spans="2:4">
      <c r="B261" s="490" t="s">
        <v>3240</v>
      </c>
      <c r="C261" s="187">
        <v>1089000</v>
      </c>
      <c r="D261" s="187">
        <v>13068000</v>
      </c>
    </row>
    <row r="262" spans="2:4">
      <c r="B262" s="490" t="s">
        <v>3242</v>
      </c>
      <c r="C262" s="187">
        <v>642000</v>
      </c>
      <c r="D262" s="187">
        <v>7704000</v>
      </c>
    </row>
    <row r="263" spans="2:4">
      <c r="B263" s="490" t="s">
        <v>3244</v>
      </c>
      <c r="C263" s="187">
        <v>1103000</v>
      </c>
      <c r="D263" s="187">
        <v>13236000</v>
      </c>
    </row>
    <row r="264" spans="2:4">
      <c r="B264" s="490" t="s">
        <v>3246</v>
      </c>
      <c r="C264" s="187">
        <v>597000</v>
      </c>
      <c r="D264" s="187">
        <v>7164000</v>
      </c>
    </row>
    <row r="265" spans="2:4">
      <c r="B265" s="490" t="s">
        <v>3248</v>
      </c>
      <c r="C265" s="187">
        <v>1089000</v>
      </c>
      <c r="D265" s="187">
        <v>13068000</v>
      </c>
    </row>
    <row r="266" spans="2:4">
      <c r="B266" s="490" t="s">
        <v>3250</v>
      </c>
      <c r="C266" s="187">
        <v>1041000</v>
      </c>
      <c r="D266" s="187">
        <v>12492000</v>
      </c>
    </row>
    <row r="267" spans="2:4">
      <c r="B267" s="490" t="s">
        <v>3253</v>
      </c>
      <c r="C267" s="187">
        <v>929000</v>
      </c>
      <c r="D267" s="187">
        <v>11148000</v>
      </c>
    </row>
    <row r="268" spans="2:4">
      <c r="B268" s="490" t="s">
        <v>3255</v>
      </c>
      <c r="C268" s="187">
        <v>1020000</v>
      </c>
      <c r="D268" s="187">
        <v>12240000</v>
      </c>
    </row>
    <row r="269" spans="2:4">
      <c r="B269" s="490" t="s">
        <v>3257</v>
      </c>
      <c r="C269" s="187">
        <v>897000</v>
      </c>
      <c r="D269" s="187">
        <v>10764000</v>
      </c>
    </row>
    <row r="270" spans="2:4">
      <c r="B270" s="490" t="s">
        <v>3260</v>
      </c>
      <c r="C270" s="187">
        <v>1225000</v>
      </c>
      <c r="D270" s="187">
        <v>14700000</v>
      </c>
    </row>
    <row r="271" spans="2:4">
      <c r="B271" s="490" t="s">
        <v>3262</v>
      </c>
      <c r="C271" s="187">
        <v>1227000</v>
      </c>
      <c r="D271" s="187">
        <v>14724000</v>
      </c>
    </row>
    <row r="272" spans="2:4">
      <c r="B272" s="490" t="s">
        <v>3265</v>
      </c>
      <c r="C272" s="187">
        <v>1270000</v>
      </c>
      <c r="D272" s="187">
        <v>15240000</v>
      </c>
    </row>
    <row r="273" spans="2:4">
      <c r="B273" s="490" t="s">
        <v>3268</v>
      </c>
      <c r="C273" s="187">
        <v>1061000</v>
      </c>
      <c r="D273" s="187">
        <v>12732000</v>
      </c>
    </row>
    <row r="274" spans="2:4">
      <c r="B274" s="490" t="s">
        <v>3271</v>
      </c>
      <c r="C274" s="187">
        <v>1225000</v>
      </c>
      <c r="D274" s="187">
        <v>14700000</v>
      </c>
    </row>
    <row r="275" spans="2:4">
      <c r="B275" s="490" t="s">
        <v>3274</v>
      </c>
      <c r="C275" s="187">
        <v>919000</v>
      </c>
      <c r="D275" s="187">
        <v>11028000</v>
      </c>
    </row>
    <row r="276" spans="2:4">
      <c r="B276" s="490" t="s">
        <v>3276</v>
      </c>
      <c r="C276" s="187">
        <v>1089000</v>
      </c>
      <c r="D276" s="187">
        <v>13068000</v>
      </c>
    </row>
    <row r="277" spans="2:4">
      <c r="B277" s="490" t="s">
        <v>3278</v>
      </c>
      <c r="C277" s="187">
        <v>940000</v>
      </c>
      <c r="D277" s="187">
        <v>11280000</v>
      </c>
    </row>
    <row r="278" spans="2:4">
      <c r="B278" s="490" t="s">
        <v>3281</v>
      </c>
      <c r="C278" s="187">
        <v>1089000</v>
      </c>
      <c r="D278" s="187">
        <v>13068000</v>
      </c>
    </row>
    <row r="279" spans="2:4">
      <c r="B279" s="490" t="s">
        <v>3283</v>
      </c>
      <c r="C279" s="187">
        <v>865000</v>
      </c>
      <c r="D279" s="187">
        <v>10380000</v>
      </c>
    </row>
    <row r="280" spans="2:4">
      <c r="B280" s="490" t="s">
        <v>3285</v>
      </c>
      <c r="C280" s="187">
        <v>1270000</v>
      </c>
      <c r="D280" s="187">
        <v>15240000</v>
      </c>
    </row>
    <row r="281" spans="2:4">
      <c r="B281" s="490" t="s">
        <v>3287</v>
      </c>
      <c r="C281" s="187">
        <v>901000</v>
      </c>
      <c r="D281" s="187">
        <v>10812000</v>
      </c>
    </row>
    <row r="282" spans="2:4">
      <c r="B282" s="490" t="s">
        <v>3289</v>
      </c>
      <c r="C282" s="187">
        <v>1089000</v>
      </c>
      <c r="D282" s="187">
        <v>13068000</v>
      </c>
    </row>
    <row r="283" spans="2:4">
      <c r="B283" s="490" t="s">
        <v>3291</v>
      </c>
      <c r="C283" s="187">
        <v>770000</v>
      </c>
      <c r="D283" s="187">
        <v>9240000</v>
      </c>
    </row>
    <row r="284" spans="2:4">
      <c r="B284" s="490" t="s">
        <v>3293</v>
      </c>
      <c r="C284" s="187">
        <v>904000</v>
      </c>
      <c r="D284" s="187">
        <v>10848000</v>
      </c>
    </row>
    <row r="285" spans="2:4">
      <c r="B285" s="490" t="s">
        <v>3295</v>
      </c>
      <c r="C285" s="187">
        <v>597000</v>
      </c>
      <c r="D285" s="187">
        <v>7164000</v>
      </c>
    </row>
    <row r="286" spans="2:4">
      <c r="B286" s="490" t="s">
        <v>3301</v>
      </c>
      <c r="C286" s="187">
        <v>605000</v>
      </c>
      <c r="D286" s="187">
        <v>7260000</v>
      </c>
    </row>
    <row r="287" spans="2:4">
      <c r="B287" s="490" t="s">
        <v>3303</v>
      </c>
      <c r="C287" s="187">
        <v>1089000</v>
      </c>
      <c r="D287" s="187">
        <v>13068000</v>
      </c>
    </row>
    <row r="288" spans="2:4">
      <c r="B288" s="490" t="s">
        <v>3308</v>
      </c>
      <c r="C288" s="187">
        <v>1270000</v>
      </c>
      <c r="D288" s="187">
        <v>15240000</v>
      </c>
    </row>
    <row r="289" spans="2:4">
      <c r="B289" s="490" t="s">
        <v>3310</v>
      </c>
      <c r="C289" s="187">
        <v>889000</v>
      </c>
      <c r="D289" s="187">
        <v>10668000</v>
      </c>
    </row>
    <row r="290" spans="2:4">
      <c r="B290" s="490" t="s">
        <v>3312</v>
      </c>
      <c r="C290" s="187">
        <v>1422000</v>
      </c>
      <c r="D290" s="187">
        <v>17064000</v>
      </c>
    </row>
    <row r="291" spans="2:4">
      <c r="B291" s="490" t="s">
        <v>3315</v>
      </c>
      <c r="C291" s="187">
        <v>1225000</v>
      </c>
      <c r="D291" s="187">
        <v>14700000</v>
      </c>
    </row>
    <row r="292" spans="2:4">
      <c r="B292" s="490" t="s">
        <v>3318</v>
      </c>
      <c r="C292" s="187">
        <v>827000</v>
      </c>
      <c r="D292" s="187">
        <v>9924000</v>
      </c>
    </row>
    <row r="293" spans="2:4">
      <c r="B293" s="490" t="s">
        <v>3320</v>
      </c>
      <c r="C293" s="187">
        <v>1863000</v>
      </c>
      <c r="D293" s="187">
        <v>22356000</v>
      </c>
    </row>
    <row r="294" spans="2:4">
      <c r="B294" s="490" t="s">
        <v>3322</v>
      </c>
      <c r="C294" s="187">
        <v>1089000</v>
      </c>
      <c r="D294" s="187">
        <v>13068000</v>
      </c>
    </row>
    <row r="295" spans="2:4">
      <c r="B295" s="490" t="s">
        <v>3324</v>
      </c>
      <c r="C295" s="187">
        <v>963000</v>
      </c>
      <c r="D295" s="187">
        <v>11556000</v>
      </c>
    </row>
    <row r="296" spans="2:4">
      <c r="B296" s="490" t="s">
        <v>3327</v>
      </c>
      <c r="C296" s="187">
        <v>940000</v>
      </c>
      <c r="D296" s="187">
        <v>11280000</v>
      </c>
    </row>
    <row r="297" spans="2:4">
      <c r="B297" s="490" t="s">
        <v>3329</v>
      </c>
      <c r="C297" s="187">
        <v>1089000</v>
      </c>
      <c r="D297" s="187">
        <v>13068000</v>
      </c>
    </row>
    <row r="298" spans="2:4">
      <c r="B298" s="490" t="s">
        <v>3331</v>
      </c>
      <c r="C298" s="187">
        <v>1041000</v>
      </c>
      <c r="D298" s="187">
        <v>12492000</v>
      </c>
    </row>
    <row r="299" spans="2:4">
      <c r="B299" s="490" t="s">
        <v>3333</v>
      </c>
      <c r="C299" s="187">
        <v>1866000</v>
      </c>
      <c r="D299" s="187">
        <v>22392000</v>
      </c>
    </row>
    <row r="300" spans="2:4">
      <c r="B300" s="490" t="s">
        <v>3335</v>
      </c>
      <c r="C300" s="187">
        <v>897000</v>
      </c>
      <c r="D300" s="187">
        <v>10764000</v>
      </c>
    </row>
    <row r="301" spans="2:4">
      <c r="B301" s="490" t="s">
        <v>3337</v>
      </c>
      <c r="C301" s="187">
        <v>1239000</v>
      </c>
      <c r="D301" s="187">
        <v>14868000</v>
      </c>
    </row>
    <row r="302" spans="2:4">
      <c r="B302" s="490" t="s">
        <v>3340</v>
      </c>
      <c r="C302" s="187">
        <v>1041000</v>
      </c>
      <c r="D302" s="187">
        <v>12492000</v>
      </c>
    </row>
    <row r="303" spans="2:4">
      <c r="B303" s="490" t="s">
        <v>3343</v>
      </c>
      <c r="C303" s="187">
        <v>963000</v>
      </c>
      <c r="D303" s="187">
        <v>11556000</v>
      </c>
    </row>
    <row r="304" spans="2:4">
      <c r="B304" s="490" t="s">
        <v>3345</v>
      </c>
      <c r="C304" s="187">
        <v>1041000</v>
      </c>
      <c r="D304" s="187">
        <v>12492000</v>
      </c>
    </row>
    <row r="305" spans="2:4">
      <c r="B305" s="490" t="s">
        <v>3347</v>
      </c>
      <c r="C305" s="187">
        <v>1041000</v>
      </c>
      <c r="D305" s="187">
        <v>12492000</v>
      </c>
    </row>
    <row r="306" spans="2:4">
      <c r="B306" s="490" t="s">
        <v>3350</v>
      </c>
      <c r="C306" s="187">
        <v>1225000</v>
      </c>
      <c r="D306" s="187">
        <v>14700000</v>
      </c>
    </row>
    <row r="307" spans="2:4">
      <c r="B307" s="490" t="s">
        <v>3352</v>
      </c>
      <c r="C307" s="187">
        <v>928000</v>
      </c>
      <c r="D307" s="187">
        <v>11136000</v>
      </c>
    </row>
    <row r="308" spans="2:4">
      <c r="B308" s="490" t="s">
        <v>3354</v>
      </c>
      <c r="C308" s="187">
        <v>980000</v>
      </c>
      <c r="D308" s="187">
        <v>11760000</v>
      </c>
    </row>
    <row r="309" spans="2:4">
      <c r="B309" s="490" t="s">
        <v>3356</v>
      </c>
      <c r="C309" s="187">
        <v>562000</v>
      </c>
      <c r="D309" s="187">
        <v>6744000</v>
      </c>
    </row>
    <row r="310" spans="2:4">
      <c r="B310" s="490" t="s">
        <v>3358</v>
      </c>
      <c r="C310" s="187">
        <v>929000</v>
      </c>
      <c r="D310" s="187">
        <v>11148000</v>
      </c>
    </row>
    <row r="311" spans="2:4">
      <c r="B311" s="490" t="s">
        <v>3361</v>
      </c>
      <c r="C311" s="187">
        <v>1037000</v>
      </c>
      <c r="D311" s="187">
        <v>12444000</v>
      </c>
    </row>
    <row r="312" spans="2:4">
      <c r="B312" s="490" t="s">
        <v>3363</v>
      </c>
      <c r="C312" s="187">
        <v>1089000</v>
      </c>
      <c r="D312" s="187">
        <v>13068000</v>
      </c>
    </row>
    <row r="313" spans="2:4">
      <c r="B313" s="490" t="s">
        <v>3365</v>
      </c>
      <c r="C313" s="187">
        <v>1270000</v>
      </c>
      <c r="D313" s="187">
        <v>15240000</v>
      </c>
    </row>
    <row r="314" spans="2:4">
      <c r="B314" s="490" t="s">
        <v>3367</v>
      </c>
      <c r="C314" s="187">
        <v>1270000</v>
      </c>
      <c r="D314" s="187">
        <v>15240000</v>
      </c>
    </row>
    <row r="315" spans="2:4">
      <c r="B315" s="490" t="s">
        <v>3370</v>
      </c>
      <c r="C315" s="187">
        <v>1270000</v>
      </c>
      <c r="D315" s="187">
        <v>15240000</v>
      </c>
    </row>
    <row r="316" spans="2:4">
      <c r="B316" s="490" t="s">
        <v>3372</v>
      </c>
      <c r="C316" s="187">
        <v>1089000</v>
      </c>
      <c r="D316" s="187">
        <v>13068000</v>
      </c>
    </row>
    <row r="317" spans="2:4">
      <c r="B317" s="490" t="s">
        <v>3375</v>
      </c>
      <c r="C317" s="187">
        <v>1225000</v>
      </c>
      <c r="D317" s="187">
        <v>14700000</v>
      </c>
    </row>
    <row r="318" spans="2:4">
      <c r="B318" s="490" t="s">
        <v>3378</v>
      </c>
      <c r="C318" s="187">
        <v>1041000</v>
      </c>
      <c r="D318" s="187">
        <v>12492000</v>
      </c>
    </row>
    <row r="319" spans="2:4">
      <c r="B319" s="490" t="s">
        <v>3380</v>
      </c>
      <c r="C319" s="187">
        <v>1089000</v>
      </c>
      <c r="D319" s="187">
        <v>13068000</v>
      </c>
    </row>
    <row r="320" spans="2:4">
      <c r="B320" s="490" t="s">
        <v>3382</v>
      </c>
      <c r="C320" s="187">
        <v>1061000</v>
      </c>
      <c r="D320" s="187">
        <v>12732000</v>
      </c>
    </row>
    <row r="321" spans="2:4">
      <c r="B321" s="490" t="s">
        <v>3385</v>
      </c>
      <c r="C321" s="187">
        <v>929000</v>
      </c>
      <c r="D321" s="187">
        <v>11148000</v>
      </c>
    </row>
    <row r="322" spans="2:4">
      <c r="B322" s="490" t="s">
        <v>3387</v>
      </c>
      <c r="C322" s="187">
        <v>1227000</v>
      </c>
      <c r="D322" s="187">
        <v>14724000</v>
      </c>
    </row>
    <row r="323" spans="2:4">
      <c r="B323" s="490" t="s">
        <v>3390</v>
      </c>
      <c r="C323" s="187">
        <v>919000</v>
      </c>
      <c r="D323" s="187">
        <v>11028000</v>
      </c>
    </row>
    <row r="324" spans="2:4">
      <c r="B324" s="490" t="s">
        <v>3392</v>
      </c>
      <c r="C324" s="187">
        <v>1270000</v>
      </c>
      <c r="D324" s="187">
        <v>15240000</v>
      </c>
    </row>
    <row r="325" spans="2:4">
      <c r="B325" s="490" t="s">
        <v>3394</v>
      </c>
      <c r="C325" s="187">
        <v>944000</v>
      </c>
      <c r="D325" s="187">
        <v>11328000</v>
      </c>
    </row>
    <row r="326" spans="2:4">
      <c r="B326" s="490" t="s">
        <v>3396</v>
      </c>
      <c r="C326" s="187">
        <v>1041000</v>
      </c>
      <c r="D326" s="187">
        <v>12492000</v>
      </c>
    </row>
    <row r="327" spans="2:4">
      <c r="B327" s="490" t="s">
        <v>3398</v>
      </c>
      <c r="C327" s="187">
        <v>1019000</v>
      </c>
      <c r="D327" s="187">
        <v>12228000</v>
      </c>
    </row>
    <row r="328" spans="2:4">
      <c r="B328" s="490" t="s">
        <v>3401</v>
      </c>
      <c r="C328" s="187">
        <v>1011000</v>
      </c>
      <c r="D328" s="187">
        <v>12132000</v>
      </c>
    </row>
    <row r="329" spans="2:4">
      <c r="B329" s="490" t="s">
        <v>3403</v>
      </c>
      <c r="C329" s="187">
        <v>903000</v>
      </c>
      <c r="D329" s="187">
        <v>10836000</v>
      </c>
    </row>
    <row r="330" spans="2:4">
      <c r="B330" s="490" t="s">
        <v>3405</v>
      </c>
      <c r="C330" s="187">
        <v>770000</v>
      </c>
      <c r="D330" s="187">
        <v>9240000</v>
      </c>
    </row>
    <row r="331" spans="2:4">
      <c r="B331" s="490" t="s">
        <v>3407</v>
      </c>
      <c r="C331" s="187">
        <v>1060000</v>
      </c>
      <c r="D331" s="187">
        <v>12720000</v>
      </c>
    </row>
    <row r="332" spans="2:4">
      <c r="B332" s="490" t="s">
        <v>3409</v>
      </c>
      <c r="C332" s="187">
        <v>770000</v>
      </c>
      <c r="D332" s="187">
        <v>9240000</v>
      </c>
    </row>
    <row r="333" spans="2:4">
      <c r="B333" s="490" t="s">
        <v>3413</v>
      </c>
      <c r="C333" s="187">
        <v>597000</v>
      </c>
      <c r="D333" s="187">
        <v>7164000</v>
      </c>
    </row>
    <row r="334" spans="2:4">
      <c r="B334" s="490" t="s">
        <v>3416</v>
      </c>
      <c r="C334" s="187">
        <v>963000</v>
      </c>
      <c r="D334" s="187">
        <v>11556000</v>
      </c>
    </row>
    <row r="335" spans="2:4">
      <c r="B335" s="490" t="s">
        <v>3418</v>
      </c>
      <c r="C335" s="187">
        <v>602000</v>
      </c>
      <c r="D335" s="187">
        <v>7224000</v>
      </c>
    </row>
    <row r="336" spans="2:4">
      <c r="B336" s="490" t="s">
        <v>3420</v>
      </c>
      <c r="C336" s="187">
        <v>397000</v>
      </c>
      <c r="D336" s="187">
        <v>4764000</v>
      </c>
    </row>
    <row r="337" spans="2:4">
      <c r="B337" s="490" t="s">
        <v>3423</v>
      </c>
      <c r="C337" s="187">
        <v>889000</v>
      </c>
      <c r="D337" s="187">
        <v>10668000</v>
      </c>
    </row>
    <row r="338" spans="2:4">
      <c r="B338" s="490" t="s">
        <v>3425</v>
      </c>
      <c r="C338" s="187">
        <v>963000</v>
      </c>
      <c r="D338" s="187">
        <v>11556000</v>
      </c>
    </row>
    <row r="339" spans="2:4">
      <c r="B339" s="490" t="s">
        <v>3427</v>
      </c>
      <c r="C339" s="187">
        <v>944000</v>
      </c>
      <c r="D339" s="187">
        <v>11328000</v>
      </c>
    </row>
    <row r="340" spans="2:4">
      <c r="B340" s="490" t="s">
        <v>3429</v>
      </c>
      <c r="C340" s="187">
        <v>963000</v>
      </c>
      <c r="D340" s="187">
        <v>11556000</v>
      </c>
    </row>
    <row r="341" spans="2:4">
      <c r="B341" s="490" t="s">
        <v>3431</v>
      </c>
      <c r="C341" s="187">
        <v>940000</v>
      </c>
      <c r="D341" s="187">
        <v>11280000</v>
      </c>
    </row>
    <row r="342" spans="2:4">
      <c r="B342" s="490" t="s">
        <v>3433</v>
      </c>
      <c r="C342" s="187">
        <v>893000</v>
      </c>
      <c r="D342" s="187">
        <v>10716000</v>
      </c>
    </row>
    <row r="343" spans="2:4">
      <c r="B343" s="490" t="s">
        <v>3435</v>
      </c>
      <c r="C343" s="187">
        <v>963000</v>
      </c>
      <c r="D343" s="187">
        <v>11556000</v>
      </c>
    </row>
    <row r="344" spans="2:4">
      <c r="B344" s="490" t="s">
        <v>3437</v>
      </c>
      <c r="C344" s="187">
        <v>1089000</v>
      </c>
      <c r="D344" s="187">
        <v>13068000</v>
      </c>
    </row>
    <row r="345" spans="2:4">
      <c r="B345" s="490" t="s">
        <v>3439</v>
      </c>
      <c r="C345" s="187">
        <v>963000</v>
      </c>
      <c r="D345" s="187">
        <v>11556000</v>
      </c>
    </row>
    <row r="346" spans="2:4">
      <c r="B346" s="490" t="s">
        <v>3441</v>
      </c>
      <c r="C346" s="187">
        <v>1270000</v>
      </c>
      <c r="D346" s="187">
        <v>15240000</v>
      </c>
    </row>
    <row r="347" spans="2:4">
      <c r="B347" s="490" t="s">
        <v>3443</v>
      </c>
      <c r="C347" s="187">
        <v>897000</v>
      </c>
      <c r="D347" s="187">
        <v>10764000</v>
      </c>
    </row>
    <row r="348" spans="2:4">
      <c r="B348" s="490" t="s">
        <v>3446</v>
      </c>
      <c r="C348" s="187">
        <v>1041000</v>
      </c>
      <c r="D348" s="187">
        <v>12492000</v>
      </c>
    </row>
    <row r="349" spans="2:4">
      <c r="B349" s="490" t="s">
        <v>3448</v>
      </c>
      <c r="C349" s="187">
        <v>878000</v>
      </c>
      <c r="D349" s="187">
        <v>10536000</v>
      </c>
    </row>
    <row r="350" spans="2:4">
      <c r="B350" s="490" t="s">
        <v>3450</v>
      </c>
      <c r="C350" s="187">
        <v>857000</v>
      </c>
      <c r="D350" s="187">
        <v>10284000</v>
      </c>
    </row>
    <row r="351" spans="2:4">
      <c r="B351" s="490" t="s">
        <v>3452</v>
      </c>
      <c r="C351" s="187">
        <v>857000</v>
      </c>
      <c r="D351" s="187">
        <v>10284000</v>
      </c>
    </row>
    <row r="352" spans="2:4">
      <c r="B352" s="490" t="s">
        <v>3454</v>
      </c>
      <c r="C352" s="187">
        <v>865000</v>
      </c>
      <c r="D352" s="187">
        <v>10380000</v>
      </c>
    </row>
    <row r="353" spans="2:4">
      <c r="B353" s="490" t="s">
        <v>3456</v>
      </c>
      <c r="C353" s="187">
        <v>880000</v>
      </c>
      <c r="D353" s="187">
        <v>10560000</v>
      </c>
    </row>
    <row r="354" spans="2:4">
      <c r="B354" s="490" t="s">
        <v>3459</v>
      </c>
      <c r="C354" s="187">
        <v>980000</v>
      </c>
      <c r="D354" s="187">
        <v>11760000</v>
      </c>
    </row>
    <row r="355" spans="2:4">
      <c r="B355" s="490" t="s">
        <v>3461</v>
      </c>
      <c r="C355" s="187">
        <v>980000</v>
      </c>
      <c r="D355" s="187">
        <v>11760000</v>
      </c>
    </row>
    <row r="356" spans="2:4">
      <c r="B356" s="490" t="s">
        <v>3463</v>
      </c>
      <c r="C356" s="187">
        <v>889000</v>
      </c>
      <c r="D356" s="187">
        <v>10668000</v>
      </c>
    </row>
    <row r="357" spans="2:4">
      <c r="B357" s="490" t="s">
        <v>3465</v>
      </c>
      <c r="C357" s="187">
        <v>642000</v>
      </c>
      <c r="D357" s="187">
        <v>7704000</v>
      </c>
    </row>
    <row r="358" spans="2:4">
      <c r="B358" s="490" t="s">
        <v>3467</v>
      </c>
      <c r="C358" s="187">
        <v>605000</v>
      </c>
      <c r="D358" s="187">
        <v>7260000</v>
      </c>
    </row>
    <row r="359" spans="2:4">
      <c r="B359" s="490" t="s">
        <v>3469</v>
      </c>
      <c r="C359" s="187">
        <v>550000</v>
      </c>
      <c r="D359" s="187">
        <v>6600000</v>
      </c>
    </row>
    <row r="360" spans="2:4">
      <c r="B360" s="490" t="s">
        <v>3474</v>
      </c>
      <c r="C360" s="187">
        <v>805000</v>
      </c>
      <c r="D360" s="187">
        <v>9660000</v>
      </c>
    </row>
    <row r="361" spans="2:4">
      <c r="B361" s="490" t="s">
        <v>3476</v>
      </c>
      <c r="C361" s="187">
        <v>518000</v>
      </c>
      <c r="D361" s="187">
        <v>6216000</v>
      </c>
    </row>
    <row r="362" spans="2:4">
      <c r="B362" s="490" t="s">
        <v>3478</v>
      </c>
      <c r="C362" s="187">
        <v>678000</v>
      </c>
      <c r="D362" s="187">
        <v>8136000</v>
      </c>
    </row>
    <row r="363" spans="2:4">
      <c r="B363" s="490" t="s">
        <v>3481</v>
      </c>
      <c r="C363" s="187">
        <v>1089000</v>
      </c>
      <c r="D363" s="187">
        <v>13068000</v>
      </c>
    </row>
    <row r="364" spans="2:4">
      <c r="B364" s="490" t="s">
        <v>3483</v>
      </c>
      <c r="C364" s="187">
        <v>1363000</v>
      </c>
      <c r="D364" s="187">
        <v>16356000</v>
      </c>
    </row>
    <row r="365" spans="2:4">
      <c r="B365" s="490" t="s">
        <v>3485</v>
      </c>
      <c r="C365" s="187">
        <v>421000</v>
      </c>
      <c r="D365" s="187">
        <v>5052000</v>
      </c>
    </row>
    <row r="366" spans="2:4">
      <c r="B366" s="490" t="s">
        <v>3488</v>
      </c>
      <c r="C366" s="187">
        <v>1270000</v>
      </c>
      <c r="D366" s="187">
        <v>15240000</v>
      </c>
    </row>
    <row r="367" spans="2:4">
      <c r="B367" s="490" t="s">
        <v>3490</v>
      </c>
      <c r="C367" s="187">
        <v>1089000</v>
      </c>
      <c r="D367" s="187">
        <v>13068000</v>
      </c>
    </row>
    <row r="368" spans="2:4">
      <c r="B368" s="490" t="s">
        <v>3492</v>
      </c>
      <c r="C368" s="187">
        <v>1270000</v>
      </c>
      <c r="D368" s="187">
        <v>15240000</v>
      </c>
    </row>
    <row r="369" spans="2:4">
      <c r="B369" s="490" t="s">
        <v>3494</v>
      </c>
      <c r="C369" s="187">
        <v>1041000</v>
      </c>
      <c r="D369" s="187">
        <v>12492000</v>
      </c>
    </row>
    <row r="370" spans="2:4">
      <c r="B370" s="490" t="s">
        <v>3496</v>
      </c>
      <c r="C370" s="187">
        <v>1270000</v>
      </c>
      <c r="D370" s="187">
        <v>15240000</v>
      </c>
    </row>
    <row r="371" spans="2:4">
      <c r="B371" s="490" t="s">
        <v>3498</v>
      </c>
      <c r="C371" s="187">
        <v>1089000</v>
      </c>
      <c r="D371" s="187">
        <v>13068000</v>
      </c>
    </row>
    <row r="372" spans="2:4">
      <c r="B372" s="490" t="s">
        <v>3501</v>
      </c>
      <c r="C372" s="187">
        <v>963000</v>
      </c>
      <c r="D372" s="187">
        <v>11556000</v>
      </c>
    </row>
    <row r="373" spans="2:4">
      <c r="B373" s="490" t="s">
        <v>3503</v>
      </c>
      <c r="C373" s="187">
        <v>865000</v>
      </c>
      <c r="D373" s="187">
        <v>10380000</v>
      </c>
    </row>
    <row r="374" spans="2:4">
      <c r="B374" s="490" t="s">
        <v>3506</v>
      </c>
      <c r="C374" s="187">
        <v>1041000</v>
      </c>
      <c r="D374" s="187">
        <v>12492000</v>
      </c>
    </row>
    <row r="375" spans="2:4">
      <c r="B375" s="490" t="s">
        <v>3508</v>
      </c>
      <c r="C375" s="187">
        <v>878000</v>
      </c>
      <c r="D375" s="187">
        <v>10536000</v>
      </c>
    </row>
    <row r="376" spans="2:4">
      <c r="B376" s="490" t="s">
        <v>3510</v>
      </c>
      <c r="C376" s="187">
        <v>1060000</v>
      </c>
      <c r="D376" s="187">
        <v>12720000</v>
      </c>
    </row>
    <row r="377" spans="2:4">
      <c r="B377" s="490" t="s">
        <v>3512</v>
      </c>
      <c r="C377" s="187">
        <v>1225000</v>
      </c>
      <c r="D377" s="187">
        <v>14700000</v>
      </c>
    </row>
    <row r="378" spans="2:4">
      <c r="B378" s="490" t="s">
        <v>3515</v>
      </c>
      <c r="C378" s="187">
        <v>940000</v>
      </c>
      <c r="D378" s="187">
        <v>11280000</v>
      </c>
    </row>
    <row r="379" spans="2:4">
      <c r="B379" s="490" t="s">
        <v>3517</v>
      </c>
      <c r="C379" s="187">
        <v>1089000</v>
      </c>
      <c r="D379" s="187">
        <v>13068000</v>
      </c>
    </row>
    <row r="380" spans="2:4">
      <c r="B380" s="490" t="s">
        <v>3519</v>
      </c>
      <c r="C380" s="187">
        <v>1041000</v>
      </c>
      <c r="D380" s="187">
        <v>12492000</v>
      </c>
    </row>
    <row r="381" spans="2:4">
      <c r="B381" s="490" t="s">
        <v>3521</v>
      </c>
      <c r="C381" s="187">
        <v>903000</v>
      </c>
      <c r="D381" s="187">
        <v>10836000</v>
      </c>
    </row>
    <row r="382" spans="2:4">
      <c r="B382" s="490" t="s">
        <v>3523</v>
      </c>
      <c r="C382" s="187">
        <v>904000</v>
      </c>
      <c r="D382" s="187">
        <v>10848000</v>
      </c>
    </row>
    <row r="383" spans="2:4">
      <c r="B383" s="490" t="s">
        <v>3525</v>
      </c>
      <c r="C383" s="187">
        <v>805000</v>
      </c>
      <c r="D383" s="187">
        <v>9660000</v>
      </c>
    </row>
    <row r="384" spans="2:4">
      <c r="B384" s="490" t="s">
        <v>3527</v>
      </c>
      <c r="C384" s="187">
        <v>770000</v>
      </c>
      <c r="D384" s="187">
        <v>9240000</v>
      </c>
    </row>
    <row r="385" spans="2:4">
      <c r="B385" s="490" t="s">
        <v>3529</v>
      </c>
      <c r="C385" s="187">
        <v>880000</v>
      </c>
      <c r="D385" s="187">
        <v>10560000</v>
      </c>
    </row>
    <row r="386" spans="2:4">
      <c r="B386" s="490" t="s">
        <v>3531</v>
      </c>
      <c r="C386" s="187">
        <v>597000</v>
      </c>
      <c r="D386" s="187">
        <v>7164000</v>
      </c>
    </row>
    <row r="387" spans="2:4">
      <c r="B387" s="490" t="s">
        <v>3533</v>
      </c>
      <c r="C387" s="187">
        <v>642000</v>
      </c>
      <c r="D387" s="187">
        <v>7704000</v>
      </c>
    </row>
    <row r="388" spans="2:4">
      <c r="B388" s="490" t="s">
        <v>3535</v>
      </c>
      <c r="C388" s="187">
        <v>623000</v>
      </c>
      <c r="D388" s="187">
        <v>7476000</v>
      </c>
    </row>
    <row r="389" spans="2:4">
      <c r="B389" s="490" t="s">
        <v>3537</v>
      </c>
      <c r="C389" s="187">
        <v>550000</v>
      </c>
      <c r="D389" s="187">
        <v>6600000</v>
      </c>
    </row>
    <row r="390" spans="2:4">
      <c r="B390" s="490" t="s">
        <v>3539</v>
      </c>
      <c r="C390" s="187">
        <v>701000</v>
      </c>
      <c r="D390" s="187">
        <v>8412000</v>
      </c>
    </row>
    <row r="391" spans="2:4">
      <c r="B391" s="490" t="s">
        <v>3550</v>
      </c>
      <c r="C391" s="187">
        <v>805000</v>
      </c>
      <c r="D391" s="187">
        <v>9660000</v>
      </c>
    </row>
    <row r="392" spans="2:4">
      <c r="B392" s="490" t="s">
        <v>3555</v>
      </c>
      <c r="C392" s="187">
        <v>1130000</v>
      </c>
      <c r="D392" s="187">
        <v>13560000</v>
      </c>
    </row>
    <row r="393" spans="2:4">
      <c r="B393" s="490" t="s">
        <v>3557</v>
      </c>
      <c r="C393" s="187">
        <v>880000</v>
      </c>
      <c r="D393" s="187">
        <v>10560000</v>
      </c>
    </row>
    <row r="394" spans="2:4">
      <c r="B394" s="490" t="s">
        <v>3559</v>
      </c>
      <c r="C394" s="187">
        <v>770000</v>
      </c>
      <c r="D394" s="187">
        <v>9240000</v>
      </c>
    </row>
    <row r="395" spans="2:4">
      <c r="B395" s="490" t="s">
        <v>3561</v>
      </c>
      <c r="C395" s="187">
        <v>963000</v>
      </c>
      <c r="D395" s="187">
        <v>11556000</v>
      </c>
    </row>
    <row r="396" spans="2:4">
      <c r="B396" s="490" t="s">
        <v>3563</v>
      </c>
      <c r="C396" s="187">
        <v>508000</v>
      </c>
      <c r="D396" s="187">
        <v>6096000</v>
      </c>
    </row>
    <row r="397" spans="2:4">
      <c r="B397" s="490" t="s">
        <v>3565</v>
      </c>
      <c r="C397" s="187">
        <v>1915000</v>
      </c>
      <c r="D397" s="187">
        <v>22980000</v>
      </c>
    </row>
    <row r="398" spans="2:4">
      <c r="B398" s="490" t="s">
        <v>3567</v>
      </c>
      <c r="C398" s="187">
        <v>1061000</v>
      </c>
      <c r="D398" s="187">
        <v>12732000</v>
      </c>
    </row>
    <row r="399" spans="2:4">
      <c r="B399" s="490" t="s">
        <v>3569</v>
      </c>
      <c r="C399" s="187">
        <v>944000</v>
      </c>
      <c r="D399" s="187">
        <v>11328000</v>
      </c>
    </row>
    <row r="400" spans="2:4">
      <c r="B400" s="490" t="s">
        <v>3571</v>
      </c>
      <c r="C400" s="187">
        <v>1011000</v>
      </c>
      <c r="D400" s="187">
        <v>12132000</v>
      </c>
    </row>
    <row r="401" spans="2:4">
      <c r="B401" s="490" t="s">
        <v>3573</v>
      </c>
      <c r="C401" s="187">
        <v>1041000</v>
      </c>
      <c r="D401" s="187">
        <v>12492000</v>
      </c>
    </row>
    <row r="402" spans="2:4">
      <c r="B402" s="490" t="s">
        <v>3575</v>
      </c>
      <c r="C402" s="187">
        <v>1089000</v>
      </c>
      <c r="D402" s="187">
        <v>13068000</v>
      </c>
    </row>
    <row r="403" spans="2:4">
      <c r="B403" s="490" t="s">
        <v>3577</v>
      </c>
      <c r="C403" s="187">
        <v>865000</v>
      </c>
      <c r="D403" s="187">
        <v>10380000</v>
      </c>
    </row>
    <row r="404" spans="2:4">
      <c r="B404" s="490" t="s">
        <v>3579</v>
      </c>
      <c r="C404" s="187">
        <v>940000</v>
      </c>
      <c r="D404" s="187">
        <v>11280000</v>
      </c>
    </row>
    <row r="405" spans="2:4">
      <c r="B405" s="490" t="s">
        <v>3581</v>
      </c>
      <c r="C405" s="187">
        <v>940000</v>
      </c>
      <c r="D405" s="187">
        <v>11280000</v>
      </c>
    </row>
    <row r="406" spans="2:4">
      <c r="B406" s="490" t="s">
        <v>3583</v>
      </c>
      <c r="C406" s="187">
        <v>940000</v>
      </c>
      <c r="D406" s="187">
        <v>11280000</v>
      </c>
    </row>
    <row r="407" spans="2:4">
      <c r="B407" s="490" t="s">
        <v>3585</v>
      </c>
      <c r="C407" s="187">
        <v>1089000</v>
      </c>
      <c r="D407" s="187">
        <v>13068000</v>
      </c>
    </row>
    <row r="408" spans="2:4">
      <c r="B408" s="490" t="s">
        <v>3587</v>
      </c>
      <c r="C408" s="187">
        <v>937000</v>
      </c>
      <c r="D408" s="187">
        <v>11244000</v>
      </c>
    </row>
    <row r="409" spans="2:4">
      <c r="B409" s="490" t="s">
        <v>3589</v>
      </c>
      <c r="C409" s="187">
        <v>897000</v>
      </c>
      <c r="D409" s="187">
        <v>10764000</v>
      </c>
    </row>
    <row r="410" spans="2:4">
      <c r="B410" s="490" t="s">
        <v>3592</v>
      </c>
      <c r="C410" s="187">
        <v>963000</v>
      </c>
      <c r="D410" s="187">
        <v>11556000</v>
      </c>
    </row>
    <row r="411" spans="2:4">
      <c r="B411" s="490" t="s">
        <v>3594</v>
      </c>
      <c r="C411" s="187">
        <v>1089000</v>
      </c>
      <c r="D411" s="187">
        <v>13068000</v>
      </c>
    </row>
    <row r="412" spans="2:4">
      <c r="B412" s="490" t="s">
        <v>3596</v>
      </c>
      <c r="C412" s="187">
        <v>901000</v>
      </c>
      <c r="D412" s="187">
        <v>10812000</v>
      </c>
    </row>
    <row r="413" spans="2:4">
      <c r="B413" s="490" t="s">
        <v>3598</v>
      </c>
      <c r="C413" s="187">
        <v>1041000</v>
      </c>
      <c r="D413" s="187">
        <v>12492000</v>
      </c>
    </row>
    <row r="414" spans="2:4">
      <c r="B414" s="490" t="s">
        <v>3600</v>
      </c>
      <c r="C414" s="187">
        <v>929000</v>
      </c>
      <c r="D414" s="187">
        <v>11148000</v>
      </c>
    </row>
    <row r="415" spans="2:4">
      <c r="B415" s="490" t="s">
        <v>3602</v>
      </c>
      <c r="C415" s="187">
        <v>797000</v>
      </c>
      <c r="D415" s="187">
        <v>9564000</v>
      </c>
    </row>
    <row r="416" spans="2:4">
      <c r="B416" s="490" t="s">
        <v>3604</v>
      </c>
      <c r="C416" s="187">
        <v>901000</v>
      </c>
      <c r="D416" s="187">
        <v>10812000</v>
      </c>
    </row>
    <row r="417" spans="2:4">
      <c r="B417" s="490" t="s">
        <v>3606</v>
      </c>
      <c r="C417" s="187">
        <v>963000</v>
      </c>
      <c r="D417" s="187">
        <v>11556000</v>
      </c>
    </row>
    <row r="418" spans="2:4">
      <c r="B418" s="490" t="s">
        <v>3608</v>
      </c>
      <c r="C418" s="187">
        <v>805000</v>
      </c>
      <c r="D418" s="187">
        <v>9660000</v>
      </c>
    </row>
    <row r="419" spans="2:4">
      <c r="B419" s="490" t="s">
        <v>3610</v>
      </c>
      <c r="C419" s="187">
        <v>853000</v>
      </c>
      <c r="D419" s="187">
        <v>10236000</v>
      </c>
    </row>
    <row r="420" spans="2:4">
      <c r="B420" s="490" t="s">
        <v>3612</v>
      </c>
      <c r="C420" s="187">
        <v>770000</v>
      </c>
      <c r="D420" s="187">
        <v>9240000</v>
      </c>
    </row>
    <row r="421" spans="2:4">
      <c r="B421" s="490" t="s">
        <v>3618</v>
      </c>
      <c r="C421" s="187">
        <v>893000</v>
      </c>
      <c r="D421" s="187">
        <v>10716000</v>
      </c>
    </row>
    <row r="422" spans="2:4">
      <c r="B422" s="490" t="s">
        <v>3622</v>
      </c>
      <c r="C422" s="187">
        <v>548000</v>
      </c>
      <c r="D422" s="187">
        <v>6576000</v>
      </c>
    </row>
    <row r="423" spans="2:4">
      <c r="B423" s="490" t="s">
        <v>3624</v>
      </c>
      <c r="C423" s="187">
        <v>897000</v>
      </c>
      <c r="D423" s="187">
        <v>10764000</v>
      </c>
    </row>
    <row r="424" spans="2:4">
      <c r="B424" s="490" t="s">
        <v>3627</v>
      </c>
      <c r="C424" s="187">
        <v>1011000</v>
      </c>
      <c r="D424" s="187">
        <v>12132000</v>
      </c>
    </row>
    <row r="425" spans="2:4">
      <c r="B425" s="490" t="s">
        <v>3629</v>
      </c>
      <c r="C425" s="187">
        <v>605000</v>
      </c>
      <c r="D425" s="187">
        <v>7260000</v>
      </c>
    </row>
    <row r="426" spans="2:4">
      <c r="B426" s="490" t="s">
        <v>3631</v>
      </c>
      <c r="C426" s="187">
        <v>963000</v>
      </c>
      <c r="D426" s="187">
        <v>11556000</v>
      </c>
    </row>
    <row r="427" spans="2:4">
      <c r="B427" s="490" t="s">
        <v>3634</v>
      </c>
      <c r="C427" s="187">
        <v>436000</v>
      </c>
      <c r="D427" s="187">
        <v>5232000</v>
      </c>
    </row>
    <row r="428" spans="2:4">
      <c r="B428" s="490" t="s">
        <v>3637</v>
      </c>
      <c r="C428" s="187">
        <v>865000</v>
      </c>
      <c r="D428" s="187">
        <v>10380000</v>
      </c>
    </row>
    <row r="429" spans="2:4">
      <c r="B429" s="490" t="s">
        <v>3639</v>
      </c>
      <c r="C429" s="187">
        <v>1089000</v>
      </c>
      <c r="D429" s="187">
        <v>13068000</v>
      </c>
    </row>
    <row r="430" spans="2:4">
      <c r="B430" s="490" t="s">
        <v>3641</v>
      </c>
      <c r="C430" s="187">
        <v>940000</v>
      </c>
      <c r="D430" s="187">
        <v>11280000</v>
      </c>
    </row>
    <row r="431" spans="2:4">
      <c r="B431" s="490" t="s">
        <v>3644</v>
      </c>
      <c r="C431" s="187">
        <v>1041000</v>
      </c>
      <c r="D431" s="187">
        <v>12492000</v>
      </c>
    </row>
    <row r="432" spans="2:4">
      <c r="B432" s="490" t="s">
        <v>3646</v>
      </c>
      <c r="C432" s="187">
        <v>1089000</v>
      </c>
      <c r="D432" s="187">
        <v>13068000</v>
      </c>
    </row>
    <row r="433" spans="2:4">
      <c r="B433" s="490" t="s">
        <v>3648</v>
      </c>
      <c r="C433" s="187">
        <v>865000</v>
      </c>
      <c r="D433" s="187">
        <v>10380000</v>
      </c>
    </row>
    <row r="434" spans="2:4">
      <c r="B434" s="490" t="s">
        <v>3650</v>
      </c>
      <c r="C434" s="187">
        <v>1343000</v>
      </c>
      <c r="D434" s="187">
        <v>16116000</v>
      </c>
    </row>
    <row r="435" spans="2:4">
      <c r="B435" s="490" t="s">
        <v>3652</v>
      </c>
      <c r="C435" s="187">
        <v>1089000</v>
      </c>
      <c r="D435" s="187">
        <v>13068000</v>
      </c>
    </row>
    <row r="436" spans="2:4">
      <c r="B436" s="490" t="s">
        <v>3654</v>
      </c>
      <c r="C436" s="187">
        <v>1089000</v>
      </c>
      <c r="D436" s="187">
        <v>13068000</v>
      </c>
    </row>
    <row r="437" spans="2:4">
      <c r="B437" s="490" t="s">
        <v>3656</v>
      </c>
      <c r="C437" s="187">
        <v>865000</v>
      </c>
      <c r="D437" s="187">
        <v>10380000</v>
      </c>
    </row>
    <row r="438" spans="2:4">
      <c r="B438" s="490" t="s">
        <v>3658</v>
      </c>
      <c r="C438" s="187">
        <v>1041000</v>
      </c>
      <c r="D438" s="187">
        <v>12492000</v>
      </c>
    </row>
    <row r="439" spans="2:4">
      <c r="B439" s="490" t="s">
        <v>3660</v>
      </c>
      <c r="C439" s="187">
        <v>1089000</v>
      </c>
      <c r="D439" s="187">
        <v>13068000</v>
      </c>
    </row>
    <row r="440" spans="2:4">
      <c r="B440" s="490" t="s">
        <v>3662</v>
      </c>
      <c r="C440" s="187">
        <v>940000</v>
      </c>
      <c r="D440" s="187">
        <v>11280000</v>
      </c>
    </row>
    <row r="441" spans="2:4">
      <c r="B441" s="490" t="s">
        <v>3664</v>
      </c>
      <c r="C441" s="187">
        <v>963000</v>
      </c>
      <c r="D441" s="187">
        <v>11556000</v>
      </c>
    </row>
    <row r="442" spans="2:4">
      <c r="B442" s="490" t="s">
        <v>3666</v>
      </c>
      <c r="C442" s="187">
        <v>1089000</v>
      </c>
      <c r="D442" s="187">
        <v>13068000</v>
      </c>
    </row>
    <row r="443" spans="2:4">
      <c r="B443" s="490" t="s">
        <v>3668</v>
      </c>
      <c r="C443" s="187">
        <v>1089000</v>
      </c>
      <c r="D443" s="187">
        <v>13068000</v>
      </c>
    </row>
    <row r="444" spans="2:4">
      <c r="B444" s="490" t="s">
        <v>3670</v>
      </c>
      <c r="C444" s="187">
        <v>940000</v>
      </c>
      <c r="D444" s="187">
        <v>11280000</v>
      </c>
    </row>
    <row r="445" spans="2:4">
      <c r="B445" s="490" t="s">
        <v>3672</v>
      </c>
      <c r="C445" s="187">
        <v>963000</v>
      </c>
      <c r="D445" s="187">
        <v>11556000</v>
      </c>
    </row>
    <row r="446" spans="2:4">
      <c r="B446" s="490" t="s">
        <v>3674</v>
      </c>
      <c r="C446" s="187">
        <v>963000</v>
      </c>
      <c r="D446" s="187">
        <v>11556000</v>
      </c>
    </row>
    <row r="447" spans="2:4">
      <c r="B447" s="490" t="s">
        <v>3676</v>
      </c>
      <c r="C447" s="187">
        <v>1089000</v>
      </c>
      <c r="D447" s="187">
        <v>13068000</v>
      </c>
    </row>
    <row r="448" spans="2:4">
      <c r="B448" s="490" t="s">
        <v>3678</v>
      </c>
      <c r="C448" s="187">
        <v>1089000</v>
      </c>
      <c r="D448" s="187">
        <v>13068000</v>
      </c>
    </row>
    <row r="449" spans="2:4">
      <c r="B449" s="490" t="s">
        <v>3681</v>
      </c>
      <c r="C449" s="187">
        <v>1089000</v>
      </c>
      <c r="D449" s="187">
        <v>13068000</v>
      </c>
    </row>
    <row r="450" spans="2:4">
      <c r="B450" s="490" t="s">
        <v>3684</v>
      </c>
      <c r="C450" s="187">
        <v>897000</v>
      </c>
      <c r="D450" s="187">
        <v>10764000</v>
      </c>
    </row>
    <row r="451" spans="2:4">
      <c r="B451" s="490" t="s">
        <v>3686</v>
      </c>
      <c r="C451" s="187">
        <v>919000</v>
      </c>
      <c r="D451" s="187">
        <v>11028000</v>
      </c>
    </row>
    <row r="452" spans="2:4">
      <c r="B452" s="490" t="s">
        <v>3688</v>
      </c>
      <c r="C452" s="187">
        <v>963000</v>
      </c>
      <c r="D452" s="187">
        <v>11556000</v>
      </c>
    </row>
    <row r="453" spans="2:4">
      <c r="B453" s="490" t="s">
        <v>3690</v>
      </c>
      <c r="C453" s="187">
        <v>897000</v>
      </c>
      <c r="D453" s="187">
        <v>10764000</v>
      </c>
    </row>
    <row r="454" spans="2:4">
      <c r="B454" s="490" t="s">
        <v>3692</v>
      </c>
      <c r="C454" s="187">
        <v>919000</v>
      </c>
      <c r="D454" s="187">
        <v>11028000</v>
      </c>
    </row>
    <row r="455" spans="2:4">
      <c r="B455" s="490" t="s">
        <v>3694</v>
      </c>
      <c r="C455" s="187">
        <v>1089000</v>
      </c>
      <c r="D455" s="187">
        <v>13068000</v>
      </c>
    </row>
    <row r="456" spans="2:4">
      <c r="B456" s="490" t="s">
        <v>3696</v>
      </c>
      <c r="C456" s="187">
        <v>865000</v>
      </c>
      <c r="D456" s="187">
        <v>10380000</v>
      </c>
    </row>
    <row r="457" spans="2:4">
      <c r="B457" s="490" t="s">
        <v>3698</v>
      </c>
      <c r="C457" s="187">
        <v>919000</v>
      </c>
      <c r="D457" s="187">
        <v>11028000</v>
      </c>
    </row>
    <row r="458" spans="2:4">
      <c r="B458" s="490" t="s">
        <v>3700</v>
      </c>
      <c r="C458" s="187">
        <v>1089000</v>
      </c>
      <c r="D458" s="187">
        <v>13068000</v>
      </c>
    </row>
    <row r="459" spans="2:4">
      <c r="B459" s="490" t="s">
        <v>3702</v>
      </c>
      <c r="C459" s="187">
        <v>865000</v>
      </c>
      <c r="D459" s="187">
        <v>10380000</v>
      </c>
    </row>
    <row r="460" spans="2:4">
      <c r="B460" s="490" t="s">
        <v>3704</v>
      </c>
      <c r="C460" s="187">
        <v>857000</v>
      </c>
      <c r="D460" s="187">
        <v>10284000</v>
      </c>
    </row>
    <row r="461" spans="2:4">
      <c r="B461" s="490" t="s">
        <v>3706</v>
      </c>
      <c r="C461" s="187">
        <v>857000</v>
      </c>
      <c r="D461" s="187">
        <v>10284000</v>
      </c>
    </row>
    <row r="462" spans="2:4">
      <c r="B462" s="490" t="s">
        <v>3708</v>
      </c>
      <c r="C462" s="187">
        <v>857000</v>
      </c>
      <c r="D462" s="187">
        <v>10284000</v>
      </c>
    </row>
    <row r="463" spans="2:4">
      <c r="B463" s="490" t="s">
        <v>3710</v>
      </c>
      <c r="C463" s="187">
        <v>904000</v>
      </c>
      <c r="D463" s="187">
        <v>10848000</v>
      </c>
    </row>
    <row r="464" spans="2:4">
      <c r="B464" s="490" t="s">
        <v>3712</v>
      </c>
      <c r="C464" s="187">
        <v>928000</v>
      </c>
      <c r="D464" s="187">
        <v>11136000</v>
      </c>
    </row>
    <row r="465" spans="2:4">
      <c r="B465" s="490" t="s">
        <v>3714</v>
      </c>
      <c r="C465" s="187">
        <v>889000</v>
      </c>
      <c r="D465" s="187">
        <v>10668000</v>
      </c>
    </row>
    <row r="466" spans="2:4">
      <c r="B466" s="490" t="s">
        <v>3716</v>
      </c>
      <c r="C466" s="187">
        <v>889000</v>
      </c>
      <c r="D466" s="187">
        <v>10668000</v>
      </c>
    </row>
    <row r="467" spans="2:4">
      <c r="B467" s="490" t="s">
        <v>3718</v>
      </c>
      <c r="C467" s="187">
        <v>980000</v>
      </c>
      <c r="D467" s="187">
        <v>11760000</v>
      </c>
    </row>
    <row r="468" spans="2:4">
      <c r="B468" s="490" t="s">
        <v>3720</v>
      </c>
      <c r="C468" s="187">
        <v>770000</v>
      </c>
      <c r="D468" s="187">
        <v>9240000</v>
      </c>
    </row>
    <row r="469" spans="2:4">
      <c r="B469" s="490" t="s">
        <v>3722</v>
      </c>
      <c r="C469" s="187">
        <v>889000</v>
      </c>
      <c r="D469" s="187">
        <v>10668000</v>
      </c>
    </row>
    <row r="470" spans="2:4">
      <c r="B470" s="490" t="s">
        <v>3724</v>
      </c>
      <c r="C470" s="187">
        <v>880000</v>
      </c>
      <c r="D470" s="187">
        <v>10560000</v>
      </c>
    </row>
    <row r="471" spans="2:4">
      <c r="B471" s="490" t="s">
        <v>3726</v>
      </c>
      <c r="C471" s="187">
        <v>597000</v>
      </c>
      <c r="D471" s="187">
        <v>7164000</v>
      </c>
    </row>
    <row r="472" spans="2:4">
      <c r="B472" s="490" t="s">
        <v>3728</v>
      </c>
      <c r="C472" s="187">
        <v>597000</v>
      </c>
      <c r="D472" s="187">
        <v>7164000</v>
      </c>
    </row>
    <row r="473" spans="2:4">
      <c r="B473" s="490" t="s">
        <v>3732</v>
      </c>
      <c r="C473" s="187">
        <v>732000</v>
      </c>
      <c r="D473" s="187">
        <v>8784000</v>
      </c>
    </row>
    <row r="474" spans="2:4">
      <c r="B474" s="490" t="s">
        <v>3737</v>
      </c>
      <c r="C474" s="187">
        <v>196000</v>
      </c>
      <c r="D474" s="187">
        <v>2352000</v>
      </c>
    </row>
    <row r="475" spans="2:4">
      <c r="B475" s="490" t="s">
        <v>3740</v>
      </c>
      <c r="C475" s="187">
        <v>685000</v>
      </c>
      <c r="D475" s="187">
        <v>8220000</v>
      </c>
    </row>
    <row r="476" spans="2:4">
      <c r="B476" s="490" t="s">
        <v>3742</v>
      </c>
      <c r="C476" s="187">
        <v>963000</v>
      </c>
      <c r="D476" s="187">
        <v>11556000</v>
      </c>
    </row>
    <row r="477" spans="2:4">
      <c r="B477" s="490" t="s">
        <v>3744</v>
      </c>
      <c r="C477" s="187">
        <v>605000</v>
      </c>
      <c r="D477" s="187">
        <v>7260000</v>
      </c>
    </row>
    <row r="478" spans="2:4">
      <c r="B478" s="490" t="s">
        <v>3746</v>
      </c>
      <c r="C478" s="187">
        <v>878000</v>
      </c>
      <c r="D478" s="187">
        <v>10536000</v>
      </c>
    </row>
    <row r="479" spans="2:4">
      <c r="B479" s="490" t="s">
        <v>3748</v>
      </c>
      <c r="C479" s="187">
        <v>438000</v>
      </c>
      <c r="D479" s="187">
        <v>5256000</v>
      </c>
    </row>
    <row r="480" spans="2:4">
      <c r="B480" s="490" t="s">
        <v>3751</v>
      </c>
      <c r="C480" s="187">
        <v>770000</v>
      </c>
      <c r="D480" s="187">
        <v>9240000</v>
      </c>
    </row>
    <row r="481" spans="2:4">
      <c r="B481" s="490" t="s">
        <v>3753</v>
      </c>
      <c r="C481" s="187">
        <v>567000</v>
      </c>
      <c r="D481" s="187">
        <v>6804000</v>
      </c>
    </row>
    <row r="482" spans="2:4">
      <c r="B482" s="490" t="s">
        <v>3755</v>
      </c>
      <c r="C482" s="187">
        <v>1089000</v>
      </c>
      <c r="D482" s="187">
        <v>13068000</v>
      </c>
    </row>
    <row r="483" spans="2:4">
      <c r="B483" s="490" t="s">
        <v>3758</v>
      </c>
      <c r="C483" s="187">
        <v>878000</v>
      </c>
      <c r="D483" s="187">
        <v>10536000</v>
      </c>
    </row>
    <row r="484" spans="2:4">
      <c r="B484" s="490" t="s">
        <v>3760</v>
      </c>
      <c r="C484" s="187">
        <v>940000</v>
      </c>
      <c r="D484" s="187">
        <v>11280000</v>
      </c>
    </row>
    <row r="485" spans="2:4">
      <c r="B485" s="490" t="s">
        <v>3762</v>
      </c>
      <c r="C485" s="187">
        <v>916000</v>
      </c>
      <c r="D485" s="187">
        <v>10992000</v>
      </c>
    </row>
    <row r="486" spans="2:4">
      <c r="B486" s="490" t="s">
        <v>3766</v>
      </c>
      <c r="C486" s="187">
        <v>897000</v>
      </c>
      <c r="D486" s="187">
        <v>10764000</v>
      </c>
    </row>
    <row r="487" spans="2:4">
      <c r="B487" s="490" t="s">
        <v>3768</v>
      </c>
      <c r="C487" s="187">
        <v>1089000</v>
      </c>
      <c r="D487" s="187">
        <v>13068000</v>
      </c>
    </row>
    <row r="488" spans="2:4">
      <c r="B488" s="490" t="s">
        <v>3770</v>
      </c>
      <c r="C488" s="187">
        <v>805000</v>
      </c>
      <c r="D488" s="187">
        <v>9660000</v>
      </c>
    </row>
    <row r="489" spans="2:4">
      <c r="B489" s="490" t="s">
        <v>3772</v>
      </c>
      <c r="C489" s="187">
        <v>940000</v>
      </c>
      <c r="D489" s="187">
        <v>11280000</v>
      </c>
    </row>
    <row r="490" spans="2:4">
      <c r="B490" s="490" t="s">
        <v>3774</v>
      </c>
      <c r="C490" s="187">
        <v>865000</v>
      </c>
      <c r="D490" s="187">
        <v>10380000</v>
      </c>
    </row>
    <row r="491" spans="2:4">
      <c r="B491" s="490" t="s">
        <v>3776</v>
      </c>
      <c r="C491" s="187">
        <v>963000</v>
      </c>
      <c r="D491" s="187">
        <v>11556000</v>
      </c>
    </row>
    <row r="492" spans="2:4">
      <c r="B492" s="490" t="s">
        <v>3779</v>
      </c>
      <c r="C492" s="187">
        <v>893000</v>
      </c>
      <c r="D492" s="187">
        <v>10716000</v>
      </c>
    </row>
    <row r="493" spans="2:4">
      <c r="B493" s="490" t="s">
        <v>3781</v>
      </c>
      <c r="C493" s="187">
        <v>963000</v>
      </c>
      <c r="D493" s="187">
        <v>11556000</v>
      </c>
    </row>
    <row r="494" spans="2:4">
      <c r="B494" s="490" t="s">
        <v>3783</v>
      </c>
      <c r="C494" s="187">
        <v>897000</v>
      </c>
      <c r="D494" s="187">
        <v>10764000</v>
      </c>
    </row>
    <row r="495" spans="2:4">
      <c r="B495" s="490" t="s">
        <v>3785</v>
      </c>
      <c r="C495" s="187">
        <v>940000</v>
      </c>
      <c r="D495" s="187">
        <v>11280000</v>
      </c>
    </row>
    <row r="496" spans="2:4">
      <c r="B496" s="490" t="s">
        <v>3791</v>
      </c>
      <c r="C496" s="187">
        <v>919000</v>
      </c>
      <c r="D496" s="187">
        <v>11028000</v>
      </c>
    </row>
    <row r="497" spans="2:4">
      <c r="B497" s="490" t="s">
        <v>3793</v>
      </c>
      <c r="C497" s="187">
        <v>897000</v>
      </c>
      <c r="D497" s="187">
        <v>10764000</v>
      </c>
    </row>
    <row r="498" spans="2:4">
      <c r="B498" s="490" t="s">
        <v>3795</v>
      </c>
      <c r="C498" s="187">
        <v>865000</v>
      </c>
      <c r="D498" s="187">
        <v>10380000</v>
      </c>
    </row>
    <row r="499" spans="2:4">
      <c r="B499" s="490" t="s">
        <v>3797</v>
      </c>
      <c r="C499" s="187">
        <v>963000</v>
      </c>
      <c r="D499" s="187">
        <v>11556000</v>
      </c>
    </row>
    <row r="500" spans="2:4">
      <c r="B500" s="490" t="s">
        <v>3799</v>
      </c>
      <c r="C500" s="187">
        <v>940000</v>
      </c>
      <c r="D500" s="187">
        <v>11280000</v>
      </c>
    </row>
    <row r="501" spans="2:4">
      <c r="B501" s="490" t="s">
        <v>3801</v>
      </c>
      <c r="C501" s="187">
        <v>897000</v>
      </c>
      <c r="D501" s="187">
        <v>10764000</v>
      </c>
    </row>
    <row r="502" spans="2:4">
      <c r="B502" s="490" t="s">
        <v>3803</v>
      </c>
      <c r="C502" s="187">
        <v>897000</v>
      </c>
      <c r="D502" s="187">
        <v>10764000</v>
      </c>
    </row>
    <row r="503" spans="2:4">
      <c r="B503" s="490" t="s">
        <v>3806</v>
      </c>
      <c r="C503" s="187">
        <v>865000</v>
      </c>
      <c r="D503" s="187">
        <v>10380000</v>
      </c>
    </row>
    <row r="504" spans="2:4">
      <c r="B504" s="490" t="s">
        <v>3808</v>
      </c>
      <c r="C504" s="187">
        <v>963000</v>
      </c>
      <c r="D504" s="187">
        <v>11556000</v>
      </c>
    </row>
    <row r="505" spans="2:4">
      <c r="B505" s="490" t="s">
        <v>3810</v>
      </c>
      <c r="C505" s="187">
        <v>1089000</v>
      </c>
      <c r="D505" s="187">
        <v>13068000</v>
      </c>
    </row>
    <row r="506" spans="2:4">
      <c r="B506" s="490" t="s">
        <v>3813</v>
      </c>
      <c r="C506" s="187">
        <v>833000</v>
      </c>
      <c r="D506" s="187">
        <v>9996000</v>
      </c>
    </row>
    <row r="507" spans="2:4">
      <c r="B507" s="490" t="s">
        <v>3816</v>
      </c>
      <c r="C507" s="187">
        <v>833000</v>
      </c>
      <c r="D507" s="187">
        <v>9996000</v>
      </c>
    </row>
    <row r="508" spans="2:4">
      <c r="B508" s="490" t="s">
        <v>3818</v>
      </c>
      <c r="C508" s="187">
        <v>865000</v>
      </c>
      <c r="D508" s="187">
        <v>10380000</v>
      </c>
    </row>
    <row r="509" spans="2:4">
      <c r="B509" s="490" t="s">
        <v>3820</v>
      </c>
      <c r="C509" s="187">
        <v>937000</v>
      </c>
      <c r="D509" s="187">
        <v>11244000</v>
      </c>
    </row>
    <row r="510" spans="2:4">
      <c r="B510" s="490" t="s">
        <v>3822</v>
      </c>
      <c r="C510" s="187">
        <v>940000</v>
      </c>
      <c r="D510" s="187">
        <v>11280000</v>
      </c>
    </row>
    <row r="511" spans="2:4">
      <c r="B511" s="490" t="s">
        <v>3824</v>
      </c>
      <c r="C511" s="187">
        <v>897000</v>
      </c>
      <c r="D511" s="187">
        <v>10764000</v>
      </c>
    </row>
    <row r="512" spans="2:4">
      <c r="B512" s="490" t="s">
        <v>3826</v>
      </c>
      <c r="C512" s="187">
        <v>865000</v>
      </c>
      <c r="D512" s="187">
        <v>10380000</v>
      </c>
    </row>
    <row r="513" spans="2:4">
      <c r="B513" s="490" t="s">
        <v>3828</v>
      </c>
      <c r="C513" s="187">
        <v>919000</v>
      </c>
      <c r="D513" s="187">
        <v>11028000</v>
      </c>
    </row>
    <row r="514" spans="2:4">
      <c r="B514" s="490" t="s">
        <v>3830</v>
      </c>
      <c r="C514" s="187">
        <v>940000</v>
      </c>
      <c r="D514" s="187">
        <v>11280000</v>
      </c>
    </row>
    <row r="515" spans="2:4">
      <c r="B515" s="490" t="s">
        <v>3832</v>
      </c>
      <c r="C515" s="187">
        <v>940000</v>
      </c>
      <c r="D515" s="187">
        <v>11280000</v>
      </c>
    </row>
    <row r="516" spans="2:4">
      <c r="B516" s="490" t="s">
        <v>3834</v>
      </c>
      <c r="C516" s="187">
        <v>940000</v>
      </c>
      <c r="D516" s="187">
        <v>11280000</v>
      </c>
    </row>
    <row r="517" spans="2:4">
      <c r="B517" s="490" t="s">
        <v>3837</v>
      </c>
      <c r="C517" s="187">
        <v>1089000</v>
      </c>
      <c r="D517" s="187">
        <v>13068000</v>
      </c>
    </row>
    <row r="518" spans="2:4">
      <c r="B518" s="490" t="s">
        <v>3839</v>
      </c>
      <c r="C518" s="187">
        <v>940000</v>
      </c>
      <c r="D518" s="187">
        <v>11280000</v>
      </c>
    </row>
    <row r="519" spans="2:4">
      <c r="B519" s="490" t="s">
        <v>3842</v>
      </c>
      <c r="C519" s="187">
        <v>940000</v>
      </c>
      <c r="D519" s="187">
        <v>11280000</v>
      </c>
    </row>
    <row r="520" spans="2:4">
      <c r="B520" s="490" t="s">
        <v>3844</v>
      </c>
      <c r="C520" s="187">
        <v>878000</v>
      </c>
      <c r="D520" s="187">
        <v>10536000</v>
      </c>
    </row>
    <row r="521" spans="2:4">
      <c r="B521" s="490" t="s">
        <v>3846</v>
      </c>
      <c r="C521" s="187">
        <v>1089000</v>
      </c>
      <c r="D521" s="187">
        <v>13068000</v>
      </c>
    </row>
    <row r="522" spans="2:4">
      <c r="B522" s="490" t="s">
        <v>3849</v>
      </c>
      <c r="C522" s="187">
        <v>928000</v>
      </c>
      <c r="D522" s="187">
        <v>11136000</v>
      </c>
    </row>
    <row r="523" spans="2:4">
      <c r="B523" s="490" t="s">
        <v>3851</v>
      </c>
      <c r="C523" s="187">
        <v>1037000</v>
      </c>
      <c r="D523" s="187">
        <v>12444000</v>
      </c>
    </row>
    <row r="524" spans="2:4">
      <c r="B524" s="490" t="s">
        <v>3854</v>
      </c>
      <c r="C524" s="187">
        <v>940000</v>
      </c>
      <c r="D524" s="187">
        <v>11280000</v>
      </c>
    </row>
    <row r="525" spans="2:4">
      <c r="B525" s="490" t="s">
        <v>3856</v>
      </c>
      <c r="C525" s="187">
        <v>929000</v>
      </c>
      <c r="D525" s="187">
        <v>11148000</v>
      </c>
    </row>
    <row r="526" spans="2:4">
      <c r="B526" s="490" t="s">
        <v>3858</v>
      </c>
      <c r="C526" s="187">
        <v>919000</v>
      </c>
      <c r="D526" s="187">
        <v>11028000</v>
      </c>
    </row>
    <row r="527" spans="2:4">
      <c r="B527" s="490" t="s">
        <v>3860</v>
      </c>
      <c r="C527" s="187">
        <v>904000</v>
      </c>
      <c r="D527" s="187">
        <v>10848000</v>
      </c>
    </row>
    <row r="528" spans="2:4">
      <c r="B528" s="490" t="s">
        <v>3862</v>
      </c>
      <c r="C528" s="187">
        <v>857000</v>
      </c>
      <c r="D528" s="187">
        <v>10284000</v>
      </c>
    </row>
    <row r="529" spans="2:4">
      <c r="B529" s="490" t="s">
        <v>3864</v>
      </c>
      <c r="C529" s="187">
        <v>797000</v>
      </c>
      <c r="D529" s="187">
        <v>9564000</v>
      </c>
    </row>
    <row r="530" spans="2:4">
      <c r="B530" s="490" t="s">
        <v>3866</v>
      </c>
      <c r="C530" s="187">
        <v>903000</v>
      </c>
      <c r="D530" s="187">
        <v>10836000</v>
      </c>
    </row>
    <row r="531" spans="2:4">
      <c r="B531" s="490" t="s">
        <v>3868</v>
      </c>
      <c r="C531" s="187">
        <v>928000</v>
      </c>
      <c r="D531" s="187">
        <v>11136000</v>
      </c>
    </row>
    <row r="532" spans="2:4">
      <c r="B532" s="490" t="s">
        <v>3870</v>
      </c>
      <c r="C532" s="187">
        <v>901000</v>
      </c>
      <c r="D532" s="187">
        <v>10812000</v>
      </c>
    </row>
    <row r="533" spans="2:4">
      <c r="B533" s="490" t="s">
        <v>3872</v>
      </c>
      <c r="C533" s="187">
        <v>901000</v>
      </c>
      <c r="D533" s="187">
        <v>10812000</v>
      </c>
    </row>
    <row r="534" spans="2:4">
      <c r="B534" s="490" t="s">
        <v>3874</v>
      </c>
      <c r="C534" s="187">
        <v>1060000</v>
      </c>
      <c r="D534" s="187">
        <v>12720000</v>
      </c>
    </row>
    <row r="535" spans="2:4">
      <c r="B535" s="490" t="s">
        <v>3876</v>
      </c>
      <c r="C535" s="187">
        <v>880000</v>
      </c>
      <c r="D535" s="187">
        <v>10560000</v>
      </c>
    </row>
    <row r="536" spans="2:4">
      <c r="B536" s="490" t="s">
        <v>3878</v>
      </c>
      <c r="C536" s="187">
        <v>916000</v>
      </c>
      <c r="D536" s="187">
        <v>10992000</v>
      </c>
    </row>
    <row r="537" spans="2:4">
      <c r="B537" s="490" t="s">
        <v>3880</v>
      </c>
      <c r="C537" s="187">
        <v>880000</v>
      </c>
      <c r="D537" s="187">
        <v>10560000</v>
      </c>
    </row>
    <row r="538" spans="2:4">
      <c r="B538" s="490" t="s">
        <v>3882</v>
      </c>
      <c r="C538" s="187">
        <v>805000</v>
      </c>
      <c r="D538" s="187">
        <v>9660000</v>
      </c>
    </row>
    <row r="539" spans="2:4">
      <c r="B539" s="490" t="s">
        <v>3884</v>
      </c>
      <c r="C539" s="187">
        <v>880000</v>
      </c>
      <c r="D539" s="187">
        <v>10560000</v>
      </c>
    </row>
    <row r="540" spans="2:4">
      <c r="B540" s="490" t="s">
        <v>3886</v>
      </c>
      <c r="C540" s="187">
        <v>889000</v>
      </c>
      <c r="D540" s="187">
        <v>10668000</v>
      </c>
    </row>
    <row r="541" spans="2:4">
      <c r="B541" s="490" t="s">
        <v>3888</v>
      </c>
      <c r="C541" s="187">
        <v>770000</v>
      </c>
      <c r="D541" s="187">
        <v>9240000</v>
      </c>
    </row>
    <row r="542" spans="2:4">
      <c r="B542" s="490" t="s">
        <v>3890</v>
      </c>
      <c r="C542" s="187">
        <v>880000</v>
      </c>
      <c r="D542" s="187">
        <v>10560000</v>
      </c>
    </row>
    <row r="543" spans="2:4">
      <c r="B543" s="490" t="s">
        <v>3892</v>
      </c>
      <c r="C543" s="187">
        <v>732000</v>
      </c>
      <c r="D543" s="187">
        <v>8784000</v>
      </c>
    </row>
    <row r="544" spans="2:4">
      <c r="B544" s="490" t="s">
        <v>3894</v>
      </c>
      <c r="C544" s="187">
        <v>916000</v>
      </c>
      <c r="D544" s="187">
        <v>10992000</v>
      </c>
    </row>
    <row r="545" spans="2:4">
      <c r="B545" s="490" t="s">
        <v>3896</v>
      </c>
      <c r="C545" s="187">
        <v>576000</v>
      </c>
      <c r="D545" s="187">
        <v>6912000</v>
      </c>
    </row>
    <row r="546" spans="2:4">
      <c r="B546" s="490" t="s">
        <v>3899</v>
      </c>
      <c r="C546" s="187">
        <v>605000</v>
      </c>
      <c r="D546" s="187">
        <v>7260000</v>
      </c>
    </row>
    <row r="547" spans="2:4">
      <c r="B547" s="490" t="s">
        <v>3901</v>
      </c>
      <c r="C547" s="187">
        <v>597000</v>
      </c>
      <c r="D547" s="187">
        <v>7164000</v>
      </c>
    </row>
    <row r="548" spans="2:4">
      <c r="B548" s="490" t="s">
        <v>3903</v>
      </c>
      <c r="C548" s="187">
        <v>597000</v>
      </c>
      <c r="D548" s="187">
        <v>7164000</v>
      </c>
    </row>
    <row r="549" spans="2:4">
      <c r="B549" s="490" t="s">
        <v>3905</v>
      </c>
      <c r="C549" s="187">
        <v>820000</v>
      </c>
      <c r="D549" s="187">
        <v>9840000</v>
      </c>
    </row>
    <row r="550" spans="2:4">
      <c r="B550" s="490" t="s">
        <v>3915</v>
      </c>
      <c r="C550" s="187">
        <v>897000</v>
      </c>
      <c r="D550" s="187">
        <v>10764000</v>
      </c>
    </row>
    <row r="551" spans="2:4">
      <c r="B551" s="490" t="s">
        <v>3918</v>
      </c>
      <c r="C551" s="187">
        <v>1041000</v>
      </c>
      <c r="D551" s="187">
        <v>12492000</v>
      </c>
    </row>
    <row r="552" spans="2:4">
      <c r="B552" s="490" t="s">
        <v>3920</v>
      </c>
      <c r="C552" s="187">
        <v>1089000</v>
      </c>
      <c r="D552" s="187">
        <v>13068000</v>
      </c>
    </row>
    <row r="553" spans="2:4">
      <c r="B553" s="490" t="s">
        <v>3922</v>
      </c>
      <c r="C553" s="187">
        <v>897000</v>
      </c>
      <c r="D553" s="187">
        <v>10764000</v>
      </c>
    </row>
    <row r="554" spans="2:4">
      <c r="B554" s="490" t="s">
        <v>3924</v>
      </c>
      <c r="C554" s="187">
        <v>897000</v>
      </c>
      <c r="D554" s="187">
        <v>10764000</v>
      </c>
    </row>
    <row r="555" spans="2:4">
      <c r="B555" s="490" t="s">
        <v>3927</v>
      </c>
      <c r="C555" s="187">
        <v>904000</v>
      </c>
      <c r="D555" s="187">
        <v>10848000</v>
      </c>
    </row>
    <row r="556" spans="2:4">
      <c r="B556" s="490" t="s">
        <v>3929</v>
      </c>
      <c r="C556" s="187">
        <v>1194000</v>
      </c>
      <c r="D556" s="187">
        <v>14328000</v>
      </c>
    </row>
    <row r="557" spans="2:4">
      <c r="B557" s="490" t="s">
        <v>3932</v>
      </c>
      <c r="C557" s="187">
        <v>963000</v>
      </c>
      <c r="D557" s="187">
        <v>11556000</v>
      </c>
    </row>
    <row r="558" spans="2:4">
      <c r="B558" s="490" t="s">
        <v>3934</v>
      </c>
      <c r="C558" s="187">
        <v>605000</v>
      </c>
      <c r="D558" s="187">
        <v>7260000</v>
      </c>
    </row>
    <row r="559" spans="2:4">
      <c r="B559" s="490" t="s">
        <v>3936</v>
      </c>
      <c r="C559" s="187">
        <v>489000</v>
      </c>
      <c r="D559" s="187">
        <v>5868000</v>
      </c>
    </row>
    <row r="560" spans="2:4">
      <c r="B560" s="490" t="s">
        <v>3938</v>
      </c>
      <c r="C560" s="187">
        <v>562000</v>
      </c>
      <c r="D560" s="187">
        <v>6744000</v>
      </c>
    </row>
    <row r="561" spans="2:4">
      <c r="B561" s="490" t="s">
        <v>3940</v>
      </c>
      <c r="C561" s="187">
        <v>963000</v>
      </c>
      <c r="D561" s="187">
        <v>11556000</v>
      </c>
    </row>
    <row r="562" spans="2:4">
      <c r="B562" s="490" t="s">
        <v>3942</v>
      </c>
      <c r="C562" s="187">
        <v>897000</v>
      </c>
      <c r="D562" s="187">
        <v>10764000</v>
      </c>
    </row>
    <row r="563" spans="2:4">
      <c r="B563" s="490" t="s">
        <v>3944</v>
      </c>
      <c r="C563" s="187">
        <v>605000</v>
      </c>
      <c r="D563" s="187">
        <v>7260000</v>
      </c>
    </row>
    <row r="564" spans="2:4">
      <c r="B564" s="490" t="s">
        <v>3949</v>
      </c>
      <c r="C564" s="187">
        <v>1089000</v>
      </c>
      <c r="D564" s="187">
        <v>13068000</v>
      </c>
    </row>
    <row r="565" spans="2:4">
      <c r="B565" s="490" t="s">
        <v>3951</v>
      </c>
      <c r="C565" s="187">
        <v>658000</v>
      </c>
      <c r="D565" s="187">
        <v>7896000</v>
      </c>
    </row>
    <row r="566" spans="2:4">
      <c r="B566" s="490" t="s">
        <v>3953</v>
      </c>
      <c r="C566" s="187">
        <v>893000</v>
      </c>
      <c r="D566" s="187">
        <v>10716000</v>
      </c>
    </row>
    <row r="567" spans="2:4">
      <c r="B567" s="490" t="s">
        <v>3955</v>
      </c>
      <c r="C567" s="187">
        <v>842000</v>
      </c>
      <c r="D567" s="187">
        <v>10104000</v>
      </c>
    </row>
    <row r="568" spans="2:4">
      <c r="B568" s="490" t="s">
        <v>3957</v>
      </c>
      <c r="C568" s="187">
        <v>897000</v>
      </c>
      <c r="D568" s="187">
        <v>10764000</v>
      </c>
    </row>
    <row r="569" spans="2:4">
      <c r="B569" s="490" t="s">
        <v>3959</v>
      </c>
      <c r="C569" s="187">
        <v>1041000</v>
      </c>
      <c r="D569" s="187">
        <v>12492000</v>
      </c>
    </row>
    <row r="570" spans="2:4">
      <c r="B570" s="490" t="s">
        <v>3961</v>
      </c>
      <c r="C570" s="187">
        <v>1089000</v>
      </c>
      <c r="D570" s="187">
        <v>13068000</v>
      </c>
    </row>
    <row r="571" spans="2:4">
      <c r="B571" s="490" t="s">
        <v>3963</v>
      </c>
      <c r="C571" s="187">
        <v>827000</v>
      </c>
      <c r="D571" s="187">
        <v>9924000</v>
      </c>
    </row>
    <row r="572" spans="2:4">
      <c r="B572" s="490" t="s">
        <v>3966</v>
      </c>
      <c r="C572" s="187">
        <v>878000</v>
      </c>
      <c r="D572" s="187">
        <v>10536000</v>
      </c>
    </row>
    <row r="573" spans="2:4">
      <c r="B573" s="490" t="s">
        <v>3968</v>
      </c>
      <c r="C573" s="187">
        <v>940000</v>
      </c>
      <c r="D573" s="187">
        <v>11280000</v>
      </c>
    </row>
    <row r="574" spans="2:4">
      <c r="B574" s="490" t="s">
        <v>3970</v>
      </c>
      <c r="C574" s="187">
        <v>929000</v>
      </c>
      <c r="D574" s="187">
        <v>11148000</v>
      </c>
    </row>
    <row r="575" spans="2:4">
      <c r="B575" s="490" t="s">
        <v>3972</v>
      </c>
      <c r="C575" s="187">
        <v>919000</v>
      </c>
      <c r="D575" s="187">
        <v>11028000</v>
      </c>
    </row>
    <row r="576" spans="2:4">
      <c r="B576" s="490" t="s">
        <v>3974</v>
      </c>
      <c r="C576" s="187">
        <v>940000</v>
      </c>
      <c r="D576" s="187">
        <v>11280000</v>
      </c>
    </row>
    <row r="577" spans="2:4">
      <c r="B577" s="490" t="s">
        <v>3976</v>
      </c>
      <c r="C577" s="187">
        <v>940000</v>
      </c>
      <c r="D577" s="187">
        <v>11280000</v>
      </c>
    </row>
    <row r="578" spans="2:4">
      <c r="B578" s="490" t="s">
        <v>3978</v>
      </c>
      <c r="C578" s="187">
        <v>878000</v>
      </c>
      <c r="D578" s="187">
        <v>10536000</v>
      </c>
    </row>
    <row r="579" spans="2:4">
      <c r="B579" s="490" t="s">
        <v>3980</v>
      </c>
      <c r="C579" s="187">
        <v>897000</v>
      </c>
      <c r="D579" s="187">
        <v>10764000</v>
      </c>
    </row>
    <row r="580" spans="2:4">
      <c r="B580" s="490" t="s">
        <v>3982</v>
      </c>
      <c r="C580" s="187">
        <v>940000</v>
      </c>
      <c r="D580" s="187">
        <v>11280000</v>
      </c>
    </row>
    <row r="581" spans="2:4">
      <c r="B581" s="490" t="s">
        <v>3985</v>
      </c>
      <c r="C581" s="187">
        <v>865000</v>
      </c>
      <c r="D581" s="187">
        <v>10380000</v>
      </c>
    </row>
    <row r="582" spans="2:4">
      <c r="B582" s="490" t="s">
        <v>3989</v>
      </c>
      <c r="C582" s="187">
        <v>897000</v>
      </c>
      <c r="D582" s="187">
        <v>10764000</v>
      </c>
    </row>
    <row r="583" spans="2:4">
      <c r="B583" s="490" t="s">
        <v>3991</v>
      </c>
      <c r="C583" s="187">
        <v>865000</v>
      </c>
      <c r="D583" s="187">
        <v>10380000</v>
      </c>
    </row>
    <row r="584" spans="2:4">
      <c r="B584" s="490" t="s">
        <v>3993</v>
      </c>
      <c r="C584" s="187">
        <v>1089000</v>
      </c>
      <c r="D584" s="187">
        <v>13068000</v>
      </c>
    </row>
    <row r="585" spans="2:4">
      <c r="B585" s="490" t="s">
        <v>3995</v>
      </c>
      <c r="C585" s="187">
        <v>833000</v>
      </c>
      <c r="D585" s="187">
        <v>9996000</v>
      </c>
    </row>
    <row r="586" spans="2:4">
      <c r="B586" s="490" t="s">
        <v>3997</v>
      </c>
      <c r="C586" s="187">
        <v>963000</v>
      </c>
      <c r="D586" s="187">
        <v>11556000</v>
      </c>
    </row>
    <row r="587" spans="2:4">
      <c r="B587" s="490" t="s">
        <v>3999</v>
      </c>
      <c r="C587" s="187">
        <v>878000</v>
      </c>
      <c r="D587" s="187">
        <v>10536000</v>
      </c>
    </row>
    <row r="588" spans="2:4">
      <c r="B588" s="490" t="s">
        <v>4001</v>
      </c>
      <c r="C588" s="187">
        <v>897000</v>
      </c>
      <c r="D588" s="187">
        <v>10764000</v>
      </c>
    </row>
    <row r="589" spans="2:4">
      <c r="B589" s="490" t="s">
        <v>4003</v>
      </c>
      <c r="C589" s="187">
        <v>897000</v>
      </c>
      <c r="D589" s="187">
        <v>10764000</v>
      </c>
    </row>
    <row r="590" spans="2:4">
      <c r="B590" s="490" t="s">
        <v>4005</v>
      </c>
      <c r="C590" s="187">
        <v>920000</v>
      </c>
      <c r="D590" s="187">
        <v>11040000</v>
      </c>
    </row>
    <row r="591" spans="2:4">
      <c r="B591" s="490" t="s">
        <v>4007</v>
      </c>
      <c r="C591" s="187">
        <v>897000</v>
      </c>
      <c r="D591" s="187">
        <v>10764000</v>
      </c>
    </row>
    <row r="592" spans="2:4">
      <c r="B592" s="490" t="s">
        <v>4009</v>
      </c>
      <c r="C592" s="187">
        <v>1089000</v>
      </c>
      <c r="D592" s="187">
        <v>13068000</v>
      </c>
    </row>
    <row r="593" spans="2:4">
      <c r="B593" s="490" t="s">
        <v>4011</v>
      </c>
      <c r="C593" s="187">
        <v>940000</v>
      </c>
      <c r="D593" s="187">
        <v>11280000</v>
      </c>
    </row>
    <row r="594" spans="2:4">
      <c r="B594" s="490" t="s">
        <v>4013</v>
      </c>
      <c r="C594" s="187">
        <v>963000</v>
      </c>
      <c r="D594" s="187">
        <v>11556000</v>
      </c>
    </row>
    <row r="595" spans="2:4">
      <c r="B595" s="490" t="s">
        <v>4015</v>
      </c>
      <c r="C595" s="187">
        <v>833000</v>
      </c>
      <c r="D595" s="187">
        <v>9996000</v>
      </c>
    </row>
    <row r="596" spans="2:4">
      <c r="B596" s="490" t="s">
        <v>4017</v>
      </c>
      <c r="C596" s="187">
        <v>865000</v>
      </c>
      <c r="D596" s="187">
        <v>10380000</v>
      </c>
    </row>
    <row r="597" spans="2:4">
      <c r="B597" s="490" t="s">
        <v>4019</v>
      </c>
      <c r="C597" s="187">
        <v>940000</v>
      </c>
      <c r="D597" s="187">
        <v>11280000</v>
      </c>
    </row>
    <row r="598" spans="2:4">
      <c r="B598" s="490" t="s">
        <v>4021</v>
      </c>
      <c r="C598" s="187">
        <v>807000</v>
      </c>
      <c r="D598" s="187">
        <v>9684000</v>
      </c>
    </row>
    <row r="599" spans="2:4">
      <c r="B599" s="490" t="s">
        <v>4023</v>
      </c>
      <c r="C599" s="187">
        <v>963000</v>
      </c>
      <c r="D599" s="187">
        <v>11556000</v>
      </c>
    </row>
    <row r="600" spans="2:4">
      <c r="B600" s="490" t="s">
        <v>4025</v>
      </c>
      <c r="C600" s="187">
        <v>865000</v>
      </c>
      <c r="D600" s="187">
        <v>10380000</v>
      </c>
    </row>
    <row r="601" spans="2:4">
      <c r="B601" s="490" t="s">
        <v>4027</v>
      </c>
      <c r="C601" s="187">
        <v>897000</v>
      </c>
      <c r="D601" s="187">
        <v>10764000</v>
      </c>
    </row>
    <row r="602" spans="2:4">
      <c r="B602" s="490" t="s">
        <v>4029</v>
      </c>
      <c r="C602" s="187">
        <v>893000</v>
      </c>
      <c r="D602" s="187">
        <v>10716000</v>
      </c>
    </row>
    <row r="603" spans="2:4">
      <c r="B603" s="490" t="s">
        <v>4031</v>
      </c>
      <c r="C603" s="187">
        <v>833000</v>
      </c>
      <c r="D603" s="187">
        <v>9996000</v>
      </c>
    </row>
    <row r="604" spans="2:4">
      <c r="B604" s="490" t="s">
        <v>4034</v>
      </c>
      <c r="C604" s="187">
        <v>797000</v>
      </c>
      <c r="D604" s="187">
        <v>9564000</v>
      </c>
    </row>
    <row r="605" spans="2:4">
      <c r="B605" s="490" t="s">
        <v>4036</v>
      </c>
      <c r="C605" s="187">
        <v>355000</v>
      </c>
      <c r="D605" s="187">
        <v>4260000</v>
      </c>
    </row>
    <row r="606" spans="2:4">
      <c r="B606" s="490" t="s">
        <v>4038</v>
      </c>
      <c r="C606" s="187">
        <v>797000</v>
      </c>
      <c r="D606" s="187">
        <v>9564000</v>
      </c>
    </row>
    <row r="607" spans="2:4">
      <c r="B607" s="490" t="s">
        <v>4040</v>
      </c>
      <c r="C607" s="187">
        <v>865000</v>
      </c>
      <c r="D607" s="187">
        <v>10380000</v>
      </c>
    </row>
    <row r="608" spans="2:4">
      <c r="B608" s="490" t="s">
        <v>4042</v>
      </c>
      <c r="C608" s="187">
        <v>797000</v>
      </c>
      <c r="D608" s="187">
        <v>9564000</v>
      </c>
    </row>
    <row r="609" spans="2:4">
      <c r="B609" s="490" t="s">
        <v>4044</v>
      </c>
      <c r="C609" s="187">
        <v>821000</v>
      </c>
      <c r="D609" s="187">
        <v>9852000</v>
      </c>
    </row>
    <row r="610" spans="2:4">
      <c r="B610" s="490" t="s">
        <v>4046</v>
      </c>
      <c r="C610" s="187">
        <v>821000</v>
      </c>
      <c r="D610" s="187">
        <v>9852000</v>
      </c>
    </row>
    <row r="611" spans="2:4">
      <c r="B611" s="490" t="s">
        <v>4048</v>
      </c>
      <c r="C611" s="187">
        <v>701000</v>
      </c>
      <c r="D611" s="187">
        <v>8412000</v>
      </c>
    </row>
    <row r="612" spans="2:4">
      <c r="B612" s="490" t="s">
        <v>4050</v>
      </c>
      <c r="C612" s="187">
        <v>805000</v>
      </c>
      <c r="D612" s="187">
        <v>9660000</v>
      </c>
    </row>
    <row r="613" spans="2:4">
      <c r="B613" s="490" t="s">
        <v>4052</v>
      </c>
      <c r="C613" s="187">
        <v>770000</v>
      </c>
      <c r="D613" s="187">
        <v>9240000</v>
      </c>
    </row>
    <row r="614" spans="2:4">
      <c r="B614" s="490" t="s">
        <v>4054</v>
      </c>
      <c r="C614" s="187">
        <v>880000</v>
      </c>
      <c r="D614" s="187">
        <v>10560000</v>
      </c>
    </row>
    <row r="615" spans="2:4">
      <c r="B615" s="490" t="s">
        <v>4056</v>
      </c>
      <c r="C615" s="187">
        <v>805000</v>
      </c>
      <c r="D615" s="187">
        <v>9660000</v>
      </c>
    </row>
    <row r="616" spans="2:4">
      <c r="B616" s="490" t="s">
        <v>4058</v>
      </c>
      <c r="C616" s="187">
        <v>853000</v>
      </c>
      <c r="D616" s="187">
        <v>10236000</v>
      </c>
    </row>
    <row r="617" spans="2:4">
      <c r="B617" s="490" t="s">
        <v>4060</v>
      </c>
      <c r="C617" s="187">
        <v>805000</v>
      </c>
      <c r="D617" s="187">
        <v>9660000</v>
      </c>
    </row>
    <row r="618" spans="2:4">
      <c r="B618" s="490" t="s">
        <v>4062</v>
      </c>
      <c r="C618" s="187">
        <v>732000</v>
      </c>
      <c r="D618" s="187">
        <v>8784000</v>
      </c>
    </row>
    <row r="619" spans="2:4">
      <c r="B619" s="490" t="s">
        <v>4064</v>
      </c>
      <c r="C619" s="187">
        <v>758000</v>
      </c>
      <c r="D619" s="187">
        <v>9096000</v>
      </c>
    </row>
    <row r="620" spans="2:4">
      <c r="B620" s="490" t="s">
        <v>4066</v>
      </c>
      <c r="C620" s="187">
        <v>889000</v>
      </c>
      <c r="D620" s="187">
        <v>10668000</v>
      </c>
    </row>
    <row r="621" spans="2:4">
      <c r="B621" s="490" t="s">
        <v>4068</v>
      </c>
      <c r="C621" s="187">
        <v>770000</v>
      </c>
      <c r="D621" s="187">
        <v>9240000</v>
      </c>
    </row>
    <row r="622" spans="2:4">
      <c r="B622" s="490" t="s">
        <v>4070</v>
      </c>
      <c r="C622" s="187">
        <v>576000</v>
      </c>
      <c r="D622" s="187">
        <v>6912000</v>
      </c>
    </row>
    <row r="623" spans="2:4">
      <c r="B623" s="490" t="s">
        <v>4072</v>
      </c>
      <c r="C623" s="187">
        <v>605000</v>
      </c>
      <c r="D623" s="187">
        <v>7260000</v>
      </c>
    </row>
    <row r="624" spans="2:4">
      <c r="B624" s="490" t="s">
        <v>4074</v>
      </c>
      <c r="C624" s="187">
        <v>605000</v>
      </c>
      <c r="D624" s="187">
        <v>7260000</v>
      </c>
    </row>
    <row r="625" spans="2:4">
      <c r="B625" s="490" t="s">
        <v>4076</v>
      </c>
      <c r="C625" s="187">
        <v>761000</v>
      </c>
      <c r="D625" s="187">
        <v>9132000</v>
      </c>
    </row>
    <row r="626" spans="2:4">
      <c r="B626" s="490" t="s">
        <v>4083</v>
      </c>
      <c r="C626" s="187">
        <v>940000</v>
      </c>
      <c r="D626" s="187">
        <v>11280000</v>
      </c>
    </row>
    <row r="627" spans="2:4">
      <c r="B627" s="490" t="s">
        <v>4085</v>
      </c>
      <c r="C627" s="187">
        <v>963000</v>
      </c>
      <c r="D627" s="187">
        <v>11556000</v>
      </c>
    </row>
    <row r="628" spans="2:4">
      <c r="B628" s="490" t="s">
        <v>4087</v>
      </c>
      <c r="C628" s="187">
        <v>853000</v>
      </c>
      <c r="D628" s="187">
        <v>10236000</v>
      </c>
    </row>
    <row r="629" spans="2:4">
      <c r="B629" s="490" t="s">
        <v>4089</v>
      </c>
      <c r="C629" s="187">
        <v>833000</v>
      </c>
      <c r="D629" s="187">
        <v>9996000</v>
      </c>
    </row>
    <row r="630" spans="2:4">
      <c r="B630" s="490" t="s">
        <v>4092</v>
      </c>
      <c r="C630" s="187">
        <v>893000</v>
      </c>
      <c r="D630" s="187">
        <v>10716000</v>
      </c>
    </row>
    <row r="631" spans="2:4">
      <c r="B631" s="490" t="s">
        <v>4094</v>
      </c>
      <c r="C631" s="187">
        <v>963000</v>
      </c>
      <c r="D631" s="187">
        <v>11556000</v>
      </c>
    </row>
    <row r="632" spans="2:4">
      <c r="B632" s="490" t="s">
        <v>4100</v>
      </c>
      <c r="C632" s="187">
        <v>576000</v>
      </c>
      <c r="D632" s="187">
        <v>6912000</v>
      </c>
    </row>
    <row r="633" spans="2:4">
      <c r="B633" s="490" t="s">
        <v>4102</v>
      </c>
      <c r="C633" s="187">
        <v>833000</v>
      </c>
      <c r="D633" s="187">
        <v>9996000</v>
      </c>
    </row>
    <row r="634" spans="2:4">
      <c r="B634" s="490" t="s">
        <v>4104</v>
      </c>
      <c r="C634" s="187">
        <v>827000</v>
      </c>
      <c r="D634" s="187">
        <v>9924000</v>
      </c>
    </row>
    <row r="635" spans="2:4">
      <c r="B635" s="490" t="s">
        <v>4106</v>
      </c>
      <c r="C635" s="187">
        <v>940000</v>
      </c>
      <c r="D635" s="187">
        <v>11280000</v>
      </c>
    </row>
    <row r="636" spans="2:4">
      <c r="B636" s="490" t="s">
        <v>4108</v>
      </c>
      <c r="C636" s="187">
        <v>940000</v>
      </c>
      <c r="D636" s="187">
        <v>11280000</v>
      </c>
    </row>
    <row r="637" spans="2:4">
      <c r="B637" s="490" t="s">
        <v>4110</v>
      </c>
      <c r="C637" s="187">
        <v>919000</v>
      </c>
      <c r="D637" s="187">
        <v>11028000</v>
      </c>
    </row>
    <row r="638" spans="2:4">
      <c r="B638" s="490" t="s">
        <v>4112</v>
      </c>
      <c r="C638" s="187">
        <v>919000</v>
      </c>
      <c r="D638" s="187">
        <v>11028000</v>
      </c>
    </row>
    <row r="639" spans="2:4">
      <c r="B639" s="490" t="s">
        <v>4114</v>
      </c>
      <c r="C639" s="187">
        <v>842000</v>
      </c>
      <c r="D639" s="187">
        <v>10104000</v>
      </c>
    </row>
    <row r="640" spans="2:4">
      <c r="B640" s="490" t="s">
        <v>4116</v>
      </c>
      <c r="C640" s="187">
        <v>963000</v>
      </c>
      <c r="D640" s="187">
        <v>11556000</v>
      </c>
    </row>
    <row r="641" spans="2:4">
      <c r="B641" s="490" t="s">
        <v>4118</v>
      </c>
      <c r="C641" s="187">
        <v>827000</v>
      </c>
      <c r="D641" s="187">
        <v>9924000</v>
      </c>
    </row>
    <row r="642" spans="2:4">
      <c r="B642" s="490" t="s">
        <v>4120</v>
      </c>
      <c r="C642" s="187">
        <v>878000</v>
      </c>
      <c r="D642" s="187">
        <v>10536000</v>
      </c>
    </row>
    <row r="643" spans="2:4">
      <c r="B643" s="490" t="s">
        <v>4122</v>
      </c>
      <c r="C643" s="187">
        <v>919000</v>
      </c>
      <c r="D643" s="187">
        <v>11028000</v>
      </c>
    </row>
    <row r="644" spans="2:4">
      <c r="B644" s="490" t="s">
        <v>4124</v>
      </c>
      <c r="C644" s="187">
        <v>897000</v>
      </c>
      <c r="D644" s="187">
        <v>10764000</v>
      </c>
    </row>
    <row r="645" spans="2:4">
      <c r="B645" s="490" t="s">
        <v>4126</v>
      </c>
      <c r="C645" s="187">
        <v>919000</v>
      </c>
      <c r="D645" s="187">
        <v>11028000</v>
      </c>
    </row>
    <row r="646" spans="2:4">
      <c r="B646" s="490" t="s">
        <v>4128</v>
      </c>
      <c r="C646" s="187">
        <v>897000</v>
      </c>
      <c r="D646" s="187">
        <v>10764000</v>
      </c>
    </row>
    <row r="647" spans="2:4">
      <c r="B647" s="490" t="s">
        <v>4130</v>
      </c>
      <c r="C647" s="187">
        <v>963000</v>
      </c>
      <c r="D647" s="187">
        <v>11556000</v>
      </c>
    </row>
    <row r="648" spans="2:4">
      <c r="B648" s="490" t="s">
        <v>4132</v>
      </c>
      <c r="C648" s="187">
        <v>940000</v>
      </c>
      <c r="D648" s="187">
        <v>11280000</v>
      </c>
    </row>
    <row r="649" spans="2:4">
      <c r="B649" s="490" t="s">
        <v>4134</v>
      </c>
      <c r="C649" s="187">
        <v>963000</v>
      </c>
      <c r="D649" s="187">
        <v>11556000</v>
      </c>
    </row>
    <row r="650" spans="2:4">
      <c r="B650" s="490" t="s">
        <v>4136</v>
      </c>
      <c r="C650" s="187">
        <v>897000</v>
      </c>
      <c r="D650" s="187">
        <v>10764000</v>
      </c>
    </row>
    <row r="651" spans="2:4">
      <c r="B651" s="490" t="s">
        <v>4138</v>
      </c>
      <c r="C651" s="187">
        <v>919000</v>
      </c>
      <c r="D651" s="187">
        <v>11028000</v>
      </c>
    </row>
    <row r="652" spans="2:4">
      <c r="B652" s="490" t="s">
        <v>4140</v>
      </c>
      <c r="C652" s="187">
        <v>963000</v>
      </c>
      <c r="D652" s="187">
        <v>11556000</v>
      </c>
    </row>
    <row r="653" spans="2:4">
      <c r="B653" s="490" t="s">
        <v>4142</v>
      </c>
      <c r="C653" s="187">
        <v>929000</v>
      </c>
      <c r="D653" s="187">
        <v>11148000</v>
      </c>
    </row>
    <row r="654" spans="2:4">
      <c r="B654" s="490" t="s">
        <v>4144</v>
      </c>
      <c r="C654" s="187">
        <v>937000</v>
      </c>
      <c r="D654" s="187">
        <v>11244000</v>
      </c>
    </row>
    <row r="655" spans="2:4">
      <c r="B655" s="490" t="s">
        <v>4146</v>
      </c>
      <c r="C655" s="187">
        <v>833000</v>
      </c>
      <c r="D655" s="187">
        <v>9996000</v>
      </c>
    </row>
    <row r="656" spans="2:4">
      <c r="B656" s="490" t="s">
        <v>4148</v>
      </c>
      <c r="C656" s="187">
        <v>897000</v>
      </c>
      <c r="D656" s="187">
        <v>10764000</v>
      </c>
    </row>
    <row r="657" spans="2:4">
      <c r="B657" s="490" t="s">
        <v>4150</v>
      </c>
      <c r="C657" s="187">
        <v>865000</v>
      </c>
      <c r="D657" s="187">
        <v>10380000</v>
      </c>
    </row>
    <row r="658" spans="2:4">
      <c r="B658" s="490" t="s">
        <v>4152</v>
      </c>
      <c r="C658" s="187">
        <v>897000</v>
      </c>
      <c r="D658" s="187">
        <v>10764000</v>
      </c>
    </row>
    <row r="659" spans="2:4">
      <c r="B659" s="490" t="s">
        <v>4154</v>
      </c>
      <c r="C659" s="187">
        <v>865000</v>
      </c>
      <c r="D659" s="187">
        <v>10380000</v>
      </c>
    </row>
    <row r="660" spans="2:4">
      <c r="B660" s="490" t="s">
        <v>4156</v>
      </c>
      <c r="C660" s="187">
        <v>878000</v>
      </c>
      <c r="D660" s="187">
        <v>10536000</v>
      </c>
    </row>
    <row r="661" spans="2:4">
      <c r="B661" s="490" t="s">
        <v>4159</v>
      </c>
      <c r="C661" s="187">
        <v>963000</v>
      </c>
      <c r="D661" s="187">
        <v>11556000</v>
      </c>
    </row>
    <row r="662" spans="2:4">
      <c r="B662" s="490" t="s">
        <v>4161</v>
      </c>
      <c r="C662" s="187">
        <v>827000</v>
      </c>
      <c r="D662" s="187">
        <v>9924000</v>
      </c>
    </row>
    <row r="663" spans="2:4">
      <c r="B663" s="490" t="s">
        <v>4163</v>
      </c>
      <c r="C663" s="187">
        <v>820000</v>
      </c>
      <c r="D663" s="187">
        <v>9840000</v>
      </c>
    </row>
    <row r="664" spans="2:4">
      <c r="B664" s="490" t="s">
        <v>4165</v>
      </c>
      <c r="C664" s="187">
        <v>865000</v>
      </c>
      <c r="D664" s="187">
        <v>10380000</v>
      </c>
    </row>
    <row r="665" spans="2:4">
      <c r="B665" s="490" t="s">
        <v>4168</v>
      </c>
      <c r="C665" s="187">
        <v>893000</v>
      </c>
      <c r="D665" s="187">
        <v>10716000</v>
      </c>
    </row>
    <row r="666" spans="2:4">
      <c r="B666" s="490" t="s">
        <v>4170</v>
      </c>
      <c r="C666" s="187">
        <v>865000</v>
      </c>
      <c r="D666" s="187">
        <v>10380000</v>
      </c>
    </row>
    <row r="667" spans="2:4">
      <c r="B667" s="490" t="s">
        <v>4172</v>
      </c>
      <c r="C667" s="187">
        <v>901000</v>
      </c>
      <c r="D667" s="187">
        <v>10812000</v>
      </c>
    </row>
    <row r="668" spans="2:4">
      <c r="B668" s="490" t="s">
        <v>4174</v>
      </c>
      <c r="C668" s="187">
        <v>789000</v>
      </c>
      <c r="D668" s="187">
        <v>9468000</v>
      </c>
    </row>
    <row r="669" spans="2:4">
      <c r="B669" s="490" t="s">
        <v>4176</v>
      </c>
      <c r="C669" s="187">
        <v>928000</v>
      </c>
      <c r="D669" s="187">
        <v>11136000</v>
      </c>
    </row>
    <row r="670" spans="2:4">
      <c r="B670" s="490" t="s">
        <v>4178</v>
      </c>
      <c r="C670" s="187">
        <v>897000</v>
      </c>
      <c r="D670" s="187">
        <v>10764000</v>
      </c>
    </row>
    <row r="671" spans="2:4">
      <c r="B671" s="490" t="s">
        <v>4180</v>
      </c>
      <c r="C671" s="187">
        <v>797000</v>
      </c>
      <c r="D671" s="187">
        <v>9564000</v>
      </c>
    </row>
    <row r="672" spans="2:4">
      <c r="B672" s="490" t="s">
        <v>4182</v>
      </c>
      <c r="C672" s="187">
        <v>901000</v>
      </c>
      <c r="D672" s="187">
        <v>10812000</v>
      </c>
    </row>
    <row r="673" spans="2:4">
      <c r="B673" s="490" t="s">
        <v>4184</v>
      </c>
      <c r="C673" s="187">
        <v>770000</v>
      </c>
      <c r="D673" s="187">
        <v>9240000</v>
      </c>
    </row>
    <row r="674" spans="2:4">
      <c r="B674" s="490" t="s">
        <v>4186</v>
      </c>
      <c r="C674" s="187">
        <v>805000</v>
      </c>
      <c r="D674" s="187">
        <v>9660000</v>
      </c>
    </row>
    <row r="675" spans="2:4">
      <c r="B675" s="490" t="s">
        <v>4188</v>
      </c>
      <c r="C675" s="187">
        <v>893000</v>
      </c>
      <c r="D675" s="187">
        <v>10716000</v>
      </c>
    </row>
    <row r="676" spans="2:4">
      <c r="B676" s="490" t="s">
        <v>4190</v>
      </c>
      <c r="C676" s="187">
        <v>770000</v>
      </c>
      <c r="D676" s="187">
        <v>9240000</v>
      </c>
    </row>
    <row r="677" spans="2:4">
      <c r="B677" s="490" t="s">
        <v>4192</v>
      </c>
      <c r="C677" s="187">
        <v>805000</v>
      </c>
      <c r="D677" s="187">
        <v>9660000</v>
      </c>
    </row>
    <row r="678" spans="2:4">
      <c r="B678" s="490" t="s">
        <v>4194</v>
      </c>
      <c r="C678" s="187">
        <v>905000</v>
      </c>
      <c r="D678" s="187">
        <v>10860000</v>
      </c>
    </row>
    <row r="679" spans="2:4">
      <c r="B679" s="490" t="s">
        <v>4196</v>
      </c>
      <c r="C679" s="187">
        <v>805000</v>
      </c>
      <c r="D679" s="187">
        <v>9660000</v>
      </c>
    </row>
    <row r="680" spans="2:4">
      <c r="B680" s="490" t="s">
        <v>4198</v>
      </c>
      <c r="C680" s="187">
        <v>880000</v>
      </c>
      <c r="D680" s="187">
        <v>10560000</v>
      </c>
    </row>
    <row r="681" spans="2:4">
      <c r="B681" s="490" t="s">
        <v>4200</v>
      </c>
      <c r="C681" s="187">
        <v>732000</v>
      </c>
      <c r="D681" s="187">
        <v>8784000</v>
      </c>
    </row>
    <row r="682" spans="2:4">
      <c r="B682" s="490" t="s">
        <v>4202</v>
      </c>
      <c r="C682" s="187">
        <v>794000</v>
      </c>
      <c r="D682" s="187">
        <v>9528000</v>
      </c>
    </row>
    <row r="683" spans="2:4">
      <c r="B683" s="490" t="s">
        <v>4204</v>
      </c>
      <c r="C683" s="187">
        <v>576000</v>
      </c>
      <c r="D683" s="187">
        <v>6912000</v>
      </c>
    </row>
    <row r="684" spans="2:4">
      <c r="B684" s="490" t="s">
        <v>4209</v>
      </c>
      <c r="C684" s="187">
        <v>493000</v>
      </c>
      <c r="D684" s="187">
        <v>5916000</v>
      </c>
    </row>
    <row r="685" spans="2:4">
      <c r="B685" s="490" t="s">
        <v>4222</v>
      </c>
      <c r="C685" s="187">
        <v>770000</v>
      </c>
      <c r="D685" s="187">
        <v>9240000</v>
      </c>
    </row>
    <row r="686" spans="2:4">
      <c r="B686" s="490" t="s">
        <v>4224</v>
      </c>
      <c r="C686" s="187">
        <v>897000</v>
      </c>
      <c r="D686" s="187">
        <v>10764000</v>
      </c>
    </row>
    <row r="687" spans="2:4">
      <c r="B687" s="490" t="s">
        <v>4226</v>
      </c>
      <c r="C687" s="187">
        <v>903000</v>
      </c>
      <c r="D687" s="187">
        <v>10836000</v>
      </c>
    </row>
    <row r="688" spans="2:4">
      <c r="B688" s="490" t="s">
        <v>4228</v>
      </c>
      <c r="C688" s="187">
        <v>897000</v>
      </c>
      <c r="D688" s="187">
        <v>10764000</v>
      </c>
    </row>
    <row r="689" spans="2:4">
      <c r="B689" s="490" t="s">
        <v>4232</v>
      </c>
      <c r="C689" s="187">
        <v>897000</v>
      </c>
      <c r="D689" s="187">
        <v>10764000</v>
      </c>
    </row>
    <row r="690" spans="2:4">
      <c r="B690" s="490" t="s">
        <v>4235</v>
      </c>
      <c r="C690" s="187">
        <v>940000</v>
      </c>
      <c r="D690" s="187">
        <v>11280000</v>
      </c>
    </row>
    <row r="691" spans="2:4">
      <c r="B691" s="490" t="s">
        <v>4237</v>
      </c>
      <c r="C691" s="187">
        <v>842000</v>
      </c>
      <c r="D691" s="187">
        <v>10104000</v>
      </c>
    </row>
    <row r="692" spans="2:4">
      <c r="B692" s="490" t="s">
        <v>4239</v>
      </c>
      <c r="C692" s="187">
        <v>920000</v>
      </c>
      <c r="D692" s="187">
        <v>11040000</v>
      </c>
    </row>
    <row r="693" spans="2:4">
      <c r="B693" s="490" t="s">
        <v>4242</v>
      </c>
      <c r="C693" s="187">
        <v>963000</v>
      </c>
      <c r="D693" s="187">
        <v>11556000</v>
      </c>
    </row>
    <row r="694" spans="2:4">
      <c r="B694" s="490" t="s">
        <v>4244</v>
      </c>
      <c r="C694" s="187">
        <v>897000</v>
      </c>
      <c r="D694" s="187">
        <v>10764000</v>
      </c>
    </row>
    <row r="695" spans="2:4">
      <c r="B695" s="490" t="s">
        <v>4246</v>
      </c>
      <c r="C695" s="187">
        <v>940000</v>
      </c>
      <c r="D695" s="187">
        <v>11280000</v>
      </c>
    </row>
    <row r="696" spans="2:4">
      <c r="B696" s="490" t="s">
        <v>4249</v>
      </c>
      <c r="C696" s="187">
        <v>842000</v>
      </c>
      <c r="D696" s="187">
        <v>10104000</v>
      </c>
    </row>
    <row r="697" spans="2:4">
      <c r="B697" s="490" t="s">
        <v>4251</v>
      </c>
      <c r="C697" s="187">
        <v>963000</v>
      </c>
      <c r="D697" s="187">
        <v>11556000</v>
      </c>
    </row>
    <row r="698" spans="2:4">
      <c r="B698" s="490" t="s">
        <v>4253</v>
      </c>
      <c r="C698" s="187">
        <v>920000</v>
      </c>
      <c r="D698" s="187">
        <v>11040000</v>
      </c>
    </row>
    <row r="699" spans="2:4">
      <c r="B699" s="490" t="s">
        <v>4255</v>
      </c>
      <c r="C699" s="187">
        <v>833000</v>
      </c>
      <c r="D699" s="187">
        <v>9996000</v>
      </c>
    </row>
    <row r="700" spans="2:4">
      <c r="B700" s="490" t="s">
        <v>4257</v>
      </c>
      <c r="C700" s="187">
        <v>920000</v>
      </c>
      <c r="D700" s="187">
        <v>11040000</v>
      </c>
    </row>
    <row r="701" spans="2:4">
      <c r="B701" s="490" t="s">
        <v>4259</v>
      </c>
      <c r="C701" s="187">
        <v>807000</v>
      </c>
      <c r="D701" s="187">
        <v>9684000</v>
      </c>
    </row>
    <row r="702" spans="2:4">
      <c r="B702" s="490" t="s">
        <v>4261</v>
      </c>
      <c r="C702" s="187">
        <v>833000</v>
      </c>
      <c r="D702" s="187">
        <v>9996000</v>
      </c>
    </row>
    <row r="703" spans="2:4">
      <c r="B703" s="490" t="s">
        <v>4263</v>
      </c>
      <c r="C703" s="187">
        <v>940000</v>
      </c>
      <c r="D703" s="187">
        <v>11280000</v>
      </c>
    </row>
    <row r="704" spans="2:4">
      <c r="B704" s="490" t="s">
        <v>4265</v>
      </c>
      <c r="C704" s="187">
        <v>897000</v>
      </c>
      <c r="D704" s="187">
        <v>10764000</v>
      </c>
    </row>
    <row r="705" spans="2:4">
      <c r="B705" s="490" t="s">
        <v>4267</v>
      </c>
      <c r="C705" s="187">
        <v>865000</v>
      </c>
      <c r="D705" s="187">
        <v>10380000</v>
      </c>
    </row>
    <row r="706" spans="2:4">
      <c r="B706" s="490" t="s">
        <v>4269</v>
      </c>
      <c r="C706" s="187">
        <v>865000</v>
      </c>
      <c r="D706" s="187">
        <v>10380000</v>
      </c>
    </row>
    <row r="707" spans="2:4">
      <c r="B707" s="490" t="s">
        <v>4271</v>
      </c>
      <c r="C707" s="187">
        <v>827000</v>
      </c>
      <c r="D707" s="187">
        <v>9924000</v>
      </c>
    </row>
    <row r="708" spans="2:4">
      <c r="B708" s="490" t="s">
        <v>4273</v>
      </c>
      <c r="C708" s="187">
        <v>940000</v>
      </c>
      <c r="D708" s="187">
        <v>11280000</v>
      </c>
    </row>
    <row r="709" spans="2:4">
      <c r="B709" s="490" t="s">
        <v>4275</v>
      </c>
      <c r="C709" s="187">
        <v>897000</v>
      </c>
      <c r="D709" s="187">
        <v>10764000</v>
      </c>
    </row>
    <row r="710" spans="2:4">
      <c r="B710" s="490" t="s">
        <v>4277</v>
      </c>
      <c r="C710" s="187">
        <v>940000</v>
      </c>
      <c r="D710" s="187">
        <v>11280000</v>
      </c>
    </row>
    <row r="711" spans="2:4">
      <c r="B711" s="490" t="s">
        <v>4279</v>
      </c>
      <c r="C711" s="187">
        <v>865000</v>
      </c>
      <c r="D711" s="187">
        <v>10380000</v>
      </c>
    </row>
    <row r="712" spans="2:4">
      <c r="B712" s="490" t="s">
        <v>4281</v>
      </c>
      <c r="C712" s="187">
        <v>833000</v>
      </c>
      <c r="D712" s="187">
        <v>9996000</v>
      </c>
    </row>
    <row r="713" spans="2:4">
      <c r="B713" s="490" t="s">
        <v>4283</v>
      </c>
      <c r="C713" s="187">
        <v>865000</v>
      </c>
      <c r="D713" s="187">
        <v>10380000</v>
      </c>
    </row>
    <row r="714" spans="2:4">
      <c r="B714" s="490" t="s">
        <v>4285</v>
      </c>
      <c r="C714" s="187">
        <v>897000</v>
      </c>
      <c r="D714" s="187">
        <v>10764000</v>
      </c>
    </row>
    <row r="715" spans="2:4">
      <c r="B715" s="490" t="s">
        <v>4287</v>
      </c>
      <c r="C715" s="187">
        <v>865000</v>
      </c>
      <c r="D715" s="187">
        <v>10380000</v>
      </c>
    </row>
    <row r="716" spans="2:4">
      <c r="B716" s="490" t="s">
        <v>4289</v>
      </c>
      <c r="C716" s="187">
        <v>940000</v>
      </c>
      <c r="D716" s="187">
        <v>11280000</v>
      </c>
    </row>
    <row r="717" spans="2:4">
      <c r="B717" s="490" t="s">
        <v>4291</v>
      </c>
      <c r="C717" s="187">
        <v>897000</v>
      </c>
      <c r="D717" s="187">
        <v>10764000</v>
      </c>
    </row>
    <row r="718" spans="2:4">
      <c r="B718" s="490" t="s">
        <v>4293</v>
      </c>
      <c r="C718" s="187">
        <v>897000</v>
      </c>
      <c r="D718" s="187">
        <v>10764000</v>
      </c>
    </row>
    <row r="719" spans="2:4">
      <c r="B719" s="490" t="s">
        <v>4295</v>
      </c>
      <c r="C719" s="187">
        <v>940000</v>
      </c>
      <c r="D719" s="187">
        <v>11280000</v>
      </c>
    </row>
    <row r="720" spans="2:4">
      <c r="B720" s="490" t="s">
        <v>4297</v>
      </c>
      <c r="C720" s="187">
        <v>897000</v>
      </c>
      <c r="D720" s="187">
        <v>10764000</v>
      </c>
    </row>
    <row r="721" spans="2:4">
      <c r="B721" s="490" t="s">
        <v>4299</v>
      </c>
      <c r="C721" s="187">
        <v>865000</v>
      </c>
      <c r="D721" s="187">
        <v>10380000</v>
      </c>
    </row>
    <row r="722" spans="2:4">
      <c r="B722" s="490" t="s">
        <v>4301</v>
      </c>
      <c r="C722" s="187">
        <v>897000</v>
      </c>
      <c r="D722" s="187">
        <v>10764000</v>
      </c>
    </row>
    <row r="723" spans="2:4">
      <c r="B723" s="490" t="s">
        <v>4303</v>
      </c>
      <c r="C723" s="187">
        <v>897000</v>
      </c>
      <c r="D723" s="187">
        <v>10764000</v>
      </c>
    </row>
    <row r="724" spans="2:4">
      <c r="B724" s="490" t="s">
        <v>4305</v>
      </c>
      <c r="C724" s="187">
        <v>865000</v>
      </c>
      <c r="D724" s="187">
        <v>10380000</v>
      </c>
    </row>
    <row r="725" spans="2:4">
      <c r="B725" s="490" t="s">
        <v>4307</v>
      </c>
      <c r="C725" s="187">
        <v>807000</v>
      </c>
      <c r="D725" s="187">
        <v>9684000</v>
      </c>
    </row>
    <row r="726" spans="2:4">
      <c r="B726" s="490" t="s">
        <v>4309</v>
      </c>
      <c r="C726" s="187">
        <v>897000</v>
      </c>
      <c r="D726" s="187">
        <v>10764000</v>
      </c>
    </row>
    <row r="727" spans="2:4">
      <c r="B727" s="490" t="s">
        <v>4311</v>
      </c>
      <c r="C727" s="187">
        <v>865000</v>
      </c>
      <c r="D727" s="187">
        <v>10380000</v>
      </c>
    </row>
    <row r="728" spans="2:4">
      <c r="B728" s="490" t="s">
        <v>4313</v>
      </c>
      <c r="C728" s="187">
        <v>865000</v>
      </c>
      <c r="D728" s="187">
        <v>10380000</v>
      </c>
    </row>
    <row r="729" spans="2:4">
      <c r="B729" s="490" t="s">
        <v>4316</v>
      </c>
      <c r="C729" s="187">
        <v>1143000</v>
      </c>
      <c r="D729" s="187">
        <v>13716000</v>
      </c>
    </row>
    <row r="730" spans="2:4">
      <c r="B730" s="490" t="s">
        <v>4318</v>
      </c>
      <c r="C730" s="187">
        <v>893000</v>
      </c>
      <c r="D730" s="187">
        <v>10716000</v>
      </c>
    </row>
    <row r="731" spans="2:4">
      <c r="B731" s="490" t="s">
        <v>4320</v>
      </c>
      <c r="C731" s="187">
        <v>857000</v>
      </c>
      <c r="D731" s="187">
        <v>10284000</v>
      </c>
    </row>
    <row r="732" spans="2:4">
      <c r="B732" s="490" t="s">
        <v>4322</v>
      </c>
      <c r="C732" s="187">
        <v>901000</v>
      </c>
      <c r="D732" s="187">
        <v>10812000</v>
      </c>
    </row>
    <row r="733" spans="2:4">
      <c r="B733" s="490" t="s">
        <v>4324</v>
      </c>
      <c r="C733" s="187">
        <v>901000</v>
      </c>
      <c r="D733" s="187">
        <v>10812000</v>
      </c>
    </row>
    <row r="734" spans="2:4">
      <c r="B734" s="490" t="s">
        <v>4326</v>
      </c>
      <c r="C734" s="187">
        <v>789000</v>
      </c>
      <c r="D734" s="187">
        <v>9468000</v>
      </c>
    </row>
    <row r="735" spans="2:4">
      <c r="B735" s="490" t="s">
        <v>4328</v>
      </c>
      <c r="C735" s="187">
        <v>770000</v>
      </c>
      <c r="D735" s="187">
        <v>9240000</v>
      </c>
    </row>
    <row r="736" spans="2:4">
      <c r="B736" s="490" t="s">
        <v>4330</v>
      </c>
      <c r="C736" s="187">
        <v>905000</v>
      </c>
      <c r="D736" s="187">
        <v>10860000</v>
      </c>
    </row>
    <row r="737" spans="2:4">
      <c r="B737" s="490" t="s">
        <v>4332</v>
      </c>
      <c r="C737" s="187">
        <v>732000</v>
      </c>
      <c r="D737" s="187">
        <v>8784000</v>
      </c>
    </row>
    <row r="738" spans="2:4">
      <c r="B738" s="490" t="s">
        <v>4334</v>
      </c>
      <c r="C738" s="187">
        <v>880000</v>
      </c>
      <c r="D738" s="187">
        <v>10560000</v>
      </c>
    </row>
    <row r="739" spans="2:4">
      <c r="B739" s="490" t="s">
        <v>4338</v>
      </c>
      <c r="C739" s="187">
        <v>770000</v>
      </c>
      <c r="D739" s="187">
        <v>9240000</v>
      </c>
    </row>
    <row r="740" spans="2:4">
      <c r="B740" s="490" t="s">
        <v>4340</v>
      </c>
      <c r="C740" s="187">
        <v>758000</v>
      </c>
      <c r="D740" s="187">
        <v>9096000</v>
      </c>
    </row>
    <row r="741" spans="2:4">
      <c r="B741" s="490" t="s">
        <v>4342</v>
      </c>
      <c r="C741" s="187">
        <v>805000</v>
      </c>
      <c r="D741" s="187">
        <v>9660000</v>
      </c>
    </row>
    <row r="742" spans="2:4">
      <c r="B742" s="490" t="s">
        <v>4344</v>
      </c>
      <c r="C742" s="187">
        <v>805000</v>
      </c>
      <c r="D742" s="187">
        <v>9660000</v>
      </c>
    </row>
    <row r="743" spans="2:4">
      <c r="B743" s="490" t="s">
        <v>4346</v>
      </c>
      <c r="C743" s="187">
        <v>901000</v>
      </c>
      <c r="D743" s="187">
        <v>10812000</v>
      </c>
    </row>
    <row r="744" spans="2:4">
      <c r="B744" s="490" t="s">
        <v>4348</v>
      </c>
      <c r="C744" s="187">
        <v>820000</v>
      </c>
      <c r="D744" s="187">
        <v>9840000</v>
      </c>
    </row>
    <row r="745" spans="2:4">
      <c r="B745" s="490" t="s">
        <v>4362</v>
      </c>
      <c r="C745" s="187">
        <v>880000</v>
      </c>
      <c r="D745" s="187">
        <v>10560000</v>
      </c>
    </row>
    <row r="746" spans="2:4">
      <c r="B746" s="490" t="s">
        <v>4364</v>
      </c>
      <c r="C746" s="187">
        <v>770000</v>
      </c>
      <c r="D746" s="187">
        <v>9240000</v>
      </c>
    </row>
    <row r="747" spans="2:4">
      <c r="B747" s="490" t="s">
        <v>4366</v>
      </c>
      <c r="C747" s="187">
        <v>865000</v>
      </c>
      <c r="D747" s="187">
        <v>10380000</v>
      </c>
    </row>
    <row r="748" spans="2:4">
      <c r="B748" s="490" t="s">
        <v>4368</v>
      </c>
      <c r="C748" s="187">
        <v>1089000</v>
      </c>
      <c r="D748" s="187">
        <v>13068000</v>
      </c>
    </row>
    <row r="749" spans="2:4">
      <c r="B749" s="490" t="s">
        <v>4370</v>
      </c>
      <c r="C749" s="187">
        <v>937000</v>
      </c>
      <c r="D749" s="187">
        <v>11244000</v>
      </c>
    </row>
    <row r="750" spans="2:4">
      <c r="B750" s="490" t="s">
        <v>4372</v>
      </c>
      <c r="C750" s="187">
        <v>331000</v>
      </c>
      <c r="D750" s="187">
        <v>3972000</v>
      </c>
    </row>
    <row r="751" spans="2:4">
      <c r="B751" s="490" t="s">
        <v>4375</v>
      </c>
      <c r="C751" s="187">
        <v>897000</v>
      </c>
      <c r="D751" s="187">
        <v>10764000</v>
      </c>
    </row>
    <row r="752" spans="2:4">
      <c r="B752" s="490" t="s">
        <v>4377</v>
      </c>
      <c r="C752" s="187">
        <v>865000</v>
      </c>
      <c r="D752" s="187">
        <v>10380000</v>
      </c>
    </row>
    <row r="753" spans="2:4">
      <c r="B753" s="490" t="s">
        <v>4379</v>
      </c>
      <c r="C753" s="187">
        <v>940000</v>
      </c>
      <c r="D753" s="187">
        <v>11280000</v>
      </c>
    </row>
    <row r="754" spans="2:4">
      <c r="B754" s="490" t="s">
        <v>4382</v>
      </c>
      <c r="C754" s="187">
        <v>1061000</v>
      </c>
      <c r="D754" s="187">
        <v>12732000</v>
      </c>
    </row>
    <row r="755" spans="2:4">
      <c r="B755" s="490" t="s">
        <v>4384</v>
      </c>
      <c r="C755" s="187">
        <v>878000</v>
      </c>
      <c r="D755" s="187">
        <v>10536000</v>
      </c>
    </row>
    <row r="756" spans="2:4">
      <c r="B756" s="490" t="s">
        <v>4386</v>
      </c>
      <c r="C756" s="187">
        <v>639000</v>
      </c>
      <c r="D756" s="187">
        <v>7668000</v>
      </c>
    </row>
    <row r="757" spans="2:4">
      <c r="B757" s="490" t="s">
        <v>4388</v>
      </c>
      <c r="C757" s="187">
        <v>827000</v>
      </c>
      <c r="D757" s="187">
        <v>9924000</v>
      </c>
    </row>
    <row r="758" spans="2:4">
      <c r="B758" s="490" t="s">
        <v>4390</v>
      </c>
      <c r="C758" s="187">
        <v>920000</v>
      </c>
      <c r="D758" s="187">
        <v>11040000</v>
      </c>
    </row>
    <row r="759" spans="2:4">
      <c r="B759" s="490" t="s">
        <v>4392</v>
      </c>
      <c r="C759" s="187">
        <v>897000</v>
      </c>
      <c r="D759" s="187">
        <v>10764000</v>
      </c>
    </row>
    <row r="760" spans="2:4">
      <c r="B760" s="490" t="s">
        <v>4394</v>
      </c>
      <c r="C760" s="187">
        <v>833000</v>
      </c>
      <c r="D760" s="187">
        <v>9996000</v>
      </c>
    </row>
    <row r="761" spans="2:4">
      <c r="B761" s="490" t="s">
        <v>4397</v>
      </c>
      <c r="C761" s="187">
        <v>897000</v>
      </c>
      <c r="D761" s="187">
        <v>10764000</v>
      </c>
    </row>
    <row r="762" spans="2:4">
      <c r="B762" s="490" t="s">
        <v>4399</v>
      </c>
      <c r="C762" s="187">
        <v>897000</v>
      </c>
      <c r="D762" s="187">
        <v>10764000</v>
      </c>
    </row>
    <row r="763" spans="2:4">
      <c r="B763" s="490" t="s">
        <v>4401</v>
      </c>
      <c r="C763" s="187">
        <v>827000</v>
      </c>
      <c r="D763" s="187">
        <v>9924000</v>
      </c>
    </row>
    <row r="764" spans="2:4">
      <c r="B764" s="490" t="s">
        <v>4404</v>
      </c>
      <c r="C764" s="187">
        <v>855000</v>
      </c>
      <c r="D764" s="187">
        <v>10260000</v>
      </c>
    </row>
    <row r="765" spans="2:4">
      <c r="B765" s="490" t="s">
        <v>4406</v>
      </c>
      <c r="C765" s="187">
        <v>897000</v>
      </c>
      <c r="D765" s="187">
        <v>10764000</v>
      </c>
    </row>
    <row r="766" spans="2:4">
      <c r="B766" s="490" t="s">
        <v>4408</v>
      </c>
      <c r="C766" s="187">
        <v>878000</v>
      </c>
      <c r="D766" s="187">
        <v>10536000</v>
      </c>
    </row>
    <row r="767" spans="2:4">
      <c r="B767" s="490" t="s">
        <v>4410</v>
      </c>
      <c r="C767" s="187">
        <v>865000</v>
      </c>
      <c r="D767" s="187">
        <v>10380000</v>
      </c>
    </row>
    <row r="768" spans="2:4">
      <c r="B768" s="490" t="s">
        <v>4412</v>
      </c>
      <c r="C768" s="187">
        <v>804000</v>
      </c>
      <c r="D768" s="187">
        <v>9648000</v>
      </c>
    </row>
    <row r="769" spans="2:4">
      <c r="B769" s="490" t="s">
        <v>4414</v>
      </c>
      <c r="C769" s="187">
        <v>897000</v>
      </c>
      <c r="D769" s="187">
        <v>10764000</v>
      </c>
    </row>
    <row r="770" spans="2:4">
      <c r="B770" s="490" t="s">
        <v>4416</v>
      </c>
      <c r="C770" s="187">
        <v>827000</v>
      </c>
      <c r="D770" s="187">
        <v>9924000</v>
      </c>
    </row>
    <row r="771" spans="2:4">
      <c r="B771" s="490" t="s">
        <v>4418</v>
      </c>
      <c r="C771" s="187">
        <v>865000</v>
      </c>
      <c r="D771" s="187">
        <v>10380000</v>
      </c>
    </row>
    <row r="772" spans="2:4">
      <c r="B772" s="490" t="s">
        <v>4420</v>
      </c>
      <c r="C772" s="187">
        <v>897000</v>
      </c>
      <c r="D772" s="187">
        <v>10764000</v>
      </c>
    </row>
    <row r="773" spans="2:4">
      <c r="B773" s="490" t="s">
        <v>4422</v>
      </c>
      <c r="C773" s="187">
        <v>833000</v>
      </c>
      <c r="D773" s="187">
        <v>9996000</v>
      </c>
    </row>
    <row r="774" spans="2:4">
      <c r="B774" s="490" t="s">
        <v>4424</v>
      </c>
      <c r="C774" s="187">
        <v>920000</v>
      </c>
      <c r="D774" s="187">
        <v>11040000</v>
      </c>
    </row>
    <row r="775" spans="2:4">
      <c r="B775" s="490" t="s">
        <v>4426</v>
      </c>
      <c r="C775" s="187">
        <v>865000</v>
      </c>
      <c r="D775" s="187">
        <v>10380000</v>
      </c>
    </row>
    <row r="776" spans="2:4">
      <c r="B776" s="490" t="s">
        <v>4428</v>
      </c>
      <c r="C776" s="187">
        <v>865000</v>
      </c>
      <c r="D776" s="187">
        <v>10380000</v>
      </c>
    </row>
    <row r="777" spans="2:4">
      <c r="B777" s="490" t="s">
        <v>4430</v>
      </c>
      <c r="C777" s="187">
        <v>833000</v>
      </c>
      <c r="D777" s="187">
        <v>9996000</v>
      </c>
    </row>
    <row r="778" spans="2:4">
      <c r="B778" s="490" t="s">
        <v>4432</v>
      </c>
      <c r="C778" s="187">
        <v>897000</v>
      </c>
      <c r="D778" s="187">
        <v>10764000</v>
      </c>
    </row>
    <row r="779" spans="2:4">
      <c r="B779" s="490" t="s">
        <v>4434</v>
      </c>
      <c r="C779" s="187">
        <v>855000</v>
      </c>
      <c r="D779" s="187">
        <v>10260000</v>
      </c>
    </row>
    <row r="780" spans="2:4">
      <c r="B780" s="490" t="s">
        <v>4437</v>
      </c>
      <c r="C780" s="187">
        <v>865000</v>
      </c>
      <c r="D780" s="187">
        <v>10380000</v>
      </c>
    </row>
    <row r="781" spans="2:4">
      <c r="B781" s="490" t="s">
        <v>4439</v>
      </c>
      <c r="C781" s="187">
        <v>865000</v>
      </c>
      <c r="D781" s="187">
        <v>10380000</v>
      </c>
    </row>
    <row r="782" spans="2:4">
      <c r="B782" s="490" t="s">
        <v>4441</v>
      </c>
      <c r="C782" s="187">
        <v>940000</v>
      </c>
      <c r="D782" s="187">
        <v>11280000</v>
      </c>
    </row>
    <row r="783" spans="2:4">
      <c r="B783" s="490" t="s">
        <v>4443</v>
      </c>
      <c r="C783" s="187">
        <v>940000</v>
      </c>
      <c r="D783" s="187">
        <v>11280000</v>
      </c>
    </row>
    <row r="784" spans="2:4">
      <c r="B784" s="490" t="s">
        <v>4445</v>
      </c>
      <c r="C784" s="187">
        <v>805000</v>
      </c>
      <c r="D784" s="187">
        <v>9660000</v>
      </c>
    </row>
    <row r="785" spans="2:4">
      <c r="B785" s="490" t="s">
        <v>4447</v>
      </c>
      <c r="C785" s="187">
        <v>928000</v>
      </c>
      <c r="D785" s="187">
        <v>11136000</v>
      </c>
    </row>
    <row r="786" spans="2:4">
      <c r="B786" s="490" t="s">
        <v>4449</v>
      </c>
      <c r="C786" s="187">
        <v>905000</v>
      </c>
      <c r="D786" s="187">
        <v>10860000</v>
      </c>
    </row>
    <row r="787" spans="2:4">
      <c r="B787" s="490" t="s">
        <v>4451</v>
      </c>
      <c r="C787" s="187">
        <v>833000</v>
      </c>
      <c r="D787" s="187">
        <v>9996000</v>
      </c>
    </row>
    <row r="788" spans="2:4">
      <c r="B788" s="490" t="s">
        <v>4453</v>
      </c>
      <c r="C788" s="187">
        <v>642000</v>
      </c>
      <c r="D788" s="187">
        <v>7704000</v>
      </c>
    </row>
    <row r="789" spans="2:4">
      <c r="B789" s="490" t="s">
        <v>4455</v>
      </c>
      <c r="C789" s="187">
        <v>562000</v>
      </c>
      <c r="D789" s="187">
        <v>6744000</v>
      </c>
    </row>
    <row r="790" spans="2:4">
      <c r="B790" s="490" t="s">
        <v>4461</v>
      </c>
      <c r="C790" s="187">
        <v>662000</v>
      </c>
      <c r="D790" s="187">
        <v>7944000</v>
      </c>
    </row>
    <row r="791" spans="2:4">
      <c r="B791" s="490" t="s">
        <v>4463</v>
      </c>
      <c r="C791" s="187">
        <v>605000</v>
      </c>
      <c r="D791" s="187">
        <v>7260000</v>
      </c>
    </row>
    <row r="792" spans="2:4">
      <c r="B792" s="490" t="s">
        <v>4465</v>
      </c>
      <c r="C792" s="187">
        <v>1114000</v>
      </c>
      <c r="D792" s="187">
        <v>13368000</v>
      </c>
    </row>
    <row r="793" spans="2:4">
      <c r="B793" s="490" t="s">
        <v>4467</v>
      </c>
      <c r="C793" s="187">
        <v>880000</v>
      </c>
      <c r="D793" s="187">
        <v>10560000</v>
      </c>
    </row>
    <row r="794" spans="2:4">
      <c r="B794" s="490" t="s">
        <v>4469</v>
      </c>
      <c r="C794" s="187">
        <v>919000</v>
      </c>
      <c r="D794" s="187">
        <v>11028000</v>
      </c>
    </row>
    <row r="795" spans="2:4">
      <c r="B795" s="490" t="s">
        <v>4471</v>
      </c>
      <c r="C795" s="187">
        <v>1576000</v>
      </c>
      <c r="D795" s="187">
        <v>18912000</v>
      </c>
    </row>
    <row r="796" spans="2:4">
      <c r="B796" s="490" t="s">
        <v>4473</v>
      </c>
      <c r="C796" s="187">
        <v>940000</v>
      </c>
      <c r="D796" s="187">
        <v>11280000</v>
      </c>
    </row>
    <row r="797" spans="2:4">
      <c r="B797" s="490" t="s">
        <v>4475</v>
      </c>
      <c r="C797" s="187">
        <v>865000</v>
      </c>
      <c r="D797" s="187">
        <v>10380000</v>
      </c>
    </row>
    <row r="798" spans="2:4">
      <c r="B798" s="490" t="s">
        <v>4477</v>
      </c>
      <c r="C798" s="187">
        <v>857000</v>
      </c>
      <c r="D798" s="187">
        <v>10284000</v>
      </c>
    </row>
    <row r="799" spans="2:4">
      <c r="B799" s="490" t="s">
        <v>4479</v>
      </c>
      <c r="C799" s="187">
        <v>820000</v>
      </c>
      <c r="D799" s="187">
        <v>9840000</v>
      </c>
    </row>
    <row r="800" spans="2:4">
      <c r="B800" s="490" t="s">
        <v>4481</v>
      </c>
      <c r="C800" s="187">
        <v>827000</v>
      </c>
      <c r="D800" s="187">
        <v>9924000</v>
      </c>
    </row>
    <row r="801" spans="2:4">
      <c r="B801" s="490" t="s">
        <v>4483</v>
      </c>
      <c r="C801" s="187">
        <v>920000</v>
      </c>
      <c r="D801" s="187">
        <v>11040000</v>
      </c>
    </row>
    <row r="802" spans="2:4">
      <c r="B802" s="490" t="s">
        <v>4485</v>
      </c>
      <c r="C802" s="187">
        <v>919000</v>
      </c>
      <c r="D802" s="187">
        <v>11028000</v>
      </c>
    </row>
    <row r="803" spans="2:4">
      <c r="B803" s="490" t="s">
        <v>4487</v>
      </c>
      <c r="C803" s="187">
        <v>827000</v>
      </c>
      <c r="D803" s="187">
        <v>9924000</v>
      </c>
    </row>
    <row r="804" spans="2:4">
      <c r="B804" s="490" t="s">
        <v>4489</v>
      </c>
      <c r="C804" s="187">
        <v>897000</v>
      </c>
      <c r="D804" s="187">
        <v>10764000</v>
      </c>
    </row>
    <row r="805" spans="2:4">
      <c r="B805" s="490" t="s">
        <v>4491</v>
      </c>
      <c r="C805" s="187">
        <v>897000</v>
      </c>
      <c r="D805" s="187">
        <v>10764000</v>
      </c>
    </row>
    <row r="806" spans="2:4">
      <c r="B806" s="490" t="s">
        <v>4493</v>
      </c>
      <c r="C806" s="187">
        <v>919000</v>
      </c>
      <c r="D806" s="187">
        <v>11028000</v>
      </c>
    </row>
    <row r="807" spans="2:4">
      <c r="B807" s="490" t="s">
        <v>4495</v>
      </c>
      <c r="C807" s="187">
        <v>865000</v>
      </c>
      <c r="D807" s="187">
        <v>10380000</v>
      </c>
    </row>
    <row r="808" spans="2:4">
      <c r="B808" s="490" t="s">
        <v>4497</v>
      </c>
      <c r="C808" s="187">
        <v>897000</v>
      </c>
      <c r="D808" s="187">
        <v>10764000</v>
      </c>
    </row>
    <row r="809" spans="2:4">
      <c r="B809" s="490" t="s">
        <v>4499</v>
      </c>
      <c r="C809" s="187">
        <v>827000</v>
      </c>
      <c r="D809" s="187">
        <v>9924000</v>
      </c>
    </row>
    <row r="810" spans="2:4">
      <c r="B810" s="490" t="s">
        <v>4501</v>
      </c>
      <c r="C810" s="187">
        <v>865000</v>
      </c>
      <c r="D810" s="187">
        <v>10380000</v>
      </c>
    </row>
    <row r="811" spans="2:4">
      <c r="B811" s="490" t="s">
        <v>4503</v>
      </c>
      <c r="C811" s="187">
        <v>833000</v>
      </c>
      <c r="D811" s="187">
        <v>9996000</v>
      </c>
    </row>
    <row r="812" spans="2:4">
      <c r="B812" s="490" t="s">
        <v>4505</v>
      </c>
      <c r="C812" s="187">
        <v>940000</v>
      </c>
      <c r="D812" s="187">
        <v>11280000</v>
      </c>
    </row>
    <row r="813" spans="2:4">
      <c r="B813" s="490" t="s">
        <v>4507</v>
      </c>
      <c r="C813" s="187">
        <v>878000</v>
      </c>
      <c r="D813" s="187">
        <v>10536000</v>
      </c>
    </row>
    <row r="814" spans="2:4">
      <c r="B814" s="490" t="s">
        <v>4509</v>
      </c>
      <c r="C814" s="187">
        <v>897000</v>
      </c>
      <c r="D814" s="187">
        <v>10764000</v>
      </c>
    </row>
    <row r="815" spans="2:4">
      <c r="B815" s="490" t="s">
        <v>4511</v>
      </c>
      <c r="C815" s="187">
        <v>897000</v>
      </c>
      <c r="D815" s="187">
        <v>10764000</v>
      </c>
    </row>
    <row r="816" spans="2:4">
      <c r="B816" s="490" t="s">
        <v>4513</v>
      </c>
      <c r="C816" s="187">
        <v>827000</v>
      </c>
      <c r="D816" s="187">
        <v>9924000</v>
      </c>
    </row>
    <row r="817" spans="2:4">
      <c r="B817" s="490" t="s">
        <v>4515</v>
      </c>
      <c r="C817" s="187">
        <v>833000</v>
      </c>
      <c r="D817" s="187">
        <v>9996000</v>
      </c>
    </row>
    <row r="818" spans="2:4">
      <c r="B818" s="490" t="s">
        <v>4517</v>
      </c>
      <c r="C818" s="187">
        <v>878000</v>
      </c>
      <c r="D818" s="187">
        <v>10536000</v>
      </c>
    </row>
    <row r="819" spans="2:4">
      <c r="B819" s="490" t="s">
        <v>4519</v>
      </c>
      <c r="C819" s="187">
        <v>827000</v>
      </c>
      <c r="D819" s="187">
        <v>9924000</v>
      </c>
    </row>
    <row r="820" spans="2:4">
      <c r="B820" s="490" t="s">
        <v>4521</v>
      </c>
      <c r="C820" s="187">
        <v>827000</v>
      </c>
      <c r="D820" s="187">
        <v>9924000</v>
      </c>
    </row>
    <row r="821" spans="2:4">
      <c r="B821" s="490" t="s">
        <v>4523</v>
      </c>
      <c r="C821" s="187">
        <v>897000</v>
      </c>
      <c r="D821" s="187">
        <v>10764000</v>
      </c>
    </row>
    <row r="822" spans="2:4">
      <c r="B822" s="490" t="s">
        <v>4525</v>
      </c>
      <c r="C822" s="187">
        <v>770000</v>
      </c>
      <c r="D822" s="187">
        <v>9240000</v>
      </c>
    </row>
    <row r="823" spans="2:4">
      <c r="B823" s="490" t="s">
        <v>4527</v>
      </c>
      <c r="C823" s="187">
        <v>797000</v>
      </c>
      <c r="D823" s="187">
        <v>9564000</v>
      </c>
    </row>
    <row r="824" spans="2:4">
      <c r="B824" s="490" t="s">
        <v>4529</v>
      </c>
      <c r="C824" s="187">
        <v>821000</v>
      </c>
      <c r="D824" s="187">
        <v>9852000</v>
      </c>
    </row>
    <row r="825" spans="2:4">
      <c r="B825" s="490" t="s">
        <v>4531</v>
      </c>
      <c r="C825" s="187">
        <v>901000</v>
      </c>
      <c r="D825" s="187">
        <v>10812000</v>
      </c>
    </row>
    <row r="826" spans="2:4">
      <c r="B826" s="490" t="s">
        <v>4533</v>
      </c>
      <c r="C826" s="187">
        <v>805000</v>
      </c>
      <c r="D826" s="187">
        <v>9660000</v>
      </c>
    </row>
    <row r="827" spans="2:4">
      <c r="B827" s="490" t="s">
        <v>4535</v>
      </c>
      <c r="C827" s="187">
        <v>732000</v>
      </c>
      <c r="D827" s="187">
        <v>8784000</v>
      </c>
    </row>
    <row r="828" spans="2:4">
      <c r="B828" s="490" t="s">
        <v>4537</v>
      </c>
      <c r="C828" s="187">
        <v>805000</v>
      </c>
      <c r="D828" s="187">
        <v>9660000</v>
      </c>
    </row>
    <row r="829" spans="2:4">
      <c r="B829" s="490" t="s">
        <v>4539</v>
      </c>
      <c r="C829" s="187">
        <v>605000</v>
      </c>
      <c r="D829" s="187">
        <v>7260000</v>
      </c>
    </row>
    <row r="830" spans="2:4">
      <c r="B830" s="490" t="s">
        <v>4549</v>
      </c>
      <c r="C830" s="187">
        <v>770000</v>
      </c>
      <c r="D830" s="187">
        <v>9240000</v>
      </c>
    </row>
    <row r="831" spans="2:4">
      <c r="B831" s="490" t="s">
        <v>4551</v>
      </c>
      <c r="C831" s="187">
        <v>805000</v>
      </c>
      <c r="D831" s="187">
        <v>9660000</v>
      </c>
    </row>
    <row r="832" spans="2:4">
      <c r="B832" s="490" t="s">
        <v>4553</v>
      </c>
      <c r="C832" s="187">
        <v>701000</v>
      </c>
      <c r="D832" s="187">
        <v>8412000</v>
      </c>
    </row>
    <row r="833" spans="2:4">
      <c r="B833" s="490" t="s">
        <v>4555</v>
      </c>
      <c r="C833" s="187">
        <v>701000</v>
      </c>
      <c r="D833" s="187">
        <v>8412000</v>
      </c>
    </row>
    <row r="834" spans="2:4">
      <c r="B834" s="490" t="s">
        <v>4557</v>
      </c>
      <c r="C834" s="187">
        <v>919000</v>
      </c>
      <c r="D834" s="187">
        <v>11028000</v>
      </c>
    </row>
    <row r="835" spans="2:4">
      <c r="B835" s="490" t="s">
        <v>4559</v>
      </c>
      <c r="C835" s="187">
        <v>897000</v>
      </c>
      <c r="D835" s="187">
        <v>10764000</v>
      </c>
    </row>
    <row r="836" spans="2:4">
      <c r="B836" s="490" t="s">
        <v>4561</v>
      </c>
      <c r="C836" s="187">
        <v>897000</v>
      </c>
      <c r="D836" s="187">
        <v>10764000</v>
      </c>
    </row>
    <row r="837" spans="2:4">
      <c r="B837" s="490" t="s">
        <v>4565</v>
      </c>
      <c r="C837" s="187">
        <v>940000</v>
      </c>
      <c r="D837" s="187">
        <v>11280000</v>
      </c>
    </row>
    <row r="838" spans="2:4">
      <c r="B838" s="490" t="s">
        <v>4567</v>
      </c>
      <c r="C838" s="187">
        <v>1343000</v>
      </c>
      <c r="D838" s="187">
        <v>16116000</v>
      </c>
    </row>
    <row r="839" spans="2:4">
      <c r="B839" s="490" t="s">
        <v>4574</v>
      </c>
      <c r="C839" s="187">
        <v>1227000</v>
      </c>
      <c r="D839" s="187">
        <v>14724000</v>
      </c>
    </row>
    <row r="840" spans="2:4">
      <c r="B840" s="490" t="s">
        <v>4576</v>
      </c>
      <c r="C840" s="187">
        <v>684000</v>
      </c>
      <c r="D840" s="187">
        <v>8208000</v>
      </c>
    </row>
    <row r="841" spans="2:4">
      <c r="B841" s="490" t="s">
        <v>4579</v>
      </c>
      <c r="C841" s="187">
        <v>897000</v>
      </c>
      <c r="D841" s="187">
        <v>10764000</v>
      </c>
    </row>
    <row r="842" spans="2:4">
      <c r="B842" s="490" t="s">
        <v>4582</v>
      </c>
      <c r="C842" s="187">
        <v>821000</v>
      </c>
      <c r="D842" s="187">
        <v>9852000</v>
      </c>
    </row>
    <row r="843" spans="2:4">
      <c r="B843" s="490" t="s">
        <v>4584</v>
      </c>
      <c r="C843" s="187">
        <v>865000</v>
      </c>
      <c r="D843" s="187">
        <v>10380000</v>
      </c>
    </row>
    <row r="844" spans="2:4">
      <c r="B844" s="490" t="s">
        <v>4589</v>
      </c>
      <c r="C844" s="187">
        <v>878000</v>
      </c>
      <c r="D844" s="187">
        <v>10536000</v>
      </c>
    </row>
    <row r="845" spans="2:4">
      <c r="B845" s="490" t="s">
        <v>4591</v>
      </c>
      <c r="C845" s="187">
        <v>827000</v>
      </c>
      <c r="D845" s="187">
        <v>9924000</v>
      </c>
    </row>
    <row r="846" spans="2:4">
      <c r="B846" s="490" t="s">
        <v>4593</v>
      </c>
      <c r="C846" s="187">
        <v>842000</v>
      </c>
      <c r="D846" s="187">
        <v>10104000</v>
      </c>
    </row>
    <row r="847" spans="2:4">
      <c r="B847" s="490" t="s">
        <v>4595</v>
      </c>
      <c r="C847" s="187">
        <v>878000</v>
      </c>
      <c r="D847" s="187">
        <v>10536000</v>
      </c>
    </row>
    <row r="848" spans="2:4">
      <c r="B848" s="490" t="s">
        <v>4597</v>
      </c>
      <c r="C848" s="187">
        <v>940000</v>
      </c>
      <c r="D848" s="187">
        <v>11280000</v>
      </c>
    </row>
    <row r="849" spans="2:4">
      <c r="B849" s="490" t="s">
        <v>4599</v>
      </c>
      <c r="C849" s="187">
        <v>865000</v>
      </c>
      <c r="D849" s="187">
        <v>10380000</v>
      </c>
    </row>
    <row r="850" spans="2:4">
      <c r="B850" s="490" t="s">
        <v>4601</v>
      </c>
      <c r="C850" s="187">
        <v>920000</v>
      </c>
      <c r="D850" s="187">
        <v>11040000</v>
      </c>
    </row>
    <row r="851" spans="2:4">
      <c r="B851" s="490" t="s">
        <v>4604</v>
      </c>
      <c r="C851" s="187">
        <v>865000</v>
      </c>
      <c r="D851" s="187">
        <v>10380000</v>
      </c>
    </row>
    <row r="852" spans="2:4">
      <c r="B852" s="490" t="s">
        <v>4606</v>
      </c>
      <c r="C852" s="187">
        <v>827000</v>
      </c>
      <c r="D852" s="187">
        <v>9924000</v>
      </c>
    </row>
    <row r="853" spans="2:4">
      <c r="B853" s="490" t="s">
        <v>4608</v>
      </c>
      <c r="C853" s="187">
        <v>827000</v>
      </c>
      <c r="D853" s="187">
        <v>9924000</v>
      </c>
    </row>
    <row r="854" spans="2:4">
      <c r="B854" s="490" t="s">
        <v>4610</v>
      </c>
      <c r="C854" s="187">
        <v>865000</v>
      </c>
      <c r="D854" s="187">
        <v>10380000</v>
      </c>
    </row>
    <row r="855" spans="2:4">
      <c r="B855" s="490" t="s">
        <v>4612</v>
      </c>
      <c r="C855" s="187">
        <v>855000</v>
      </c>
      <c r="D855" s="187">
        <v>10260000</v>
      </c>
    </row>
    <row r="856" spans="2:4">
      <c r="B856" s="490" t="s">
        <v>4614</v>
      </c>
      <c r="C856" s="187">
        <v>833000</v>
      </c>
      <c r="D856" s="187">
        <v>9996000</v>
      </c>
    </row>
    <row r="857" spans="2:4">
      <c r="B857" s="490" t="s">
        <v>4617</v>
      </c>
      <c r="C857" s="187">
        <v>833000</v>
      </c>
      <c r="D857" s="187">
        <v>9996000</v>
      </c>
    </row>
    <row r="858" spans="2:4">
      <c r="B858" s="490" t="s">
        <v>4619</v>
      </c>
      <c r="C858" s="187">
        <v>865000</v>
      </c>
      <c r="D858" s="187">
        <v>10380000</v>
      </c>
    </row>
    <row r="859" spans="2:4">
      <c r="B859" s="490" t="s">
        <v>4621</v>
      </c>
      <c r="C859" s="187">
        <v>833000</v>
      </c>
      <c r="D859" s="187">
        <v>9996000</v>
      </c>
    </row>
    <row r="860" spans="2:4">
      <c r="B860" s="490" t="s">
        <v>4623</v>
      </c>
      <c r="C860" s="187">
        <v>865000</v>
      </c>
      <c r="D860" s="187">
        <v>10380000</v>
      </c>
    </row>
    <row r="861" spans="2:4">
      <c r="B861" s="490" t="s">
        <v>4625</v>
      </c>
      <c r="C861" s="187">
        <v>897000</v>
      </c>
      <c r="D861" s="187">
        <v>10764000</v>
      </c>
    </row>
    <row r="862" spans="2:4">
      <c r="B862" s="490" t="s">
        <v>4627</v>
      </c>
      <c r="C862" s="187">
        <v>878000</v>
      </c>
      <c r="D862" s="187">
        <v>10536000</v>
      </c>
    </row>
    <row r="863" spans="2:4">
      <c r="B863" s="490" t="s">
        <v>4629</v>
      </c>
      <c r="C863" s="187">
        <v>865000</v>
      </c>
      <c r="D863" s="187">
        <v>10380000</v>
      </c>
    </row>
    <row r="864" spans="2:4">
      <c r="B864" s="490" t="s">
        <v>4631</v>
      </c>
      <c r="C864" s="187">
        <v>807000</v>
      </c>
      <c r="D864" s="187">
        <v>9684000</v>
      </c>
    </row>
    <row r="865" spans="2:4">
      <c r="B865" s="490" t="s">
        <v>4633</v>
      </c>
      <c r="C865" s="187">
        <v>833000</v>
      </c>
      <c r="D865" s="187">
        <v>9996000</v>
      </c>
    </row>
    <row r="866" spans="2:4">
      <c r="B866" s="490" t="s">
        <v>4635</v>
      </c>
      <c r="C866" s="187">
        <v>897000</v>
      </c>
      <c r="D866" s="187">
        <v>10764000</v>
      </c>
    </row>
    <row r="867" spans="2:4">
      <c r="B867" s="490" t="s">
        <v>4637</v>
      </c>
      <c r="C867" s="187">
        <v>865000</v>
      </c>
      <c r="D867" s="187">
        <v>10380000</v>
      </c>
    </row>
    <row r="868" spans="2:4">
      <c r="B868" s="490" t="s">
        <v>4639</v>
      </c>
      <c r="C868" s="187">
        <v>833000</v>
      </c>
      <c r="D868" s="187">
        <v>9996000</v>
      </c>
    </row>
    <row r="869" spans="2:4">
      <c r="B869" s="490" t="s">
        <v>4641</v>
      </c>
      <c r="C869" s="187">
        <v>833000</v>
      </c>
      <c r="D869" s="187">
        <v>9996000</v>
      </c>
    </row>
    <row r="870" spans="2:4">
      <c r="B870" s="490" t="s">
        <v>4643</v>
      </c>
      <c r="C870" s="187">
        <v>820000</v>
      </c>
      <c r="D870" s="187">
        <v>9840000</v>
      </c>
    </row>
    <row r="871" spans="2:4">
      <c r="B871" s="490" t="s">
        <v>4645</v>
      </c>
      <c r="C871" s="187">
        <v>770000</v>
      </c>
      <c r="D871" s="187">
        <v>9240000</v>
      </c>
    </row>
    <row r="872" spans="2:4">
      <c r="B872" s="490" t="s">
        <v>4647</v>
      </c>
      <c r="C872" s="187">
        <v>732000</v>
      </c>
      <c r="D872" s="187">
        <v>8784000</v>
      </c>
    </row>
    <row r="873" spans="2:4">
      <c r="B873" s="490" t="s">
        <v>4649</v>
      </c>
      <c r="C873" s="187">
        <v>555000</v>
      </c>
      <c r="D873" s="187">
        <v>6660000</v>
      </c>
    </row>
    <row r="874" spans="2:4">
      <c r="B874" s="490" t="s">
        <v>4657</v>
      </c>
      <c r="C874" s="187">
        <v>820000</v>
      </c>
      <c r="D874" s="187">
        <v>9840000</v>
      </c>
    </row>
    <row r="875" spans="2:4">
      <c r="B875" s="490" t="s">
        <v>4661</v>
      </c>
      <c r="C875" s="187">
        <v>842000</v>
      </c>
      <c r="D875" s="187">
        <v>10104000</v>
      </c>
    </row>
    <row r="876" spans="2:4">
      <c r="B876" s="490" t="s">
        <v>4663</v>
      </c>
      <c r="C876" s="187">
        <v>732000</v>
      </c>
      <c r="D876" s="187">
        <v>8784000</v>
      </c>
    </row>
    <row r="877" spans="2:4">
      <c r="B877" s="490" t="s">
        <v>4665</v>
      </c>
      <c r="C877" s="187">
        <v>929000</v>
      </c>
      <c r="D877" s="187">
        <v>11148000</v>
      </c>
    </row>
    <row r="878" spans="2:4">
      <c r="B878" s="490" t="s">
        <v>4669</v>
      </c>
      <c r="C878" s="187">
        <v>865000</v>
      </c>
      <c r="D878" s="187">
        <v>10380000</v>
      </c>
    </row>
    <row r="879" spans="2:4">
      <c r="B879" s="490" t="s">
        <v>4675</v>
      </c>
      <c r="C879" s="187">
        <v>564000</v>
      </c>
      <c r="D879" s="187">
        <v>6768000</v>
      </c>
    </row>
    <row r="880" spans="2:4">
      <c r="B880" s="490" t="s">
        <v>4677</v>
      </c>
      <c r="C880" s="187">
        <v>897000</v>
      </c>
      <c r="D880" s="187">
        <v>10764000</v>
      </c>
    </row>
    <row r="881" spans="2:4">
      <c r="B881" s="490" t="s">
        <v>4680</v>
      </c>
      <c r="C881" s="187">
        <v>940000</v>
      </c>
      <c r="D881" s="187">
        <v>11280000</v>
      </c>
    </row>
    <row r="882" spans="2:4">
      <c r="B882" s="490" t="s">
        <v>4682</v>
      </c>
      <c r="C882" s="187">
        <v>897000</v>
      </c>
      <c r="D882" s="187">
        <v>10764000</v>
      </c>
    </row>
    <row r="883" spans="2:4">
      <c r="B883" s="490" t="s">
        <v>4684</v>
      </c>
      <c r="C883" s="187">
        <v>919000</v>
      </c>
      <c r="D883" s="187">
        <v>11028000</v>
      </c>
    </row>
    <row r="884" spans="2:4">
      <c r="B884" s="490" t="s">
        <v>4697</v>
      </c>
      <c r="C884" s="187">
        <v>319000</v>
      </c>
      <c r="D884" s="187">
        <v>3828000</v>
      </c>
    </row>
    <row r="885" spans="2:4">
      <c r="B885" s="490" t="s">
        <v>4703</v>
      </c>
      <c r="C885" s="187">
        <v>568000</v>
      </c>
      <c r="D885" s="187">
        <v>6816000</v>
      </c>
    </row>
    <row r="886" spans="2:4">
      <c r="B886" s="490" t="s">
        <v>4711</v>
      </c>
      <c r="C886" s="187">
        <v>804000</v>
      </c>
      <c r="D886" s="187">
        <v>9648000</v>
      </c>
    </row>
    <row r="887" spans="2:4">
      <c r="B887" s="490" t="s">
        <v>4713</v>
      </c>
      <c r="C887" s="187">
        <v>940000</v>
      </c>
      <c r="D887" s="187">
        <v>11280000</v>
      </c>
    </row>
    <row r="888" spans="2:4">
      <c r="B888" s="490" t="s">
        <v>4715</v>
      </c>
      <c r="C888" s="187">
        <v>833000</v>
      </c>
      <c r="D888" s="187">
        <v>9996000</v>
      </c>
    </row>
    <row r="889" spans="2:4">
      <c r="B889" s="490" t="s">
        <v>4717</v>
      </c>
      <c r="C889" s="187">
        <v>865000</v>
      </c>
      <c r="D889" s="187">
        <v>10380000</v>
      </c>
    </row>
    <row r="890" spans="2:4">
      <c r="B890" s="490" t="s">
        <v>4719</v>
      </c>
      <c r="C890" s="187">
        <v>804000</v>
      </c>
      <c r="D890" s="187">
        <v>9648000</v>
      </c>
    </row>
    <row r="891" spans="2:4">
      <c r="B891" s="490" t="s">
        <v>4721</v>
      </c>
      <c r="C891" s="187">
        <v>878000</v>
      </c>
      <c r="D891" s="187">
        <v>10536000</v>
      </c>
    </row>
    <row r="892" spans="2:4">
      <c r="B892" s="490" t="s">
        <v>4723</v>
      </c>
      <c r="C892" s="187">
        <v>833000</v>
      </c>
      <c r="D892" s="187">
        <v>9996000</v>
      </c>
    </row>
    <row r="893" spans="2:4">
      <c r="B893" s="490" t="s">
        <v>4725</v>
      </c>
      <c r="C893" s="187">
        <v>833000</v>
      </c>
      <c r="D893" s="187">
        <v>9996000</v>
      </c>
    </row>
    <row r="894" spans="2:4">
      <c r="B894" s="490" t="s">
        <v>4727</v>
      </c>
      <c r="C894" s="187">
        <v>833000</v>
      </c>
      <c r="D894" s="187">
        <v>9996000</v>
      </c>
    </row>
    <row r="895" spans="2:4">
      <c r="B895" s="490" t="s">
        <v>4729</v>
      </c>
      <c r="C895" s="187">
        <v>827000</v>
      </c>
      <c r="D895" s="187">
        <v>9924000</v>
      </c>
    </row>
    <row r="896" spans="2:4">
      <c r="B896" s="490" t="s">
        <v>4731</v>
      </c>
      <c r="C896" s="187">
        <v>798000</v>
      </c>
      <c r="D896" s="187">
        <v>9576000</v>
      </c>
    </row>
    <row r="897" spans="2:4">
      <c r="B897" s="490" t="s">
        <v>4733</v>
      </c>
      <c r="C897" s="187">
        <v>878000</v>
      </c>
      <c r="D897" s="187">
        <v>10536000</v>
      </c>
    </row>
    <row r="898" spans="2:4">
      <c r="B898" s="490" t="s">
        <v>4735</v>
      </c>
      <c r="C898" s="187">
        <v>897000</v>
      </c>
      <c r="D898" s="187">
        <v>10764000</v>
      </c>
    </row>
    <row r="899" spans="2:4">
      <c r="B899" s="490" t="s">
        <v>4737</v>
      </c>
      <c r="C899" s="187">
        <v>842000</v>
      </c>
      <c r="D899" s="187">
        <v>10104000</v>
      </c>
    </row>
    <row r="900" spans="2:4">
      <c r="B900" s="490" t="s">
        <v>4739</v>
      </c>
      <c r="C900" s="187">
        <v>897000</v>
      </c>
      <c r="D900" s="187">
        <v>10764000</v>
      </c>
    </row>
    <row r="901" spans="2:4">
      <c r="B901" s="490" t="s">
        <v>4741</v>
      </c>
      <c r="C901" s="187">
        <v>833000</v>
      </c>
      <c r="D901" s="187">
        <v>9996000</v>
      </c>
    </row>
    <row r="902" spans="2:4">
      <c r="B902" s="490" t="s">
        <v>4743</v>
      </c>
      <c r="C902" s="187">
        <v>833000</v>
      </c>
      <c r="D902" s="187">
        <v>9996000</v>
      </c>
    </row>
    <row r="903" spans="2:4">
      <c r="B903" s="490" t="s">
        <v>4745</v>
      </c>
      <c r="C903" s="187">
        <v>865000</v>
      </c>
      <c r="D903" s="187">
        <v>10380000</v>
      </c>
    </row>
    <row r="904" spans="2:4">
      <c r="B904" s="490" t="s">
        <v>4747</v>
      </c>
      <c r="C904" s="187">
        <v>897000</v>
      </c>
      <c r="D904" s="187">
        <v>10764000</v>
      </c>
    </row>
    <row r="905" spans="2:4">
      <c r="B905" s="490" t="s">
        <v>4749</v>
      </c>
      <c r="C905" s="187">
        <v>897000</v>
      </c>
      <c r="D905" s="187">
        <v>10764000</v>
      </c>
    </row>
    <row r="906" spans="2:4">
      <c r="B906" s="490" t="s">
        <v>4751</v>
      </c>
      <c r="C906" s="187">
        <v>897000</v>
      </c>
      <c r="D906" s="187">
        <v>10764000</v>
      </c>
    </row>
    <row r="907" spans="2:4">
      <c r="B907" s="490" t="s">
        <v>4753</v>
      </c>
      <c r="C907" s="187">
        <v>897000</v>
      </c>
      <c r="D907" s="187">
        <v>10764000</v>
      </c>
    </row>
    <row r="908" spans="2:4">
      <c r="B908" s="490" t="s">
        <v>4755</v>
      </c>
      <c r="C908" s="187">
        <v>865000</v>
      </c>
      <c r="D908" s="187">
        <v>10380000</v>
      </c>
    </row>
    <row r="909" spans="2:4">
      <c r="B909" s="490" t="s">
        <v>4757</v>
      </c>
      <c r="C909" s="187">
        <v>804000</v>
      </c>
      <c r="D909" s="187">
        <v>9648000</v>
      </c>
    </row>
    <row r="910" spans="2:4">
      <c r="B910" s="490" t="s">
        <v>4759</v>
      </c>
      <c r="C910" s="187">
        <v>855000</v>
      </c>
      <c r="D910" s="187">
        <v>10260000</v>
      </c>
    </row>
    <row r="911" spans="2:4">
      <c r="B911" s="490" t="s">
        <v>4761</v>
      </c>
      <c r="C911" s="187">
        <v>833000</v>
      </c>
      <c r="D911" s="187">
        <v>9996000</v>
      </c>
    </row>
    <row r="912" spans="2:4">
      <c r="B912" s="490" t="s">
        <v>4764</v>
      </c>
      <c r="C912" s="187">
        <v>865000</v>
      </c>
      <c r="D912" s="187">
        <v>10380000</v>
      </c>
    </row>
    <row r="913" spans="2:4">
      <c r="B913" s="490" t="s">
        <v>4766</v>
      </c>
      <c r="C913" s="187">
        <v>827000</v>
      </c>
      <c r="D913" s="187">
        <v>9924000</v>
      </c>
    </row>
    <row r="914" spans="2:4">
      <c r="B914" s="490" t="s">
        <v>4768</v>
      </c>
      <c r="C914" s="187">
        <v>827000</v>
      </c>
      <c r="D914" s="187">
        <v>9924000</v>
      </c>
    </row>
    <row r="915" spans="2:4">
      <c r="B915" s="490" t="s">
        <v>4770</v>
      </c>
      <c r="C915" s="187">
        <v>865000</v>
      </c>
      <c r="D915" s="187">
        <v>10380000</v>
      </c>
    </row>
    <row r="916" spans="2:4">
      <c r="B916" s="490" t="s">
        <v>4772</v>
      </c>
      <c r="C916" s="187">
        <v>804000</v>
      </c>
      <c r="D916" s="187">
        <v>9648000</v>
      </c>
    </row>
    <row r="917" spans="2:4">
      <c r="B917" s="490" t="s">
        <v>4774</v>
      </c>
      <c r="C917" s="187">
        <v>807000</v>
      </c>
      <c r="D917" s="187">
        <v>9684000</v>
      </c>
    </row>
    <row r="918" spans="2:4">
      <c r="B918" s="490" t="s">
        <v>4776</v>
      </c>
      <c r="C918" s="187">
        <v>827000</v>
      </c>
      <c r="D918" s="187">
        <v>9924000</v>
      </c>
    </row>
    <row r="919" spans="2:4">
      <c r="B919" s="490" t="s">
        <v>4778</v>
      </c>
      <c r="C919" s="187">
        <v>833000</v>
      </c>
      <c r="D919" s="187">
        <v>9996000</v>
      </c>
    </row>
    <row r="920" spans="2:4">
      <c r="B920" s="490" t="s">
        <v>4780</v>
      </c>
      <c r="C920" s="187">
        <v>865000</v>
      </c>
      <c r="D920" s="187">
        <v>10380000</v>
      </c>
    </row>
    <row r="921" spans="2:4">
      <c r="B921" s="490" t="s">
        <v>4782</v>
      </c>
      <c r="C921" s="187">
        <v>789000</v>
      </c>
      <c r="D921" s="187">
        <v>9468000</v>
      </c>
    </row>
    <row r="922" spans="2:4">
      <c r="B922" s="490" t="s">
        <v>4784</v>
      </c>
      <c r="C922" s="187">
        <v>901000</v>
      </c>
      <c r="D922" s="187">
        <v>10812000</v>
      </c>
    </row>
    <row r="923" spans="2:4">
      <c r="B923" s="490" t="s">
        <v>4786</v>
      </c>
      <c r="C923" s="187">
        <v>761000</v>
      </c>
      <c r="D923" s="187">
        <v>9132000</v>
      </c>
    </row>
    <row r="924" spans="2:4">
      <c r="B924" s="490" t="s">
        <v>4790</v>
      </c>
      <c r="C924" s="187">
        <v>804000</v>
      </c>
      <c r="D924" s="187">
        <v>9648000</v>
      </c>
    </row>
    <row r="925" spans="2:4">
      <c r="B925" s="490" t="s">
        <v>4802</v>
      </c>
      <c r="C925" s="187">
        <v>758000</v>
      </c>
      <c r="D925" s="187">
        <v>9096000</v>
      </c>
    </row>
    <row r="926" spans="2:4">
      <c r="B926" s="490" t="s">
        <v>4804</v>
      </c>
      <c r="C926" s="187">
        <v>732000</v>
      </c>
      <c r="D926" s="187">
        <v>8784000</v>
      </c>
    </row>
    <row r="927" spans="2:4">
      <c r="B927" s="490" t="s">
        <v>4806</v>
      </c>
      <c r="C927" s="187">
        <v>701000</v>
      </c>
      <c r="D927" s="187">
        <v>8412000</v>
      </c>
    </row>
    <row r="928" spans="2:4">
      <c r="B928" s="490" t="s">
        <v>4808</v>
      </c>
      <c r="C928" s="187">
        <v>937000</v>
      </c>
      <c r="D928" s="187">
        <v>11244000</v>
      </c>
    </row>
    <row r="929" spans="2:4">
      <c r="B929" s="490" t="s">
        <v>4810</v>
      </c>
      <c r="C929" s="187">
        <v>1061000</v>
      </c>
      <c r="D929" s="187">
        <v>12732000</v>
      </c>
    </row>
    <row r="930" spans="2:4">
      <c r="B930" s="490" t="s">
        <v>4812</v>
      </c>
      <c r="C930" s="187">
        <v>605000</v>
      </c>
      <c r="D930" s="187">
        <v>7260000</v>
      </c>
    </row>
    <row r="931" spans="2:4">
      <c r="B931" s="490" t="s">
        <v>4814</v>
      </c>
      <c r="C931" s="187">
        <v>865000</v>
      </c>
      <c r="D931" s="187">
        <v>10380000</v>
      </c>
    </row>
    <row r="932" spans="2:4">
      <c r="B932" s="490" t="s">
        <v>4816</v>
      </c>
      <c r="C932" s="187">
        <v>1089000</v>
      </c>
      <c r="D932" s="187">
        <v>13068000</v>
      </c>
    </row>
    <row r="933" spans="2:4">
      <c r="B933" s="490" t="s">
        <v>4822</v>
      </c>
      <c r="C933" s="187">
        <v>1089000</v>
      </c>
      <c r="D933" s="187">
        <v>13068000</v>
      </c>
    </row>
    <row r="934" spans="2:4">
      <c r="B934" s="490" t="s">
        <v>4824</v>
      </c>
      <c r="C934" s="187">
        <v>1089000</v>
      </c>
      <c r="D934" s="187">
        <v>13068000</v>
      </c>
    </row>
    <row r="935" spans="2:4">
      <c r="B935" s="490" t="s">
        <v>4826</v>
      </c>
      <c r="C935" s="187">
        <v>827000</v>
      </c>
      <c r="D935" s="187">
        <v>9924000</v>
      </c>
    </row>
    <row r="936" spans="2:4">
      <c r="B936" s="490" t="s">
        <v>4828</v>
      </c>
      <c r="C936" s="187">
        <v>929000</v>
      </c>
      <c r="D936" s="187">
        <v>11148000</v>
      </c>
    </row>
    <row r="937" spans="2:4">
      <c r="B937" s="490" t="s">
        <v>4834</v>
      </c>
      <c r="C937" s="187">
        <v>822000</v>
      </c>
      <c r="D937" s="187">
        <v>9864000</v>
      </c>
    </row>
    <row r="938" spans="2:4">
      <c r="B938" s="490" t="s">
        <v>4836</v>
      </c>
      <c r="C938" s="187">
        <v>761000</v>
      </c>
      <c r="D938" s="187">
        <v>9132000</v>
      </c>
    </row>
    <row r="939" spans="2:4">
      <c r="B939" s="490" t="s">
        <v>4838</v>
      </c>
      <c r="C939" s="187">
        <v>897000</v>
      </c>
      <c r="D939" s="187">
        <v>10764000</v>
      </c>
    </row>
    <row r="940" spans="2:4">
      <c r="B940" s="490" t="s">
        <v>4840</v>
      </c>
      <c r="C940" s="187">
        <v>865000</v>
      </c>
      <c r="D940" s="187">
        <v>10380000</v>
      </c>
    </row>
    <row r="941" spans="2:4">
      <c r="B941" s="490" t="s">
        <v>4842</v>
      </c>
      <c r="C941" s="187">
        <v>833000</v>
      </c>
      <c r="D941" s="187">
        <v>9996000</v>
      </c>
    </row>
    <row r="942" spans="2:4">
      <c r="B942" s="490" t="s">
        <v>4844</v>
      </c>
      <c r="C942" s="187">
        <v>865000</v>
      </c>
      <c r="D942" s="187">
        <v>10380000</v>
      </c>
    </row>
    <row r="943" spans="2:4">
      <c r="B943" s="490" t="s">
        <v>4846</v>
      </c>
      <c r="C943" s="187">
        <v>878000</v>
      </c>
      <c r="D943" s="187">
        <v>10536000</v>
      </c>
    </row>
    <row r="944" spans="2:4">
      <c r="B944" s="490" t="s">
        <v>4848</v>
      </c>
      <c r="C944" s="187">
        <v>827000</v>
      </c>
      <c r="D944" s="187">
        <v>9924000</v>
      </c>
    </row>
    <row r="945" spans="2:4">
      <c r="B945" s="490" t="s">
        <v>4850</v>
      </c>
      <c r="C945" s="187">
        <v>865000</v>
      </c>
      <c r="D945" s="187">
        <v>10380000</v>
      </c>
    </row>
    <row r="946" spans="2:4">
      <c r="B946" s="490" t="s">
        <v>4852</v>
      </c>
      <c r="C946" s="187">
        <v>865000</v>
      </c>
      <c r="D946" s="187">
        <v>10380000</v>
      </c>
    </row>
    <row r="947" spans="2:4">
      <c r="B947" s="490" t="s">
        <v>4854</v>
      </c>
      <c r="C947" s="187">
        <v>865000</v>
      </c>
      <c r="D947" s="187">
        <v>10380000</v>
      </c>
    </row>
    <row r="948" spans="2:4">
      <c r="B948" s="490" t="s">
        <v>4856</v>
      </c>
      <c r="C948" s="187">
        <v>855000</v>
      </c>
      <c r="D948" s="187">
        <v>10260000</v>
      </c>
    </row>
    <row r="949" spans="2:4">
      <c r="B949" s="490" t="s">
        <v>4858</v>
      </c>
      <c r="C949" s="187">
        <v>833000</v>
      </c>
      <c r="D949" s="187">
        <v>9996000</v>
      </c>
    </row>
    <row r="950" spans="2:4">
      <c r="B950" s="490" t="s">
        <v>4860</v>
      </c>
      <c r="C950" s="187">
        <v>833000</v>
      </c>
      <c r="D950" s="187">
        <v>9996000</v>
      </c>
    </row>
    <row r="951" spans="2:4">
      <c r="B951" s="490" t="s">
        <v>4862</v>
      </c>
      <c r="C951" s="187">
        <v>833000</v>
      </c>
      <c r="D951" s="187">
        <v>9996000</v>
      </c>
    </row>
    <row r="952" spans="2:4">
      <c r="B952" s="490" t="s">
        <v>4864</v>
      </c>
      <c r="C952" s="187">
        <v>865000</v>
      </c>
      <c r="D952" s="187">
        <v>10380000</v>
      </c>
    </row>
    <row r="953" spans="2:4">
      <c r="B953" s="490" t="s">
        <v>4866</v>
      </c>
      <c r="C953" s="187">
        <v>804000</v>
      </c>
      <c r="D953" s="187">
        <v>9648000</v>
      </c>
    </row>
    <row r="954" spans="2:4">
      <c r="B954" s="490" t="s">
        <v>4869</v>
      </c>
      <c r="C954" s="187">
        <v>827000</v>
      </c>
      <c r="D954" s="187">
        <v>9924000</v>
      </c>
    </row>
    <row r="955" spans="2:4">
      <c r="B955" s="490" t="s">
        <v>4871</v>
      </c>
      <c r="C955" s="187">
        <v>827000</v>
      </c>
      <c r="D955" s="187">
        <v>9924000</v>
      </c>
    </row>
    <row r="956" spans="2:4">
      <c r="B956" s="490" t="s">
        <v>4873</v>
      </c>
      <c r="C956" s="187">
        <v>804000</v>
      </c>
      <c r="D956" s="187">
        <v>9648000</v>
      </c>
    </row>
    <row r="957" spans="2:4">
      <c r="B957" s="490" t="s">
        <v>4875</v>
      </c>
      <c r="C957" s="187">
        <v>833000</v>
      </c>
      <c r="D957" s="187">
        <v>9996000</v>
      </c>
    </row>
    <row r="958" spans="2:4">
      <c r="B958" s="490" t="s">
        <v>4877</v>
      </c>
      <c r="C958" s="187">
        <v>794000</v>
      </c>
      <c r="D958" s="187">
        <v>9528000</v>
      </c>
    </row>
    <row r="959" spans="2:4">
      <c r="B959" s="490" t="s">
        <v>4879</v>
      </c>
      <c r="C959" s="187">
        <v>770000</v>
      </c>
      <c r="D959" s="187">
        <v>9240000</v>
      </c>
    </row>
    <row r="960" spans="2:4">
      <c r="B960" s="490" t="s">
        <v>4881</v>
      </c>
      <c r="C960" s="187">
        <v>770000</v>
      </c>
      <c r="D960" s="187">
        <v>9240000</v>
      </c>
    </row>
    <row r="961" spans="2:4">
      <c r="B961" s="490" t="s">
        <v>4883</v>
      </c>
      <c r="C961" s="187">
        <v>597000</v>
      </c>
      <c r="D961" s="187">
        <v>7164000</v>
      </c>
    </row>
    <row r="962" spans="2:4">
      <c r="B962" s="490" t="s">
        <v>4885</v>
      </c>
      <c r="C962" s="187">
        <v>605000</v>
      </c>
      <c r="D962" s="187">
        <v>7260000</v>
      </c>
    </row>
    <row r="963" spans="2:4">
      <c r="B963" s="490" t="s">
        <v>4887</v>
      </c>
      <c r="C963" s="187">
        <v>804000</v>
      </c>
      <c r="D963" s="187">
        <v>9648000</v>
      </c>
    </row>
    <row r="964" spans="2:4">
      <c r="B964" s="490" t="s">
        <v>4893</v>
      </c>
      <c r="C964" s="187">
        <v>701000</v>
      </c>
      <c r="D964" s="187">
        <v>8412000</v>
      </c>
    </row>
    <row r="965" spans="2:4">
      <c r="B965" s="490" t="s">
        <v>4895</v>
      </c>
      <c r="C965" s="187">
        <v>865000</v>
      </c>
      <c r="D965" s="187">
        <v>10380000</v>
      </c>
    </row>
    <row r="966" spans="2:4">
      <c r="B966" s="490" t="s">
        <v>4897</v>
      </c>
      <c r="C966" s="187">
        <v>865000</v>
      </c>
      <c r="D966" s="187">
        <v>10380000</v>
      </c>
    </row>
    <row r="967" spans="2:4">
      <c r="B967" s="490" t="s">
        <v>4899</v>
      </c>
      <c r="C967" s="187">
        <v>804000</v>
      </c>
      <c r="D967" s="187">
        <v>9648000</v>
      </c>
    </row>
    <row r="968" spans="2:4">
      <c r="B968" s="490" t="s">
        <v>4901</v>
      </c>
      <c r="C968" s="187">
        <v>878000</v>
      </c>
      <c r="D968" s="187">
        <v>10536000</v>
      </c>
    </row>
    <row r="969" spans="2:4">
      <c r="B969" s="490" t="s">
        <v>4904</v>
      </c>
      <c r="C969" s="187">
        <v>562000</v>
      </c>
      <c r="D969" s="187">
        <v>6744000</v>
      </c>
    </row>
    <row r="970" spans="2:4">
      <c r="B970" s="490" t="s">
        <v>4906</v>
      </c>
      <c r="C970" s="187">
        <v>878000</v>
      </c>
      <c r="D970" s="187">
        <v>10536000</v>
      </c>
    </row>
    <row r="971" spans="2:4">
      <c r="B971" s="490" t="s">
        <v>4908</v>
      </c>
      <c r="C971" s="187">
        <v>940000</v>
      </c>
      <c r="D971" s="187">
        <v>11280000</v>
      </c>
    </row>
    <row r="972" spans="2:4">
      <c r="B972" s="490" t="s">
        <v>4912</v>
      </c>
      <c r="C972" s="187">
        <v>412000</v>
      </c>
      <c r="D972" s="187">
        <v>4944000</v>
      </c>
    </row>
    <row r="973" spans="2:4">
      <c r="B973" s="490" t="s">
        <v>4914</v>
      </c>
      <c r="C973" s="187">
        <v>612000</v>
      </c>
      <c r="D973" s="187">
        <v>7344000</v>
      </c>
    </row>
    <row r="974" spans="2:4">
      <c r="B974" s="490" t="s">
        <v>4916</v>
      </c>
      <c r="C974" s="187">
        <v>650000</v>
      </c>
      <c r="D974" s="187">
        <v>7800000</v>
      </c>
    </row>
    <row r="975" spans="2:4">
      <c r="B975" s="490" t="s">
        <v>4918</v>
      </c>
      <c r="C975" s="187">
        <v>1125000</v>
      </c>
      <c r="D975" s="187">
        <v>13500000</v>
      </c>
    </row>
    <row r="976" spans="2:4">
      <c r="B976" s="490" t="s">
        <v>4920</v>
      </c>
      <c r="C976" s="187">
        <v>566000</v>
      </c>
      <c r="D976" s="187">
        <v>6792000</v>
      </c>
    </row>
    <row r="977" spans="2:4">
      <c r="B977" s="490" t="s">
        <v>4922</v>
      </c>
      <c r="C977" s="187">
        <v>865000</v>
      </c>
      <c r="D977" s="187">
        <v>10380000</v>
      </c>
    </row>
    <row r="978" spans="2:4">
      <c r="B978" s="490" t="s">
        <v>4932</v>
      </c>
      <c r="C978" s="187">
        <v>865000</v>
      </c>
      <c r="D978" s="187">
        <v>10380000</v>
      </c>
    </row>
    <row r="979" spans="2:4">
      <c r="B979" s="490" t="s">
        <v>4936</v>
      </c>
      <c r="C979" s="187">
        <v>963000</v>
      </c>
      <c r="D979" s="187">
        <v>11556000</v>
      </c>
    </row>
    <row r="980" spans="2:4">
      <c r="B980" s="490" t="s">
        <v>4938</v>
      </c>
      <c r="C980" s="187">
        <v>833000</v>
      </c>
      <c r="D980" s="187">
        <v>9996000</v>
      </c>
    </row>
    <row r="981" spans="2:4">
      <c r="B981" s="490" t="s">
        <v>4941</v>
      </c>
      <c r="C981" s="187">
        <v>1101000</v>
      </c>
      <c r="D981" s="187">
        <v>13212000</v>
      </c>
    </row>
    <row r="982" spans="2:4">
      <c r="B982" s="490" t="s">
        <v>4943</v>
      </c>
      <c r="C982" s="187">
        <v>562000</v>
      </c>
      <c r="D982" s="187">
        <v>6744000</v>
      </c>
    </row>
    <row r="983" spans="2:4">
      <c r="B983" s="490" t="s">
        <v>4945</v>
      </c>
      <c r="C983" s="187">
        <v>897000</v>
      </c>
      <c r="D983" s="187">
        <v>10764000</v>
      </c>
    </row>
    <row r="984" spans="2:4">
      <c r="B984" s="490" t="s">
        <v>4947</v>
      </c>
      <c r="C984" s="187">
        <v>897000</v>
      </c>
      <c r="D984" s="187">
        <v>10764000</v>
      </c>
    </row>
    <row r="985" spans="2:4">
      <c r="B985" s="490" t="s">
        <v>4949</v>
      </c>
      <c r="C985" s="187">
        <v>940000</v>
      </c>
      <c r="D985" s="187">
        <v>11280000</v>
      </c>
    </row>
    <row r="986" spans="2:4">
      <c r="B986" s="490" t="s">
        <v>4961</v>
      </c>
      <c r="C986" s="187">
        <v>820000</v>
      </c>
      <c r="D986" s="187">
        <v>9840000</v>
      </c>
    </row>
    <row r="987" spans="2:4">
      <c r="B987" s="490" t="s">
        <v>4963</v>
      </c>
      <c r="C987" s="187">
        <v>822000</v>
      </c>
      <c r="D987" s="187">
        <v>9864000</v>
      </c>
    </row>
    <row r="988" spans="2:4">
      <c r="B988" s="490" t="s">
        <v>4965</v>
      </c>
      <c r="C988" s="187">
        <v>822000</v>
      </c>
      <c r="D988" s="187">
        <v>9864000</v>
      </c>
    </row>
    <row r="989" spans="2:4">
      <c r="B989" s="490" t="s">
        <v>4967</v>
      </c>
      <c r="C989" s="187">
        <v>865000</v>
      </c>
      <c r="D989" s="187">
        <v>10380000</v>
      </c>
    </row>
    <row r="990" spans="2:4">
      <c r="B990" s="490" t="s">
        <v>4969</v>
      </c>
      <c r="C990" s="187">
        <v>820000</v>
      </c>
      <c r="D990" s="187">
        <v>9840000</v>
      </c>
    </row>
    <row r="991" spans="2:4">
      <c r="B991" s="490" t="s">
        <v>4971</v>
      </c>
      <c r="C991" s="187">
        <v>833000</v>
      </c>
      <c r="D991" s="187">
        <v>9996000</v>
      </c>
    </row>
    <row r="992" spans="2:4">
      <c r="B992" s="490" t="s">
        <v>4974</v>
      </c>
      <c r="C992" s="187">
        <v>833000</v>
      </c>
      <c r="D992" s="187">
        <v>9996000</v>
      </c>
    </row>
    <row r="993" spans="2:4">
      <c r="B993" s="490" t="s">
        <v>4976</v>
      </c>
      <c r="C993" s="187">
        <v>865000</v>
      </c>
      <c r="D993" s="187">
        <v>10380000</v>
      </c>
    </row>
    <row r="994" spans="2:4">
      <c r="B994" s="490" t="s">
        <v>4978</v>
      </c>
      <c r="C994" s="187">
        <v>865000</v>
      </c>
      <c r="D994" s="187">
        <v>10380000</v>
      </c>
    </row>
    <row r="995" spans="2:4">
      <c r="B995" s="490" t="s">
        <v>4980</v>
      </c>
      <c r="C995" s="187">
        <v>833000</v>
      </c>
      <c r="D995" s="187">
        <v>9996000</v>
      </c>
    </row>
    <row r="996" spans="2:4">
      <c r="B996" s="490" t="s">
        <v>4982</v>
      </c>
      <c r="C996" s="187">
        <v>833000</v>
      </c>
      <c r="D996" s="187">
        <v>9996000</v>
      </c>
    </row>
    <row r="997" spans="2:4">
      <c r="B997" s="490" t="s">
        <v>4984</v>
      </c>
      <c r="C997" s="187">
        <v>833000</v>
      </c>
      <c r="D997" s="187">
        <v>9996000</v>
      </c>
    </row>
    <row r="998" spans="2:4">
      <c r="B998" s="490" t="s">
        <v>4986</v>
      </c>
      <c r="C998" s="187">
        <v>804000</v>
      </c>
      <c r="D998" s="187">
        <v>9648000</v>
      </c>
    </row>
    <row r="999" spans="2:4">
      <c r="B999" s="490" t="s">
        <v>4988</v>
      </c>
      <c r="C999" s="187">
        <v>833000</v>
      </c>
      <c r="D999" s="187">
        <v>9996000</v>
      </c>
    </row>
    <row r="1000" spans="2:4">
      <c r="B1000" s="490" t="s">
        <v>4990</v>
      </c>
      <c r="C1000" s="187">
        <v>833000</v>
      </c>
      <c r="D1000" s="187">
        <v>9996000</v>
      </c>
    </row>
    <row r="1001" spans="2:4">
      <c r="B1001" s="490" t="s">
        <v>4992</v>
      </c>
      <c r="C1001" s="187">
        <v>833000</v>
      </c>
      <c r="D1001" s="187">
        <v>9996000</v>
      </c>
    </row>
    <row r="1002" spans="2:4">
      <c r="B1002" s="490" t="s">
        <v>4994</v>
      </c>
      <c r="C1002" s="187">
        <v>804000</v>
      </c>
      <c r="D1002" s="187">
        <v>9648000</v>
      </c>
    </row>
    <row r="1003" spans="2:4">
      <c r="B1003" s="490" t="s">
        <v>4996</v>
      </c>
      <c r="C1003" s="187">
        <v>833000</v>
      </c>
      <c r="D1003" s="187">
        <v>9996000</v>
      </c>
    </row>
    <row r="1004" spans="2:4">
      <c r="B1004" s="490" t="s">
        <v>4998</v>
      </c>
      <c r="C1004" s="187">
        <v>865000</v>
      </c>
      <c r="D1004" s="187">
        <v>10380000</v>
      </c>
    </row>
    <row r="1005" spans="2:4">
      <c r="B1005" s="490" t="s">
        <v>5000</v>
      </c>
      <c r="C1005" s="187">
        <v>865000</v>
      </c>
      <c r="D1005" s="187">
        <v>10380000</v>
      </c>
    </row>
    <row r="1006" spans="2:4">
      <c r="B1006" s="490" t="s">
        <v>5002</v>
      </c>
      <c r="C1006" s="187">
        <v>820000</v>
      </c>
      <c r="D1006" s="187">
        <v>9840000</v>
      </c>
    </row>
    <row r="1007" spans="2:4">
      <c r="B1007" s="490" t="s">
        <v>5004</v>
      </c>
      <c r="C1007" s="187">
        <v>827000</v>
      </c>
      <c r="D1007" s="187">
        <v>9924000</v>
      </c>
    </row>
    <row r="1008" spans="2:4">
      <c r="B1008" s="490" t="s">
        <v>5007</v>
      </c>
      <c r="C1008" s="187">
        <v>827000</v>
      </c>
      <c r="D1008" s="187">
        <v>9924000</v>
      </c>
    </row>
    <row r="1009" spans="2:4">
      <c r="B1009" s="490" t="s">
        <v>5009</v>
      </c>
      <c r="C1009" s="187">
        <v>804000</v>
      </c>
      <c r="D1009" s="187">
        <v>9648000</v>
      </c>
    </row>
    <row r="1010" spans="2:4">
      <c r="B1010" s="490" t="s">
        <v>5011</v>
      </c>
      <c r="C1010" s="187">
        <v>597000</v>
      </c>
      <c r="D1010" s="187">
        <v>7164000</v>
      </c>
    </row>
    <row r="1011" spans="2:4">
      <c r="B1011" s="490" t="s">
        <v>5013</v>
      </c>
      <c r="C1011" s="187">
        <v>766000</v>
      </c>
      <c r="D1011" s="187">
        <v>9192000</v>
      </c>
    </row>
    <row r="1012" spans="2:4">
      <c r="B1012" s="490" t="s">
        <v>5015</v>
      </c>
      <c r="C1012" s="187">
        <v>632000</v>
      </c>
      <c r="D1012" s="187">
        <v>7584000</v>
      </c>
    </row>
    <row r="1013" spans="2:4">
      <c r="B1013" s="490" t="s">
        <v>5017</v>
      </c>
      <c r="C1013" s="187">
        <v>617000</v>
      </c>
      <c r="D1013" s="187">
        <v>7404000</v>
      </c>
    </row>
    <row r="1014" spans="2:4">
      <c r="B1014" s="490" t="s">
        <v>5019</v>
      </c>
      <c r="C1014" s="187">
        <v>827000</v>
      </c>
      <c r="D1014" s="187">
        <v>9924000</v>
      </c>
    </row>
    <row r="1015" spans="2:4">
      <c r="B1015" s="490" t="s">
        <v>5021</v>
      </c>
      <c r="C1015" s="187">
        <v>744000</v>
      </c>
      <c r="D1015" s="187">
        <v>8928000</v>
      </c>
    </row>
    <row r="1016" spans="2:4">
      <c r="B1016" s="490" t="s">
        <v>5023</v>
      </c>
      <c r="C1016" s="187">
        <v>804000</v>
      </c>
      <c r="D1016" s="187">
        <v>9648000</v>
      </c>
    </row>
    <row r="1017" spans="2:4">
      <c r="B1017" s="490" t="s">
        <v>5025</v>
      </c>
      <c r="C1017" s="187">
        <v>691000</v>
      </c>
      <c r="D1017" s="187">
        <v>8292000</v>
      </c>
    </row>
    <row r="1018" spans="2:4">
      <c r="B1018" s="490" t="s">
        <v>5027</v>
      </c>
      <c r="C1018" s="187">
        <v>641000</v>
      </c>
      <c r="D1018" s="187">
        <v>7692000</v>
      </c>
    </row>
    <row r="1019" spans="2:4">
      <c r="B1019" s="490" t="s">
        <v>5029</v>
      </c>
      <c r="C1019" s="187">
        <v>468000</v>
      </c>
      <c r="D1019" s="187">
        <v>5616000</v>
      </c>
    </row>
    <row r="1020" spans="2:4">
      <c r="B1020" s="490" t="s">
        <v>5031</v>
      </c>
      <c r="C1020" s="187">
        <v>457000</v>
      </c>
      <c r="D1020" s="187">
        <v>5484000</v>
      </c>
    </row>
    <row r="1021" spans="2:4">
      <c r="B1021" s="490" t="s">
        <v>5035</v>
      </c>
      <c r="C1021" s="187">
        <v>170000</v>
      </c>
      <c r="D1021" s="187">
        <v>2040000</v>
      </c>
    </row>
    <row r="1022" spans="2:4">
      <c r="B1022" s="490" t="s">
        <v>5037</v>
      </c>
      <c r="C1022" s="187">
        <v>833000</v>
      </c>
      <c r="D1022" s="187">
        <v>9996000</v>
      </c>
    </row>
    <row r="1023" spans="2:4">
      <c r="B1023" s="490" t="s">
        <v>5039</v>
      </c>
      <c r="C1023" s="187">
        <v>642000</v>
      </c>
      <c r="D1023" s="187">
        <v>7704000</v>
      </c>
    </row>
    <row r="1024" spans="2:4">
      <c r="B1024" s="490" t="s">
        <v>5041</v>
      </c>
      <c r="C1024" s="187">
        <v>683000</v>
      </c>
      <c r="D1024" s="187">
        <v>8196000</v>
      </c>
    </row>
    <row r="1025" spans="2:4">
      <c r="B1025" s="490" t="s">
        <v>5043</v>
      </c>
      <c r="C1025" s="187">
        <v>833000</v>
      </c>
      <c r="D1025" s="187">
        <v>9996000</v>
      </c>
    </row>
    <row r="1026" spans="2:4">
      <c r="B1026" s="490" t="s">
        <v>5047</v>
      </c>
      <c r="C1026" s="187">
        <v>878000</v>
      </c>
      <c r="D1026" s="187">
        <v>10536000</v>
      </c>
    </row>
    <row r="1027" spans="2:4">
      <c r="B1027" s="490" t="s">
        <v>5049</v>
      </c>
      <c r="C1027" s="187">
        <v>100000</v>
      </c>
      <c r="D1027" s="187">
        <v>1200000</v>
      </c>
    </row>
    <row r="1028" spans="2:4">
      <c r="B1028" s="490" t="s">
        <v>5051</v>
      </c>
      <c r="C1028" s="187">
        <v>605000</v>
      </c>
      <c r="D1028" s="187">
        <v>7260000</v>
      </c>
    </row>
    <row r="1029" spans="2:4">
      <c r="B1029" s="490" t="s">
        <v>5053</v>
      </c>
      <c r="C1029" s="187">
        <v>942000</v>
      </c>
      <c r="D1029" s="187">
        <v>11304000</v>
      </c>
    </row>
    <row r="1030" spans="2:4">
      <c r="B1030" s="490" t="s">
        <v>5057</v>
      </c>
      <c r="C1030" s="187">
        <v>763000</v>
      </c>
      <c r="D1030" s="187">
        <v>9156000</v>
      </c>
    </row>
    <row r="1031" spans="2:4">
      <c r="B1031" s="490" t="s">
        <v>5059</v>
      </c>
      <c r="C1031" s="187">
        <v>833000</v>
      </c>
      <c r="D1031" s="187">
        <v>9996000</v>
      </c>
    </row>
    <row r="1032" spans="2:4">
      <c r="B1032" s="490" t="s">
        <v>5061</v>
      </c>
      <c r="C1032" s="187">
        <v>807000</v>
      </c>
      <c r="D1032" s="187">
        <v>9684000</v>
      </c>
    </row>
    <row r="1033" spans="2:4">
      <c r="B1033" s="490" t="s">
        <v>5063</v>
      </c>
      <c r="C1033" s="187">
        <v>865000</v>
      </c>
      <c r="D1033" s="187">
        <v>10380000</v>
      </c>
    </row>
    <row r="1034" spans="2:4">
      <c r="B1034" s="490" t="s">
        <v>5065</v>
      </c>
      <c r="C1034" s="187">
        <v>807000</v>
      </c>
      <c r="D1034" s="187">
        <v>9684000</v>
      </c>
    </row>
    <row r="1035" spans="2:4">
      <c r="B1035" s="490" t="s">
        <v>5067</v>
      </c>
      <c r="C1035" s="187">
        <v>865000</v>
      </c>
      <c r="D1035" s="187">
        <v>10380000</v>
      </c>
    </row>
    <row r="1036" spans="2:4">
      <c r="B1036" s="490" t="s">
        <v>5069</v>
      </c>
      <c r="C1036" s="187">
        <v>833000</v>
      </c>
      <c r="D1036" s="187">
        <v>9996000</v>
      </c>
    </row>
    <row r="1037" spans="2:4">
      <c r="B1037" s="490" t="s">
        <v>5071</v>
      </c>
      <c r="C1037" s="187">
        <v>804000</v>
      </c>
      <c r="D1037" s="187">
        <v>9648000</v>
      </c>
    </row>
    <row r="1038" spans="2:4">
      <c r="B1038" s="490" t="s">
        <v>5078</v>
      </c>
      <c r="C1038" s="187">
        <v>804000</v>
      </c>
      <c r="D1038" s="187">
        <v>9648000</v>
      </c>
    </row>
    <row r="1039" spans="2:4">
      <c r="B1039" s="490" t="s">
        <v>5080</v>
      </c>
      <c r="C1039" s="187">
        <v>827000</v>
      </c>
      <c r="D1039" s="187">
        <v>9924000</v>
      </c>
    </row>
    <row r="1040" spans="2:4">
      <c r="B1040" s="490" t="s">
        <v>5082</v>
      </c>
      <c r="C1040" s="187">
        <v>807000</v>
      </c>
      <c r="D1040" s="187">
        <v>9684000</v>
      </c>
    </row>
    <row r="1041" spans="2:4">
      <c r="B1041" s="490" t="s">
        <v>5084</v>
      </c>
      <c r="C1041" s="187">
        <v>804000</v>
      </c>
      <c r="D1041" s="187">
        <v>9648000</v>
      </c>
    </row>
    <row r="1042" spans="2:4">
      <c r="B1042" s="490" t="s">
        <v>5086</v>
      </c>
      <c r="C1042" s="187">
        <v>761000</v>
      </c>
      <c r="D1042" s="187">
        <v>9132000</v>
      </c>
    </row>
    <row r="1043" spans="2:4">
      <c r="B1043" s="490" t="s">
        <v>5088</v>
      </c>
      <c r="C1043" s="187">
        <v>804000</v>
      </c>
      <c r="D1043" s="187">
        <v>9648000</v>
      </c>
    </row>
    <row r="1044" spans="2:4">
      <c r="B1044" s="490" t="s">
        <v>5090</v>
      </c>
      <c r="C1044" s="187">
        <v>762000</v>
      </c>
      <c r="D1044" s="187">
        <v>9144000</v>
      </c>
    </row>
    <row r="1045" spans="2:4">
      <c r="B1045" s="490" t="s">
        <v>5092</v>
      </c>
      <c r="C1045" s="187">
        <v>781000</v>
      </c>
      <c r="D1045" s="187">
        <v>9372000</v>
      </c>
    </row>
    <row r="1046" spans="2:4">
      <c r="B1046" s="490" t="s">
        <v>5094</v>
      </c>
      <c r="C1046" s="187">
        <v>758000</v>
      </c>
      <c r="D1046" s="187">
        <v>9096000</v>
      </c>
    </row>
    <row r="1047" spans="2:4">
      <c r="B1047" s="490" t="s">
        <v>5096</v>
      </c>
      <c r="C1047" s="187">
        <v>732000</v>
      </c>
      <c r="D1047" s="187">
        <v>8784000</v>
      </c>
    </row>
    <row r="1048" spans="2:4">
      <c r="B1048" s="490" t="s">
        <v>5098</v>
      </c>
      <c r="C1048" s="187">
        <v>601000</v>
      </c>
      <c r="D1048" s="187">
        <v>7212000</v>
      </c>
    </row>
    <row r="1049" spans="2:4">
      <c r="B1049" s="490" t="s">
        <v>5101</v>
      </c>
      <c r="C1049" s="187">
        <v>543000</v>
      </c>
      <c r="D1049" s="187">
        <v>6516000</v>
      </c>
    </row>
    <row r="1050" spans="2:4">
      <c r="B1050" s="490" t="s">
        <v>5108</v>
      </c>
      <c r="C1050" s="187">
        <v>586000</v>
      </c>
      <c r="D1050" s="187">
        <v>7032000</v>
      </c>
    </row>
    <row r="1051" spans="2:4">
      <c r="B1051" s="490" t="s">
        <v>5111</v>
      </c>
      <c r="C1051" s="187">
        <v>878000</v>
      </c>
      <c r="D1051" s="187">
        <v>10536000</v>
      </c>
    </row>
    <row r="1052" spans="2:4">
      <c r="B1052" s="490" t="s">
        <v>5113</v>
      </c>
      <c r="C1052" s="187">
        <v>827000</v>
      </c>
      <c r="D1052" s="187">
        <v>9924000</v>
      </c>
    </row>
    <row r="1053" spans="2:4">
      <c r="B1053" s="490" t="s">
        <v>5115</v>
      </c>
      <c r="C1053" s="187">
        <v>833000</v>
      </c>
      <c r="D1053" s="187">
        <v>9996000</v>
      </c>
    </row>
    <row r="1054" spans="2:4">
      <c r="B1054" s="490" t="s">
        <v>5117</v>
      </c>
      <c r="C1054" s="187">
        <v>833000</v>
      </c>
      <c r="D1054" s="187">
        <v>9996000</v>
      </c>
    </row>
    <row r="1055" spans="2:4">
      <c r="B1055" s="490" t="s">
        <v>5120</v>
      </c>
      <c r="C1055" s="187">
        <v>833000</v>
      </c>
      <c r="D1055" s="187">
        <v>9996000</v>
      </c>
    </row>
    <row r="1056" spans="2:4">
      <c r="B1056" s="490" t="s">
        <v>5125</v>
      </c>
      <c r="C1056" s="187">
        <v>701000</v>
      </c>
      <c r="D1056" s="187">
        <v>8412000</v>
      </c>
    </row>
    <row r="1057" spans="2:4">
      <c r="B1057" s="490" t="s">
        <v>5127</v>
      </c>
      <c r="C1057" s="187">
        <v>820000</v>
      </c>
      <c r="D1057" s="187">
        <v>9840000</v>
      </c>
    </row>
    <row r="1058" spans="2:4">
      <c r="B1058" s="490" t="s">
        <v>5131</v>
      </c>
      <c r="C1058" s="187">
        <v>919000</v>
      </c>
      <c r="D1058" s="187">
        <v>11028000</v>
      </c>
    </row>
    <row r="1059" spans="2:4">
      <c r="B1059" s="490" t="s">
        <v>5134</v>
      </c>
      <c r="C1059" s="187">
        <v>732000</v>
      </c>
      <c r="D1059" s="187">
        <v>8784000</v>
      </c>
    </row>
    <row r="1060" spans="2:4">
      <c r="B1060" s="490" t="s">
        <v>5136</v>
      </c>
      <c r="C1060" s="187">
        <v>827000</v>
      </c>
      <c r="D1060" s="187">
        <v>9924000</v>
      </c>
    </row>
    <row r="1061" spans="2:4">
      <c r="B1061" s="490" t="s">
        <v>5139</v>
      </c>
      <c r="C1061" s="187">
        <v>571000</v>
      </c>
      <c r="D1061" s="187">
        <v>6852000</v>
      </c>
    </row>
    <row r="1062" spans="2:4">
      <c r="B1062" s="490" t="s">
        <v>5141</v>
      </c>
      <c r="C1062" s="187">
        <v>827000</v>
      </c>
      <c r="D1062" s="187">
        <v>9924000</v>
      </c>
    </row>
    <row r="1063" spans="2:4">
      <c r="B1063" s="490" t="s">
        <v>5143</v>
      </c>
      <c r="C1063" s="187">
        <v>821000</v>
      </c>
      <c r="D1063" s="187">
        <v>9852000</v>
      </c>
    </row>
    <row r="1064" spans="2:4">
      <c r="B1064" s="490" t="s">
        <v>5145</v>
      </c>
      <c r="C1064" s="187">
        <v>940000</v>
      </c>
      <c r="D1064" s="187">
        <v>11280000</v>
      </c>
    </row>
    <row r="1065" spans="2:4">
      <c r="B1065" s="490" t="s">
        <v>5147</v>
      </c>
      <c r="C1065" s="187">
        <v>827000</v>
      </c>
      <c r="D1065" s="187">
        <v>9924000</v>
      </c>
    </row>
    <row r="1066" spans="2:4">
      <c r="B1066" s="490" t="s">
        <v>5149</v>
      </c>
      <c r="C1066" s="187">
        <v>1008000</v>
      </c>
      <c r="D1066" s="187">
        <v>12096000</v>
      </c>
    </row>
    <row r="1067" spans="2:4">
      <c r="B1067" s="490" t="s">
        <v>5151</v>
      </c>
      <c r="C1067" s="187">
        <v>827000</v>
      </c>
      <c r="D1067" s="187">
        <v>9924000</v>
      </c>
    </row>
    <row r="1068" spans="2:4">
      <c r="B1068" s="490" t="s">
        <v>5155</v>
      </c>
      <c r="C1068" s="187">
        <v>193000</v>
      </c>
      <c r="D1068" s="187">
        <v>2316000</v>
      </c>
    </row>
    <row r="1069" spans="2:4">
      <c r="B1069" s="490" t="s">
        <v>5157</v>
      </c>
      <c r="C1069" s="187">
        <v>1334000</v>
      </c>
      <c r="D1069" s="187">
        <v>16008000</v>
      </c>
    </row>
    <row r="1070" spans="2:4">
      <c r="B1070" s="490" t="s">
        <v>5161</v>
      </c>
      <c r="C1070" s="187">
        <v>833000</v>
      </c>
      <c r="D1070" s="187">
        <v>9996000</v>
      </c>
    </row>
    <row r="1071" spans="2:4">
      <c r="B1071" s="490" t="s">
        <v>5164</v>
      </c>
      <c r="C1071" s="187">
        <v>761000</v>
      </c>
      <c r="D1071" s="187">
        <v>9132000</v>
      </c>
    </row>
    <row r="1072" spans="2:4">
      <c r="B1072" s="490" t="s">
        <v>5166</v>
      </c>
      <c r="C1072" s="187">
        <v>822000</v>
      </c>
      <c r="D1072" s="187">
        <v>9864000</v>
      </c>
    </row>
    <row r="1073" spans="2:4">
      <c r="B1073" s="490" t="s">
        <v>5168</v>
      </c>
      <c r="C1073" s="187">
        <v>822000</v>
      </c>
      <c r="D1073" s="187">
        <v>9864000</v>
      </c>
    </row>
    <row r="1074" spans="2:4">
      <c r="B1074" s="490" t="s">
        <v>5170</v>
      </c>
      <c r="C1074" s="187">
        <v>807000</v>
      </c>
      <c r="D1074" s="187">
        <v>9684000</v>
      </c>
    </row>
    <row r="1075" spans="2:4">
      <c r="B1075" s="490" t="s">
        <v>5172</v>
      </c>
      <c r="C1075" s="187">
        <v>775000</v>
      </c>
      <c r="D1075" s="187">
        <v>9300000</v>
      </c>
    </row>
    <row r="1076" spans="2:4">
      <c r="B1076" s="490" t="s">
        <v>5174</v>
      </c>
      <c r="C1076" s="187">
        <v>833000</v>
      </c>
      <c r="D1076" s="187">
        <v>9996000</v>
      </c>
    </row>
    <row r="1077" spans="2:4">
      <c r="B1077" s="490" t="s">
        <v>5176</v>
      </c>
      <c r="C1077" s="187">
        <v>833000</v>
      </c>
      <c r="D1077" s="187">
        <v>9996000</v>
      </c>
    </row>
    <row r="1078" spans="2:4">
      <c r="B1078" s="490" t="s">
        <v>5178</v>
      </c>
      <c r="C1078" s="187">
        <v>865000</v>
      </c>
      <c r="D1078" s="187">
        <v>10380000</v>
      </c>
    </row>
    <row r="1079" spans="2:4">
      <c r="B1079" s="490" t="s">
        <v>5180</v>
      </c>
      <c r="C1079" s="187">
        <v>833000</v>
      </c>
      <c r="D1079" s="187">
        <v>9996000</v>
      </c>
    </row>
    <row r="1080" spans="2:4">
      <c r="B1080" s="490" t="s">
        <v>5182</v>
      </c>
      <c r="C1080" s="187">
        <v>761000</v>
      </c>
      <c r="D1080" s="187">
        <v>9132000</v>
      </c>
    </row>
    <row r="1081" spans="2:4">
      <c r="B1081" s="490" t="s">
        <v>5184</v>
      </c>
      <c r="C1081" s="187">
        <v>804000</v>
      </c>
      <c r="D1081" s="187">
        <v>9648000</v>
      </c>
    </row>
    <row r="1082" spans="2:4">
      <c r="B1082" s="490" t="s">
        <v>5186</v>
      </c>
      <c r="C1082" s="187">
        <v>833000</v>
      </c>
      <c r="D1082" s="187">
        <v>9996000</v>
      </c>
    </row>
    <row r="1083" spans="2:4">
      <c r="B1083" s="490" t="s">
        <v>5188</v>
      </c>
      <c r="C1083" s="187">
        <v>804000</v>
      </c>
      <c r="D1083" s="187">
        <v>9648000</v>
      </c>
    </row>
    <row r="1084" spans="2:4">
      <c r="B1084" s="490" t="s">
        <v>5190</v>
      </c>
      <c r="C1084" s="187">
        <v>804000</v>
      </c>
      <c r="D1084" s="187">
        <v>9648000</v>
      </c>
    </row>
    <row r="1085" spans="2:4">
      <c r="B1085" s="490" t="s">
        <v>5192</v>
      </c>
      <c r="C1085" s="187">
        <v>804000</v>
      </c>
      <c r="D1085" s="187">
        <v>9648000</v>
      </c>
    </row>
    <row r="1086" spans="2:4">
      <c r="B1086" s="490" t="s">
        <v>5194</v>
      </c>
      <c r="C1086" s="187">
        <v>804000</v>
      </c>
      <c r="D1086" s="187">
        <v>9648000</v>
      </c>
    </row>
    <row r="1087" spans="2:4">
      <c r="B1087" s="490" t="s">
        <v>5196</v>
      </c>
      <c r="C1087" s="187">
        <v>761000</v>
      </c>
      <c r="D1087" s="187">
        <v>9132000</v>
      </c>
    </row>
    <row r="1088" spans="2:4">
      <c r="B1088" s="490" t="s">
        <v>5198</v>
      </c>
      <c r="C1088" s="187">
        <v>807000</v>
      </c>
      <c r="D1088" s="187">
        <v>9684000</v>
      </c>
    </row>
    <row r="1089" spans="2:4">
      <c r="B1089" s="490" t="s">
        <v>5200</v>
      </c>
      <c r="C1089" s="187">
        <v>781000</v>
      </c>
      <c r="D1089" s="187">
        <v>9372000</v>
      </c>
    </row>
    <row r="1090" spans="2:4">
      <c r="B1090" s="490" t="s">
        <v>5206</v>
      </c>
      <c r="C1090" s="187">
        <v>732000</v>
      </c>
      <c r="D1090" s="187">
        <v>8784000</v>
      </c>
    </row>
    <row r="1091" spans="2:4">
      <c r="B1091" s="490" t="s">
        <v>5208</v>
      </c>
      <c r="C1091" s="187">
        <v>701000</v>
      </c>
      <c r="D1091" s="187">
        <v>8412000</v>
      </c>
    </row>
    <row r="1092" spans="2:4">
      <c r="B1092" s="490" t="s">
        <v>5210</v>
      </c>
      <c r="C1092" s="187">
        <v>770000</v>
      </c>
      <c r="D1092" s="187">
        <v>9240000</v>
      </c>
    </row>
    <row r="1093" spans="2:4">
      <c r="B1093" s="490" t="s">
        <v>5212</v>
      </c>
      <c r="C1093" s="187">
        <v>805000</v>
      </c>
      <c r="D1093" s="187">
        <v>9660000</v>
      </c>
    </row>
    <row r="1094" spans="2:4">
      <c r="B1094" s="490" t="s">
        <v>5214</v>
      </c>
      <c r="C1094" s="187">
        <v>550000</v>
      </c>
      <c r="D1094" s="187">
        <v>6600000</v>
      </c>
    </row>
    <row r="1095" spans="2:4">
      <c r="B1095" s="490" t="s">
        <v>5216</v>
      </c>
      <c r="C1095" s="187">
        <v>732000</v>
      </c>
      <c r="D1095" s="187">
        <v>8784000</v>
      </c>
    </row>
    <row r="1096" spans="2:4">
      <c r="B1096" s="490" t="s">
        <v>5218</v>
      </c>
      <c r="C1096" s="187">
        <v>732000</v>
      </c>
      <c r="D1096" s="187">
        <v>8784000</v>
      </c>
    </row>
    <row r="1097" spans="2:4">
      <c r="B1097" s="490" t="s">
        <v>5220</v>
      </c>
      <c r="C1097" s="187">
        <v>770000</v>
      </c>
      <c r="D1097" s="187">
        <v>9240000</v>
      </c>
    </row>
    <row r="1098" spans="2:4">
      <c r="B1098" s="490" t="s">
        <v>5222</v>
      </c>
      <c r="C1098" s="187">
        <v>701000</v>
      </c>
      <c r="D1098" s="187">
        <v>8412000</v>
      </c>
    </row>
    <row r="1099" spans="2:4">
      <c r="B1099" s="490" t="s">
        <v>5224</v>
      </c>
      <c r="C1099" s="187">
        <v>805000</v>
      </c>
      <c r="D1099" s="187">
        <v>9660000</v>
      </c>
    </row>
    <row r="1100" spans="2:4">
      <c r="B1100" s="490" t="s">
        <v>5226</v>
      </c>
      <c r="C1100" s="187">
        <v>732000</v>
      </c>
      <c r="D1100" s="187">
        <v>8784000</v>
      </c>
    </row>
    <row r="1101" spans="2:4">
      <c r="B1101" s="490" t="s">
        <v>5228</v>
      </c>
      <c r="C1101" s="187">
        <v>550000</v>
      </c>
      <c r="D1101" s="187">
        <v>6600000</v>
      </c>
    </row>
    <row r="1102" spans="2:4">
      <c r="B1102" s="490" t="s">
        <v>5230</v>
      </c>
      <c r="C1102" s="187">
        <v>233000</v>
      </c>
      <c r="D1102" s="187">
        <v>2796000</v>
      </c>
    </row>
    <row r="1103" spans="2:4">
      <c r="B1103" s="490" t="s">
        <v>5232</v>
      </c>
      <c r="C1103" s="187">
        <v>235000</v>
      </c>
      <c r="D1103" s="187">
        <v>2820000</v>
      </c>
    </row>
    <row r="1104" spans="2:4">
      <c r="B1104" s="490" t="s">
        <v>5234</v>
      </c>
      <c r="C1104" s="187">
        <v>275000</v>
      </c>
      <c r="D1104" s="187">
        <v>3300000</v>
      </c>
    </row>
    <row r="1105" spans="2:4">
      <c r="B1105" s="490" t="s">
        <v>5236</v>
      </c>
      <c r="C1105" s="187">
        <v>235000</v>
      </c>
      <c r="D1105" s="187">
        <v>2820000</v>
      </c>
    </row>
    <row r="1106" spans="2:4">
      <c r="B1106" s="490" t="s">
        <v>5240</v>
      </c>
      <c r="C1106" s="187">
        <v>1003000</v>
      </c>
      <c r="D1106" s="187">
        <v>12036000</v>
      </c>
    </row>
    <row r="1107" spans="2:4">
      <c r="B1107" s="490" t="s">
        <v>5242</v>
      </c>
      <c r="C1107" s="187">
        <v>940000</v>
      </c>
      <c r="D1107" s="187">
        <v>11280000</v>
      </c>
    </row>
    <row r="1108" spans="2:4">
      <c r="B1108" s="490" t="s">
        <v>5244</v>
      </c>
      <c r="C1108" s="187">
        <v>543000</v>
      </c>
      <c r="D1108" s="187">
        <v>6516000</v>
      </c>
    </row>
    <row r="1109" spans="2:4">
      <c r="B1109" s="490" t="s">
        <v>5246</v>
      </c>
      <c r="C1109" s="187">
        <v>701000</v>
      </c>
      <c r="D1109" s="187">
        <v>8412000</v>
      </c>
    </row>
    <row r="1110" spans="2:4">
      <c r="B1110" s="490" t="s">
        <v>5248</v>
      </c>
      <c r="C1110" s="187">
        <v>701000</v>
      </c>
      <c r="D1110" s="187">
        <v>8412000</v>
      </c>
    </row>
    <row r="1111" spans="2:4">
      <c r="B1111" s="490" t="s">
        <v>5252</v>
      </c>
      <c r="C1111" s="187">
        <v>323000</v>
      </c>
      <c r="D1111" s="187">
        <v>3876000</v>
      </c>
    </row>
    <row r="1112" spans="2:4">
      <c r="B1112" s="490" t="s">
        <v>5254</v>
      </c>
      <c r="C1112" s="187">
        <v>1622000</v>
      </c>
      <c r="D1112" s="187">
        <v>19464000</v>
      </c>
    </row>
    <row r="1113" spans="2:4">
      <c r="B1113" s="490" t="s">
        <v>5257</v>
      </c>
      <c r="C1113" s="187">
        <v>591000</v>
      </c>
      <c r="D1113" s="187">
        <v>7092000</v>
      </c>
    </row>
    <row r="1114" spans="2:4">
      <c r="B1114" s="490" t="s">
        <v>5259</v>
      </c>
      <c r="C1114" s="187">
        <v>919000</v>
      </c>
      <c r="D1114" s="187">
        <v>11028000</v>
      </c>
    </row>
    <row r="1115" spans="2:4">
      <c r="B1115" s="490" t="s">
        <v>5261</v>
      </c>
      <c r="C1115" s="187">
        <v>275000</v>
      </c>
      <c r="D1115" s="187">
        <v>3300000</v>
      </c>
    </row>
    <row r="1116" spans="2:4">
      <c r="B1116" s="490" t="s">
        <v>5263</v>
      </c>
      <c r="C1116" s="187">
        <v>275000</v>
      </c>
      <c r="D1116" s="187">
        <v>3300000</v>
      </c>
    </row>
    <row r="1117" spans="2:4">
      <c r="B1117" s="490" t="s">
        <v>5265</v>
      </c>
      <c r="C1117" s="187">
        <v>304000</v>
      </c>
      <c r="D1117" s="187">
        <v>3648000</v>
      </c>
    </row>
    <row r="1118" spans="2:4">
      <c r="B1118" s="490" t="s">
        <v>5270</v>
      </c>
      <c r="C1118" s="187">
        <v>256000</v>
      </c>
      <c r="D1118" s="187">
        <v>3072000</v>
      </c>
    </row>
    <row r="1119" spans="2:4">
      <c r="B1119" s="490" t="s">
        <v>5272</v>
      </c>
      <c r="C1119" s="187">
        <v>878000</v>
      </c>
      <c r="D1119" s="187">
        <v>10536000</v>
      </c>
    </row>
    <row r="1120" spans="2:4">
      <c r="B1120" s="490" t="s">
        <v>5274</v>
      </c>
      <c r="C1120" s="187">
        <v>1141000</v>
      </c>
      <c r="D1120" s="187">
        <v>13692000</v>
      </c>
    </row>
    <row r="1121" spans="2:4">
      <c r="B1121" s="490" t="s">
        <v>5276</v>
      </c>
      <c r="C1121" s="187">
        <v>510000</v>
      </c>
      <c r="D1121" s="187">
        <v>6120000</v>
      </c>
    </row>
    <row r="1122" spans="2:4">
      <c r="B1122" s="490" t="s">
        <v>5280</v>
      </c>
      <c r="C1122" s="187">
        <v>275000</v>
      </c>
      <c r="D1122" s="187">
        <v>3300000</v>
      </c>
    </row>
    <row r="1123" spans="2:4">
      <c r="B1123" s="490" t="s">
        <v>5282</v>
      </c>
      <c r="C1123" s="187">
        <v>1041000</v>
      </c>
      <c r="D1123" s="187">
        <v>12492000</v>
      </c>
    </row>
    <row r="1124" spans="2:4">
      <c r="B1124" s="490" t="s">
        <v>5284</v>
      </c>
      <c r="C1124" s="187">
        <v>233000</v>
      </c>
      <c r="D1124" s="187">
        <v>2796000</v>
      </c>
    </row>
    <row r="1125" spans="2:4">
      <c r="B1125" s="490" t="s">
        <v>5286</v>
      </c>
      <c r="C1125" s="187">
        <v>1064000</v>
      </c>
      <c r="D1125" s="187">
        <v>12768000</v>
      </c>
    </row>
    <row r="1126" spans="2:4">
      <c r="B1126" s="490" t="s">
        <v>5288</v>
      </c>
      <c r="C1126" s="187">
        <v>1137000</v>
      </c>
      <c r="D1126" s="187">
        <v>13644000</v>
      </c>
    </row>
    <row r="1127" spans="2:4">
      <c r="B1127" s="490" t="s">
        <v>5290</v>
      </c>
      <c r="C1127" s="187">
        <v>1089000</v>
      </c>
      <c r="D1127" s="187">
        <v>13068000</v>
      </c>
    </row>
    <row r="1128" spans="2:4">
      <c r="B1128" s="490" t="s">
        <v>5294</v>
      </c>
      <c r="C1128" s="187">
        <v>621000</v>
      </c>
      <c r="D1128" s="187">
        <v>7452000</v>
      </c>
    </row>
    <row r="1129" spans="2:4">
      <c r="B1129" s="490" t="s">
        <v>5296</v>
      </c>
      <c r="C1129" s="187">
        <v>807000</v>
      </c>
      <c r="D1129" s="187">
        <v>9684000</v>
      </c>
    </row>
    <row r="1130" spans="2:4">
      <c r="B1130" s="490" t="s">
        <v>5298</v>
      </c>
      <c r="C1130" s="187">
        <v>807000</v>
      </c>
      <c r="D1130" s="187">
        <v>9684000</v>
      </c>
    </row>
    <row r="1131" spans="2:4">
      <c r="B1131" s="490" t="s">
        <v>5300</v>
      </c>
      <c r="C1131" s="187">
        <v>807000</v>
      </c>
      <c r="D1131" s="187">
        <v>9684000</v>
      </c>
    </row>
    <row r="1132" spans="2:4">
      <c r="B1132" s="490" t="s">
        <v>5302</v>
      </c>
      <c r="C1132" s="187">
        <v>833000</v>
      </c>
      <c r="D1132" s="187">
        <v>9996000</v>
      </c>
    </row>
    <row r="1133" spans="2:4">
      <c r="B1133" s="490" t="s">
        <v>5304</v>
      </c>
      <c r="C1133" s="187">
        <v>807000</v>
      </c>
      <c r="D1133" s="187">
        <v>9684000</v>
      </c>
    </row>
    <row r="1134" spans="2:4">
      <c r="B1134" s="490" t="s">
        <v>5306</v>
      </c>
      <c r="C1134" s="187">
        <v>833000</v>
      </c>
      <c r="D1134" s="187">
        <v>9996000</v>
      </c>
    </row>
    <row r="1135" spans="2:4">
      <c r="B1135" s="490" t="s">
        <v>5308</v>
      </c>
      <c r="C1135" s="187">
        <v>807000</v>
      </c>
      <c r="D1135" s="187">
        <v>9684000</v>
      </c>
    </row>
    <row r="1136" spans="2:4">
      <c r="B1136" s="490" t="s">
        <v>5310</v>
      </c>
      <c r="C1136" s="187">
        <v>833000</v>
      </c>
      <c r="D1136" s="187">
        <v>9996000</v>
      </c>
    </row>
    <row r="1137" spans="2:4">
      <c r="B1137" s="490" t="s">
        <v>5312</v>
      </c>
      <c r="C1137" s="187">
        <v>807000</v>
      </c>
      <c r="D1137" s="187">
        <v>9684000</v>
      </c>
    </row>
    <row r="1138" spans="2:4">
      <c r="B1138" s="490" t="s">
        <v>5314</v>
      </c>
      <c r="C1138" s="187">
        <v>820000</v>
      </c>
      <c r="D1138" s="187">
        <v>9840000</v>
      </c>
    </row>
    <row r="1139" spans="2:4">
      <c r="B1139" s="490" t="s">
        <v>5316</v>
      </c>
      <c r="C1139" s="187">
        <v>761000</v>
      </c>
      <c r="D1139" s="187">
        <v>9132000</v>
      </c>
    </row>
    <row r="1140" spans="2:4">
      <c r="B1140" s="490" t="s">
        <v>5318</v>
      </c>
      <c r="C1140" s="187">
        <v>372000</v>
      </c>
      <c r="D1140" s="187">
        <v>4464000</v>
      </c>
    </row>
    <row r="1141" spans="2:4">
      <c r="B1141" s="490" t="s">
        <v>5320</v>
      </c>
      <c r="C1141" s="187">
        <v>761000</v>
      </c>
      <c r="D1141" s="187">
        <v>9132000</v>
      </c>
    </row>
    <row r="1142" spans="2:4">
      <c r="B1142" s="490" t="s">
        <v>5322</v>
      </c>
      <c r="C1142" s="187">
        <v>804000</v>
      </c>
      <c r="D1142" s="187">
        <v>9648000</v>
      </c>
    </row>
    <row r="1143" spans="2:4">
      <c r="B1143" s="490" t="s">
        <v>5324</v>
      </c>
      <c r="C1143" s="187">
        <v>807000</v>
      </c>
      <c r="D1143" s="187">
        <v>9684000</v>
      </c>
    </row>
    <row r="1144" spans="2:4">
      <c r="B1144" s="490" t="s">
        <v>5326</v>
      </c>
      <c r="C1144" s="187">
        <v>761000</v>
      </c>
      <c r="D1144" s="187">
        <v>9132000</v>
      </c>
    </row>
    <row r="1145" spans="2:4">
      <c r="B1145" s="490" t="s">
        <v>5336</v>
      </c>
      <c r="C1145" s="187">
        <v>701000</v>
      </c>
      <c r="D1145" s="187">
        <v>8412000</v>
      </c>
    </row>
    <row r="1146" spans="2:4">
      <c r="B1146" s="490" t="s">
        <v>5338</v>
      </c>
      <c r="C1146" s="187">
        <v>919000</v>
      </c>
      <c r="D1146" s="187">
        <v>11028000</v>
      </c>
    </row>
    <row r="1147" spans="2:4">
      <c r="B1147" s="490" t="s">
        <v>5342</v>
      </c>
      <c r="C1147" s="187">
        <v>701000</v>
      </c>
      <c r="D1147" s="187">
        <v>8412000</v>
      </c>
    </row>
    <row r="1148" spans="2:4">
      <c r="B1148" s="490" t="s">
        <v>5344</v>
      </c>
      <c r="C1148" s="187">
        <v>701000</v>
      </c>
      <c r="D1148" s="187">
        <v>8412000</v>
      </c>
    </row>
    <row r="1149" spans="2:4">
      <c r="B1149" s="490" t="s">
        <v>5346</v>
      </c>
      <c r="C1149" s="187">
        <v>833000</v>
      </c>
      <c r="D1149" s="187">
        <v>9996000</v>
      </c>
    </row>
    <row r="1150" spans="2:4">
      <c r="B1150" s="490" t="s">
        <v>5348</v>
      </c>
      <c r="C1150" s="187">
        <v>300000</v>
      </c>
      <c r="D1150" s="187">
        <v>3600000</v>
      </c>
    </row>
    <row r="1151" spans="2:4">
      <c r="B1151" s="490" t="s">
        <v>5352</v>
      </c>
      <c r="C1151" s="187">
        <v>878000</v>
      </c>
      <c r="D1151" s="187">
        <v>10536000</v>
      </c>
    </row>
    <row r="1152" spans="2:4">
      <c r="B1152" s="490" t="s">
        <v>5355</v>
      </c>
      <c r="C1152" s="187">
        <v>231000</v>
      </c>
      <c r="D1152" s="187">
        <v>2772000</v>
      </c>
    </row>
    <row r="1153" spans="2:4">
      <c r="B1153" s="490" t="s">
        <v>5359</v>
      </c>
      <c r="C1153" s="187">
        <v>865000</v>
      </c>
      <c r="D1153" s="187">
        <v>10380000</v>
      </c>
    </row>
    <row r="1154" spans="2:4">
      <c r="B1154" s="490" t="s">
        <v>5364</v>
      </c>
      <c r="C1154" s="187">
        <v>897000</v>
      </c>
      <c r="D1154" s="187">
        <v>10764000</v>
      </c>
    </row>
    <row r="1155" spans="2:4">
      <c r="B1155" s="490" t="s">
        <v>5366</v>
      </c>
      <c r="C1155" s="187">
        <v>701000</v>
      </c>
      <c r="D1155" s="187">
        <v>8412000</v>
      </c>
    </row>
    <row r="1156" spans="2:4">
      <c r="B1156" s="490" t="s">
        <v>5368</v>
      </c>
      <c r="C1156" s="187">
        <v>701000</v>
      </c>
      <c r="D1156" s="187">
        <v>8412000</v>
      </c>
    </row>
    <row r="1157" spans="2:4">
      <c r="B1157" s="490" t="s">
        <v>5370</v>
      </c>
      <c r="C1157" s="187">
        <v>732000</v>
      </c>
      <c r="D1157" s="187">
        <v>8784000</v>
      </c>
    </row>
    <row r="1158" spans="2:4">
      <c r="B1158" s="490" t="s">
        <v>5372</v>
      </c>
      <c r="C1158" s="187">
        <v>1041000</v>
      </c>
      <c r="D1158" s="187">
        <v>12492000</v>
      </c>
    </row>
    <row r="1159" spans="2:4">
      <c r="B1159" s="490" t="s">
        <v>5384</v>
      </c>
      <c r="C1159" s="187">
        <v>1329000</v>
      </c>
      <c r="D1159" s="187">
        <v>15948000</v>
      </c>
    </row>
    <row r="1160" spans="2:4">
      <c r="B1160" s="490" t="s">
        <v>5386</v>
      </c>
      <c r="C1160" s="187">
        <v>761000</v>
      </c>
      <c r="D1160" s="187">
        <v>9132000</v>
      </c>
    </row>
    <row r="1161" spans="2:4">
      <c r="B1161" s="490" t="s">
        <v>5388</v>
      </c>
      <c r="C1161" s="187">
        <v>807000</v>
      </c>
      <c r="D1161" s="187">
        <v>9684000</v>
      </c>
    </row>
    <row r="1162" spans="2:4">
      <c r="B1162" s="490" t="s">
        <v>5390</v>
      </c>
      <c r="C1162" s="187">
        <v>683000</v>
      </c>
      <c r="D1162" s="187">
        <v>8196000</v>
      </c>
    </row>
    <row r="1163" spans="2:4">
      <c r="B1163" s="490" t="s">
        <v>5392</v>
      </c>
      <c r="C1163" s="187">
        <v>833000</v>
      </c>
      <c r="D1163" s="187">
        <v>9996000</v>
      </c>
    </row>
    <row r="1164" spans="2:4">
      <c r="B1164" s="490" t="s">
        <v>5394</v>
      </c>
      <c r="C1164" s="187">
        <v>761000</v>
      </c>
      <c r="D1164" s="187">
        <v>9132000</v>
      </c>
    </row>
    <row r="1165" spans="2:4">
      <c r="B1165" s="490" t="s">
        <v>5396</v>
      </c>
      <c r="C1165" s="187">
        <v>807000</v>
      </c>
      <c r="D1165" s="187">
        <v>9684000</v>
      </c>
    </row>
    <row r="1166" spans="2:4">
      <c r="B1166" s="490" t="s">
        <v>5398</v>
      </c>
      <c r="C1166" s="187">
        <v>761000</v>
      </c>
      <c r="D1166" s="187">
        <v>9132000</v>
      </c>
    </row>
    <row r="1167" spans="2:4">
      <c r="B1167" s="490" t="s">
        <v>5400</v>
      </c>
      <c r="C1167" s="187">
        <v>761000</v>
      </c>
      <c r="D1167" s="187">
        <v>9132000</v>
      </c>
    </row>
    <row r="1168" spans="2:4">
      <c r="B1168" s="490" t="s">
        <v>5402</v>
      </c>
      <c r="C1168" s="187">
        <v>679000</v>
      </c>
      <c r="D1168" s="187">
        <v>8148000</v>
      </c>
    </row>
    <row r="1169" spans="2:4">
      <c r="B1169" s="490" t="s">
        <v>5404</v>
      </c>
      <c r="C1169" s="187">
        <v>807000</v>
      </c>
      <c r="D1169" s="187">
        <v>9684000</v>
      </c>
    </row>
    <row r="1170" spans="2:4">
      <c r="B1170" s="490" t="s">
        <v>5414</v>
      </c>
      <c r="C1170" s="187">
        <v>601000</v>
      </c>
      <c r="D1170" s="187">
        <v>7212000</v>
      </c>
    </row>
    <row r="1171" spans="2:4">
      <c r="B1171" s="490" t="s">
        <v>5416</v>
      </c>
      <c r="C1171" s="187">
        <v>601000</v>
      </c>
      <c r="D1171" s="187">
        <v>7212000</v>
      </c>
    </row>
    <row r="1172" spans="2:4">
      <c r="B1172" s="490" t="s">
        <v>5418</v>
      </c>
      <c r="C1172" s="187">
        <v>897000</v>
      </c>
      <c r="D1172" s="187">
        <v>10764000</v>
      </c>
    </row>
    <row r="1173" spans="2:4">
      <c r="B1173" s="490" t="s">
        <v>5420</v>
      </c>
      <c r="C1173" s="187">
        <v>720000</v>
      </c>
      <c r="D1173" s="187">
        <v>8640000</v>
      </c>
    </row>
    <row r="1174" spans="2:4">
      <c r="B1174" s="490" t="s">
        <v>5424</v>
      </c>
      <c r="C1174" s="187">
        <v>527000</v>
      </c>
      <c r="D1174" s="187">
        <v>6324000</v>
      </c>
    </row>
    <row r="1175" spans="2:4">
      <c r="B1175" s="490" t="s">
        <v>5426</v>
      </c>
      <c r="C1175" s="187">
        <v>436000</v>
      </c>
      <c r="D1175" s="187">
        <v>5232000</v>
      </c>
    </row>
    <row r="1176" spans="2:4">
      <c r="B1176" s="490" t="s">
        <v>5428</v>
      </c>
      <c r="C1176" s="187">
        <v>897000</v>
      </c>
      <c r="D1176" s="187">
        <v>10764000</v>
      </c>
    </row>
    <row r="1177" spans="2:4">
      <c r="B1177" s="490" t="s">
        <v>5430</v>
      </c>
      <c r="C1177" s="187">
        <v>821000</v>
      </c>
      <c r="D1177" s="187">
        <v>9852000</v>
      </c>
    </row>
    <row r="1178" spans="2:4">
      <c r="B1178" s="490" t="s">
        <v>5435</v>
      </c>
      <c r="C1178" s="187">
        <v>1374000</v>
      </c>
      <c r="D1178" s="187">
        <v>16488000</v>
      </c>
    </row>
    <row r="1179" spans="2:4">
      <c r="B1179" s="490" t="s">
        <v>5437</v>
      </c>
      <c r="C1179" s="187">
        <v>471000</v>
      </c>
      <c r="D1179" s="187">
        <v>5652000</v>
      </c>
    </row>
    <row r="1180" spans="2:4">
      <c r="B1180" s="490" t="s">
        <v>5439</v>
      </c>
      <c r="C1180" s="187">
        <v>732000</v>
      </c>
      <c r="D1180" s="187">
        <v>8784000</v>
      </c>
    </row>
    <row r="1181" spans="2:4">
      <c r="B1181" s="490" t="s">
        <v>5441</v>
      </c>
      <c r="C1181" s="187">
        <v>732000</v>
      </c>
      <c r="D1181" s="187">
        <v>8784000</v>
      </c>
    </row>
    <row r="1182" spans="2:4">
      <c r="B1182" s="490" t="s">
        <v>5443</v>
      </c>
      <c r="C1182" s="187">
        <v>901000</v>
      </c>
      <c r="D1182" s="187">
        <v>10812000</v>
      </c>
    </row>
    <row r="1183" spans="2:4">
      <c r="B1183" s="490" t="s">
        <v>5447</v>
      </c>
      <c r="C1183" s="187">
        <v>1270000</v>
      </c>
      <c r="D1183" s="187">
        <v>15240000</v>
      </c>
    </row>
    <row r="1184" spans="2:4">
      <c r="B1184" s="490" t="s">
        <v>5449</v>
      </c>
      <c r="C1184" s="187">
        <v>770000</v>
      </c>
      <c r="D1184" s="187">
        <v>9240000</v>
      </c>
    </row>
    <row r="1185" spans="2:4">
      <c r="B1185" s="490" t="s">
        <v>5451</v>
      </c>
      <c r="C1185" s="187">
        <v>435000</v>
      </c>
      <c r="D1185" s="187">
        <v>5220000</v>
      </c>
    </row>
    <row r="1186" spans="2:4">
      <c r="B1186" s="490" t="s">
        <v>5453</v>
      </c>
      <c r="C1186" s="187">
        <v>562000</v>
      </c>
      <c r="D1186" s="187">
        <v>6744000</v>
      </c>
    </row>
    <row r="1187" spans="2:4">
      <c r="B1187" s="490" t="s">
        <v>5455</v>
      </c>
      <c r="C1187" s="187">
        <v>763000</v>
      </c>
      <c r="D1187" s="187">
        <v>9156000</v>
      </c>
    </row>
    <row r="1188" spans="2:4">
      <c r="B1188" s="490" t="s">
        <v>5457</v>
      </c>
      <c r="C1188" s="187">
        <v>275000</v>
      </c>
      <c r="D1188" s="187">
        <v>3300000</v>
      </c>
    </row>
    <row r="1189" spans="2:4">
      <c r="B1189" s="490" t="s">
        <v>5459</v>
      </c>
      <c r="C1189" s="187">
        <v>1568000</v>
      </c>
      <c r="D1189" s="187">
        <v>18816000</v>
      </c>
    </row>
    <row r="1190" spans="2:4">
      <c r="B1190" s="490" t="s">
        <v>5461</v>
      </c>
      <c r="C1190" s="187">
        <v>804000</v>
      </c>
      <c r="D1190" s="187">
        <v>9648000</v>
      </c>
    </row>
    <row r="1191" spans="2:4">
      <c r="B1191" s="490" t="s">
        <v>5463</v>
      </c>
      <c r="C1191" s="187">
        <v>807000</v>
      </c>
      <c r="D1191" s="187">
        <v>9684000</v>
      </c>
    </row>
    <row r="1192" spans="2:4">
      <c r="B1192" s="490" t="s">
        <v>5465</v>
      </c>
      <c r="C1192" s="187">
        <v>807000</v>
      </c>
      <c r="D1192" s="187">
        <v>9684000</v>
      </c>
    </row>
    <row r="1193" spans="2:4">
      <c r="B1193" s="490" t="s">
        <v>5468</v>
      </c>
      <c r="C1193" s="187">
        <v>807000</v>
      </c>
      <c r="D1193" s="187">
        <v>9684000</v>
      </c>
    </row>
    <row r="1194" spans="2:4">
      <c r="B1194" s="490" t="s">
        <v>5470</v>
      </c>
      <c r="C1194" s="187">
        <v>807000</v>
      </c>
      <c r="D1194" s="187">
        <v>9684000</v>
      </c>
    </row>
    <row r="1195" spans="2:4">
      <c r="B1195" s="490" t="s">
        <v>5472</v>
      </c>
      <c r="C1195" s="187">
        <v>761000</v>
      </c>
      <c r="D1195" s="187">
        <v>9132000</v>
      </c>
    </row>
    <row r="1196" spans="2:4">
      <c r="B1196" s="490" t="s">
        <v>5474</v>
      </c>
      <c r="C1196" s="187">
        <v>807000</v>
      </c>
      <c r="D1196" s="187">
        <v>9684000</v>
      </c>
    </row>
    <row r="1197" spans="2:4">
      <c r="B1197" s="490" t="s">
        <v>5476</v>
      </c>
      <c r="C1197" s="187">
        <v>761000</v>
      </c>
      <c r="D1197" s="187">
        <v>9132000</v>
      </c>
    </row>
    <row r="1198" spans="2:4">
      <c r="B1198" s="490" t="s">
        <v>5480</v>
      </c>
      <c r="C1198" s="187">
        <v>505000</v>
      </c>
      <c r="D1198" s="187">
        <v>6060000</v>
      </c>
    </row>
    <row r="1199" spans="2:4">
      <c r="B1199" s="490" t="s">
        <v>5483</v>
      </c>
      <c r="C1199" s="187">
        <v>505000</v>
      </c>
      <c r="D1199" s="187">
        <v>6060000</v>
      </c>
    </row>
    <row r="1200" spans="2:4">
      <c r="B1200" s="490" t="s">
        <v>5485</v>
      </c>
      <c r="C1200" s="187">
        <v>478000</v>
      </c>
      <c r="D1200" s="187">
        <v>5736000</v>
      </c>
    </row>
    <row r="1201" spans="2:4">
      <c r="B1201" s="490" t="s">
        <v>5496</v>
      </c>
      <c r="C1201" s="187">
        <v>833000</v>
      </c>
      <c r="D1201" s="187">
        <v>9996000</v>
      </c>
    </row>
    <row r="1202" spans="2:4">
      <c r="B1202" s="490" t="s">
        <v>5498</v>
      </c>
      <c r="C1202" s="187">
        <v>865000</v>
      </c>
      <c r="D1202" s="187">
        <v>10380000</v>
      </c>
    </row>
    <row r="1203" spans="2:4">
      <c r="B1203" s="490" t="s">
        <v>5500</v>
      </c>
      <c r="C1203" s="187">
        <v>897000</v>
      </c>
      <c r="D1203" s="187">
        <v>10764000</v>
      </c>
    </row>
    <row r="1204" spans="2:4">
      <c r="B1204" s="490" t="s">
        <v>5502</v>
      </c>
      <c r="C1204" s="187">
        <v>897000</v>
      </c>
      <c r="D1204" s="187">
        <v>10764000</v>
      </c>
    </row>
    <row r="1205" spans="2:4">
      <c r="B1205" s="490" t="s">
        <v>5504</v>
      </c>
      <c r="C1205" s="187">
        <v>562000</v>
      </c>
      <c r="D1205" s="187">
        <v>6744000</v>
      </c>
    </row>
    <row r="1206" spans="2:4">
      <c r="B1206" s="490" t="s">
        <v>5506</v>
      </c>
      <c r="C1206" s="187">
        <v>770000</v>
      </c>
      <c r="D1206" s="187">
        <v>9240000</v>
      </c>
    </row>
    <row r="1207" spans="2:4">
      <c r="B1207" s="490" t="s">
        <v>5508</v>
      </c>
      <c r="C1207" s="187">
        <v>701000</v>
      </c>
      <c r="D1207" s="187">
        <v>8412000</v>
      </c>
    </row>
    <row r="1208" spans="2:4">
      <c r="B1208" s="490" t="s">
        <v>5510</v>
      </c>
      <c r="C1208" s="187">
        <v>701000</v>
      </c>
      <c r="D1208" s="187">
        <v>8412000</v>
      </c>
    </row>
    <row r="1209" spans="2:4">
      <c r="B1209" s="490" t="s">
        <v>5512</v>
      </c>
      <c r="C1209" s="187">
        <v>732000</v>
      </c>
      <c r="D1209" s="187">
        <v>8784000</v>
      </c>
    </row>
    <row r="1210" spans="2:4">
      <c r="B1210" s="490" t="s">
        <v>5516</v>
      </c>
      <c r="C1210" s="187">
        <v>683000</v>
      </c>
      <c r="D1210" s="187">
        <v>8196000</v>
      </c>
    </row>
    <row r="1211" spans="2:4">
      <c r="B1211" s="490" t="s">
        <v>5518</v>
      </c>
      <c r="C1211" s="187">
        <v>940000</v>
      </c>
      <c r="D1211" s="187">
        <v>11280000</v>
      </c>
    </row>
    <row r="1212" spans="2:4">
      <c r="B1212" s="490" t="s">
        <v>5520</v>
      </c>
      <c r="C1212" s="187">
        <v>897000</v>
      </c>
      <c r="D1212" s="187">
        <v>10764000</v>
      </c>
    </row>
    <row r="1213" spans="2:4">
      <c r="B1213" s="490" t="s">
        <v>5522</v>
      </c>
      <c r="C1213" s="187">
        <v>314000</v>
      </c>
      <c r="D1213" s="187">
        <v>3768000</v>
      </c>
    </row>
    <row r="1214" spans="2:4">
      <c r="B1214" s="490" t="s">
        <v>5526</v>
      </c>
      <c r="C1214" s="187">
        <v>701000</v>
      </c>
      <c r="D1214" s="187">
        <v>8412000</v>
      </c>
    </row>
    <row r="1215" spans="2:4">
      <c r="B1215" s="490" t="s">
        <v>5528</v>
      </c>
      <c r="C1215" s="187">
        <v>1137000</v>
      </c>
      <c r="D1215" s="187">
        <v>13644000</v>
      </c>
    </row>
    <row r="1216" spans="2:4">
      <c r="B1216" s="490" t="s">
        <v>5530</v>
      </c>
      <c r="C1216" s="187">
        <v>865000</v>
      </c>
      <c r="D1216" s="187">
        <v>10380000</v>
      </c>
    </row>
    <row r="1217" spans="2:4">
      <c r="B1217" s="490" t="s">
        <v>5532</v>
      </c>
      <c r="C1217" s="187">
        <v>604000</v>
      </c>
      <c r="D1217" s="187">
        <v>7248000</v>
      </c>
    </row>
    <row r="1218" spans="2:4">
      <c r="B1218" s="490" t="s">
        <v>5534</v>
      </c>
      <c r="C1218" s="187">
        <v>689000</v>
      </c>
      <c r="D1218" s="187">
        <v>8268000</v>
      </c>
    </row>
    <row r="1219" spans="2:4">
      <c r="B1219" s="490" t="s">
        <v>5538</v>
      </c>
      <c r="C1219" s="187">
        <v>1114000</v>
      </c>
      <c r="D1219" s="187">
        <v>13368000</v>
      </c>
    </row>
    <row r="1220" spans="2:4">
      <c r="B1220" s="490" t="s">
        <v>5542</v>
      </c>
      <c r="C1220" s="187">
        <v>897000</v>
      </c>
      <c r="D1220" s="187">
        <v>10764000</v>
      </c>
    </row>
    <row r="1221" spans="2:4">
      <c r="B1221" s="490" t="s">
        <v>5544</v>
      </c>
      <c r="C1221" s="187">
        <v>732000</v>
      </c>
      <c r="D1221" s="187">
        <v>8784000</v>
      </c>
    </row>
    <row r="1222" spans="2:4">
      <c r="B1222" s="490" t="s">
        <v>5546</v>
      </c>
      <c r="C1222" s="187">
        <v>543000</v>
      </c>
      <c r="D1222" s="187">
        <v>6516000</v>
      </c>
    </row>
    <row r="1223" spans="2:4">
      <c r="B1223" s="490" t="s">
        <v>5548</v>
      </c>
      <c r="C1223" s="187">
        <v>543000</v>
      </c>
      <c r="D1223" s="187">
        <v>6516000</v>
      </c>
    </row>
    <row r="1224" spans="2:4">
      <c r="B1224" s="490" t="s">
        <v>5557</v>
      </c>
      <c r="C1224" s="187">
        <v>566000</v>
      </c>
      <c r="D1224" s="187">
        <v>6792000</v>
      </c>
    </row>
    <row r="1225" spans="2:4">
      <c r="B1225" s="490" t="s">
        <v>5559</v>
      </c>
      <c r="C1225" s="187">
        <v>833000</v>
      </c>
      <c r="D1225" s="187">
        <v>9996000</v>
      </c>
    </row>
    <row r="1226" spans="2:4">
      <c r="B1226" s="490" t="s">
        <v>5561</v>
      </c>
      <c r="C1226" s="187">
        <v>555000</v>
      </c>
      <c r="D1226" s="187">
        <v>6660000</v>
      </c>
    </row>
    <row r="1227" spans="2:4">
      <c r="B1227" s="490" t="s">
        <v>5566</v>
      </c>
      <c r="C1227" s="187">
        <v>588000</v>
      </c>
      <c r="D1227" s="187">
        <v>7056000</v>
      </c>
    </row>
    <row r="1228" spans="2:4">
      <c r="B1228" s="490" t="s">
        <v>5569</v>
      </c>
      <c r="C1228" s="187">
        <v>683000</v>
      </c>
      <c r="D1228" s="187">
        <v>8196000</v>
      </c>
    </row>
    <row r="1229" spans="2:4">
      <c r="B1229" s="490" t="s">
        <v>5571</v>
      </c>
      <c r="C1229" s="187">
        <v>683000</v>
      </c>
      <c r="D1229" s="187">
        <v>8196000</v>
      </c>
    </row>
    <row r="1230" spans="2:4">
      <c r="B1230" s="490" t="s">
        <v>5573</v>
      </c>
      <c r="C1230" s="187">
        <v>683000</v>
      </c>
      <c r="D1230" s="187">
        <v>8196000</v>
      </c>
    </row>
    <row r="1231" spans="2:4">
      <c r="B1231" s="490" t="s">
        <v>5575</v>
      </c>
      <c r="C1231" s="187">
        <v>807000</v>
      </c>
      <c r="D1231" s="187">
        <v>9684000</v>
      </c>
    </row>
    <row r="1232" spans="2:4">
      <c r="B1232" s="490" t="s">
        <v>5577</v>
      </c>
      <c r="C1232" s="187">
        <v>606000</v>
      </c>
      <c r="D1232" s="187">
        <v>7272000</v>
      </c>
    </row>
    <row r="1233" spans="2:4">
      <c r="B1233" s="490" t="s">
        <v>5579</v>
      </c>
      <c r="C1233" s="187">
        <v>606000</v>
      </c>
      <c r="D1233" s="187">
        <v>7272000</v>
      </c>
    </row>
    <row r="1234" spans="2:4">
      <c r="B1234" s="490" t="s">
        <v>5581</v>
      </c>
      <c r="C1234" s="187">
        <v>807000</v>
      </c>
      <c r="D1234" s="187">
        <v>9684000</v>
      </c>
    </row>
    <row r="1235" spans="2:4">
      <c r="B1235" s="490" t="s">
        <v>5583</v>
      </c>
      <c r="C1235" s="187">
        <v>683000</v>
      </c>
      <c r="D1235" s="187">
        <v>8196000</v>
      </c>
    </row>
    <row r="1236" spans="2:4">
      <c r="B1236" s="490" t="s">
        <v>5585</v>
      </c>
      <c r="C1236" s="187">
        <v>683000</v>
      </c>
      <c r="D1236" s="187">
        <v>8196000</v>
      </c>
    </row>
    <row r="1237" spans="2:4">
      <c r="B1237" s="490" t="s">
        <v>5587</v>
      </c>
      <c r="C1237" s="187">
        <v>486000</v>
      </c>
      <c r="D1237" s="187">
        <v>5832000</v>
      </c>
    </row>
    <row r="1238" spans="2:4">
      <c r="B1238" s="490" t="s">
        <v>5589</v>
      </c>
      <c r="C1238" s="187">
        <v>543000</v>
      </c>
      <c r="D1238" s="187">
        <v>6516000</v>
      </c>
    </row>
    <row r="1239" spans="2:4">
      <c r="B1239" s="490" t="s">
        <v>5593</v>
      </c>
      <c r="C1239" s="187">
        <v>1171000</v>
      </c>
      <c r="D1239" s="187">
        <v>14052000</v>
      </c>
    </row>
    <row r="1240" spans="2:4">
      <c r="B1240" s="490" t="s">
        <v>5595</v>
      </c>
      <c r="C1240" s="187">
        <v>316000</v>
      </c>
      <c r="D1240" s="187">
        <v>3792000</v>
      </c>
    </row>
    <row r="1241" spans="2:4">
      <c r="B1241" s="490" t="s">
        <v>5599</v>
      </c>
      <c r="C1241" s="187">
        <v>601000</v>
      </c>
      <c r="D1241" s="187">
        <v>7212000</v>
      </c>
    </row>
    <row r="1242" spans="2:4">
      <c r="B1242" s="490" t="s">
        <v>5603</v>
      </c>
      <c r="C1242" s="187">
        <v>1041000</v>
      </c>
      <c r="D1242" s="187">
        <v>12492000</v>
      </c>
    </row>
    <row r="1243" spans="2:4">
      <c r="B1243" s="490" t="s">
        <v>5605</v>
      </c>
      <c r="C1243" s="187">
        <v>761000</v>
      </c>
      <c r="D1243" s="187">
        <v>9132000</v>
      </c>
    </row>
    <row r="1244" spans="2:4">
      <c r="B1244" s="490" t="s">
        <v>5607</v>
      </c>
      <c r="C1244" s="187">
        <v>827000</v>
      </c>
      <c r="D1244" s="187">
        <v>9924000</v>
      </c>
    </row>
    <row r="1245" spans="2:4">
      <c r="B1245" s="490" t="s">
        <v>5609</v>
      </c>
      <c r="C1245" s="187">
        <v>1290000</v>
      </c>
      <c r="D1245" s="187">
        <v>15480000</v>
      </c>
    </row>
    <row r="1246" spans="2:4">
      <c r="B1246" s="490" t="s">
        <v>5611</v>
      </c>
      <c r="C1246" s="187">
        <v>807000</v>
      </c>
      <c r="D1246" s="187">
        <v>9684000</v>
      </c>
    </row>
    <row r="1247" spans="2:4">
      <c r="B1247" s="490" t="s">
        <v>5615</v>
      </c>
      <c r="C1247" s="187">
        <v>795000</v>
      </c>
      <c r="D1247" s="187">
        <v>9540000</v>
      </c>
    </row>
    <row r="1248" spans="2:4">
      <c r="B1248" s="490" t="s">
        <v>5617</v>
      </c>
      <c r="C1248" s="187">
        <v>529000</v>
      </c>
      <c r="D1248" s="187">
        <v>6348000</v>
      </c>
    </row>
    <row r="1249" spans="2:4">
      <c r="B1249" s="490" t="s">
        <v>5622</v>
      </c>
      <c r="C1249" s="187">
        <v>606000</v>
      </c>
      <c r="D1249" s="187">
        <v>7272000</v>
      </c>
    </row>
    <row r="1250" spans="2:4">
      <c r="B1250" s="490" t="s">
        <v>5624</v>
      </c>
      <c r="C1250" s="187">
        <v>494000</v>
      </c>
      <c r="D1250" s="187">
        <v>5928000</v>
      </c>
    </row>
    <row r="1251" spans="2:4">
      <c r="B1251" s="490" t="s">
        <v>5628</v>
      </c>
      <c r="C1251" s="187">
        <v>897000</v>
      </c>
      <c r="D1251" s="187">
        <v>10764000</v>
      </c>
    </row>
    <row r="1252" spans="2:4">
      <c r="B1252" s="490" t="s">
        <v>5632</v>
      </c>
      <c r="C1252" s="187">
        <v>543000</v>
      </c>
      <c r="D1252" s="187">
        <v>6516000</v>
      </c>
    </row>
    <row r="1253" spans="2:4">
      <c r="B1253" s="490" t="s">
        <v>5636</v>
      </c>
      <c r="C1253" s="187">
        <v>865000</v>
      </c>
      <c r="D1253" s="187">
        <v>10380000</v>
      </c>
    </row>
    <row r="1254" spans="2:4">
      <c r="B1254" s="490" t="s">
        <v>5638</v>
      </c>
      <c r="C1254" s="187">
        <v>940000</v>
      </c>
      <c r="D1254" s="187">
        <v>11280000</v>
      </c>
    </row>
    <row r="1255" spans="2:4">
      <c r="B1255" s="490" t="s">
        <v>5640</v>
      </c>
      <c r="C1255" s="187">
        <v>371000</v>
      </c>
      <c r="D1255" s="187">
        <v>4452000</v>
      </c>
    </row>
    <row r="1256" spans="2:4">
      <c r="B1256" s="490" t="s">
        <v>5642</v>
      </c>
      <c r="C1256" s="187">
        <v>1041000</v>
      </c>
      <c r="D1256" s="187">
        <v>12492000</v>
      </c>
    </row>
    <row r="1257" spans="2:4">
      <c r="B1257" s="490" t="s">
        <v>5644</v>
      </c>
      <c r="C1257" s="187">
        <v>1154000</v>
      </c>
      <c r="D1257" s="187">
        <v>13848000</v>
      </c>
    </row>
    <row r="1258" spans="2:4">
      <c r="B1258" s="490" t="s">
        <v>5646</v>
      </c>
      <c r="C1258" s="187">
        <v>762000</v>
      </c>
      <c r="D1258" s="187">
        <v>9144000</v>
      </c>
    </row>
    <row r="1259" spans="2:4">
      <c r="B1259" s="490" t="s">
        <v>5648</v>
      </c>
      <c r="C1259" s="187">
        <v>963000</v>
      </c>
      <c r="D1259" s="187">
        <v>11556000</v>
      </c>
    </row>
    <row r="1260" spans="2:4">
      <c r="B1260" s="490" t="s">
        <v>5650</v>
      </c>
      <c r="C1260" s="187">
        <v>827000</v>
      </c>
      <c r="D1260" s="187">
        <v>9924000</v>
      </c>
    </row>
    <row r="1261" spans="2:4">
      <c r="B1261" s="490" t="s">
        <v>5652</v>
      </c>
      <c r="C1261" s="187">
        <v>827000</v>
      </c>
      <c r="D1261" s="187">
        <v>9924000</v>
      </c>
    </row>
    <row r="1262" spans="2:4">
      <c r="B1262" s="490" t="s">
        <v>5656</v>
      </c>
      <c r="C1262" s="187">
        <v>642000</v>
      </c>
      <c r="D1262" s="187">
        <v>7704000</v>
      </c>
    </row>
    <row r="1263" spans="2:4">
      <c r="B1263" s="490" t="s">
        <v>5658</v>
      </c>
      <c r="C1263" s="187">
        <v>822000</v>
      </c>
      <c r="D1263" s="187">
        <v>9864000</v>
      </c>
    </row>
    <row r="1264" spans="2:4">
      <c r="B1264" s="490" t="s">
        <v>5660</v>
      </c>
      <c r="C1264" s="187">
        <v>601000</v>
      </c>
      <c r="D1264" s="187">
        <v>7212000</v>
      </c>
    </row>
    <row r="1265" spans="2:4">
      <c r="B1265" s="490" t="s">
        <v>5662</v>
      </c>
      <c r="C1265" s="187">
        <v>701000</v>
      </c>
      <c r="D1265" s="187">
        <v>8412000</v>
      </c>
    </row>
    <row r="1266" spans="2:4">
      <c r="B1266" s="490" t="s">
        <v>5664</v>
      </c>
      <c r="C1266" s="187">
        <v>601000</v>
      </c>
      <c r="D1266" s="187">
        <v>7212000</v>
      </c>
    </row>
    <row r="1267" spans="2:4">
      <c r="B1267" s="490" t="s">
        <v>5666</v>
      </c>
      <c r="C1267" s="187">
        <v>804000</v>
      </c>
      <c r="D1267" s="187">
        <v>9648000</v>
      </c>
    </row>
    <row r="1268" spans="2:4">
      <c r="B1268" s="490" t="s">
        <v>5668</v>
      </c>
      <c r="C1268" s="187">
        <v>807000</v>
      </c>
      <c r="D1268" s="187">
        <v>9684000</v>
      </c>
    </row>
    <row r="1269" spans="2:4">
      <c r="B1269" s="490" t="s">
        <v>5670</v>
      </c>
      <c r="C1269" s="187">
        <v>535000</v>
      </c>
      <c r="D1269" s="187">
        <v>6420000</v>
      </c>
    </row>
    <row r="1270" spans="2:4">
      <c r="B1270" s="490" t="s">
        <v>5672</v>
      </c>
      <c r="C1270" s="187">
        <v>405000</v>
      </c>
      <c r="D1270" s="187">
        <v>4860000</v>
      </c>
    </row>
    <row r="1271" spans="2:4">
      <c r="B1271" s="490" t="s">
        <v>5678</v>
      </c>
      <c r="C1271" s="187">
        <v>606000</v>
      </c>
      <c r="D1271" s="187">
        <v>7272000</v>
      </c>
    </row>
    <row r="1272" spans="2:4">
      <c r="B1272" s="490" t="s">
        <v>5680</v>
      </c>
      <c r="C1272" s="187">
        <v>658000</v>
      </c>
      <c r="D1272" s="187">
        <v>7896000</v>
      </c>
    </row>
    <row r="1273" spans="2:4">
      <c r="B1273" s="490" t="s">
        <v>5682</v>
      </c>
      <c r="C1273" s="187">
        <v>658000</v>
      </c>
      <c r="D1273" s="187">
        <v>7896000</v>
      </c>
    </row>
    <row r="1274" spans="2:4">
      <c r="B1274" s="490" t="s">
        <v>5684</v>
      </c>
      <c r="C1274" s="187">
        <v>683000</v>
      </c>
      <c r="D1274" s="187">
        <v>8196000</v>
      </c>
    </row>
    <row r="1275" spans="2:4">
      <c r="B1275" s="490" t="s">
        <v>5686</v>
      </c>
      <c r="C1275" s="187">
        <v>683000</v>
      </c>
      <c r="D1275" s="187">
        <v>8196000</v>
      </c>
    </row>
    <row r="1276" spans="2:4">
      <c r="B1276" s="490" t="s">
        <v>5688</v>
      </c>
      <c r="C1276" s="187">
        <v>683000</v>
      </c>
      <c r="D1276" s="187">
        <v>8196000</v>
      </c>
    </row>
    <row r="1277" spans="2:4">
      <c r="B1277" s="490" t="s">
        <v>5690</v>
      </c>
      <c r="C1277" s="187">
        <v>658000</v>
      </c>
      <c r="D1277" s="187">
        <v>7896000</v>
      </c>
    </row>
    <row r="1278" spans="2:4">
      <c r="B1278" s="490" t="s">
        <v>5692</v>
      </c>
      <c r="C1278" s="187">
        <v>636000</v>
      </c>
      <c r="D1278" s="187">
        <v>7632000</v>
      </c>
    </row>
    <row r="1279" spans="2:4">
      <c r="B1279" s="490" t="s">
        <v>5694</v>
      </c>
      <c r="C1279" s="187">
        <v>683000</v>
      </c>
      <c r="D1279" s="187">
        <v>8196000</v>
      </c>
    </row>
    <row r="1280" spans="2:4">
      <c r="B1280" s="490" t="s">
        <v>5696</v>
      </c>
      <c r="C1280" s="187">
        <v>683000</v>
      </c>
      <c r="D1280" s="187">
        <v>8196000</v>
      </c>
    </row>
    <row r="1281" spans="2:4">
      <c r="B1281" s="490" t="s">
        <v>5698</v>
      </c>
      <c r="C1281" s="187">
        <v>683000</v>
      </c>
      <c r="D1281" s="187">
        <v>8196000</v>
      </c>
    </row>
    <row r="1282" spans="2:4">
      <c r="B1282" s="490" t="s">
        <v>5700</v>
      </c>
      <c r="C1282" s="187">
        <v>658000</v>
      </c>
      <c r="D1282" s="187">
        <v>7896000</v>
      </c>
    </row>
    <row r="1283" spans="2:4">
      <c r="B1283" s="490" t="s">
        <v>5702</v>
      </c>
      <c r="C1283" s="187">
        <v>683000</v>
      </c>
      <c r="D1283" s="187">
        <v>8196000</v>
      </c>
    </row>
    <row r="1284" spans="2:4">
      <c r="B1284" s="490" t="s">
        <v>5704</v>
      </c>
      <c r="C1284" s="187">
        <v>683000</v>
      </c>
      <c r="D1284" s="187">
        <v>8196000</v>
      </c>
    </row>
    <row r="1285" spans="2:4">
      <c r="B1285" s="490" t="s">
        <v>5706</v>
      </c>
      <c r="C1285" s="187">
        <v>683000</v>
      </c>
      <c r="D1285" s="187">
        <v>8196000</v>
      </c>
    </row>
    <row r="1286" spans="2:4">
      <c r="B1286" s="490" t="s">
        <v>5708</v>
      </c>
      <c r="C1286" s="187">
        <v>683000</v>
      </c>
      <c r="D1286" s="187">
        <v>8196000</v>
      </c>
    </row>
    <row r="1287" spans="2:4">
      <c r="B1287" s="490" t="s">
        <v>5710</v>
      </c>
      <c r="C1287" s="187">
        <v>606000</v>
      </c>
      <c r="D1287" s="187">
        <v>7272000</v>
      </c>
    </row>
    <row r="1288" spans="2:4">
      <c r="B1288" s="490" t="s">
        <v>5712</v>
      </c>
      <c r="C1288" s="187">
        <v>606000</v>
      </c>
      <c r="D1288" s="187">
        <v>7272000</v>
      </c>
    </row>
    <row r="1289" spans="2:4">
      <c r="B1289" s="490" t="s">
        <v>5714</v>
      </c>
      <c r="C1289" s="187">
        <v>683000</v>
      </c>
      <c r="D1289" s="187">
        <v>8196000</v>
      </c>
    </row>
    <row r="1290" spans="2:4">
      <c r="B1290" s="490" t="s">
        <v>5716</v>
      </c>
      <c r="C1290" s="187">
        <v>683000</v>
      </c>
      <c r="D1290" s="187">
        <v>8196000</v>
      </c>
    </row>
    <row r="1291" spans="2:4">
      <c r="B1291" s="490" t="s">
        <v>5718</v>
      </c>
      <c r="C1291" s="187">
        <v>658000</v>
      </c>
      <c r="D1291" s="187">
        <v>7896000</v>
      </c>
    </row>
    <row r="1292" spans="2:4">
      <c r="B1292" s="490" t="s">
        <v>5720</v>
      </c>
      <c r="C1292" s="187">
        <v>683000</v>
      </c>
      <c r="D1292" s="187">
        <v>8196000</v>
      </c>
    </row>
    <row r="1293" spans="2:4">
      <c r="B1293" s="490" t="s">
        <v>5722</v>
      </c>
      <c r="C1293" s="187">
        <v>683000</v>
      </c>
      <c r="D1293" s="187">
        <v>8196000</v>
      </c>
    </row>
    <row r="1294" spans="2:4">
      <c r="B1294" s="490" t="s">
        <v>5724</v>
      </c>
      <c r="C1294" s="187">
        <v>683000</v>
      </c>
      <c r="D1294" s="187">
        <v>8196000</v>
      </c>
    </row>
    <row r="1295" spans="2:4">
      <c r="B1295" s="490" t="s">
        <v>5726</v>
      </c>
      <c r="C1295" s="187">
        <v>683000</v>
      </c>
      <c r="D1295" s="187">
        <v>8196000</v>
      </c>
    </row>
    <row r="1296" spans="2:4">
      <c r="B1296" s="490" t="s">
        <v>5728</v>
      </c>
      <c r="C1296" s="187">
        <v>555000</v>
      </c>
      <c r="D1296" s="187">
        <v>6660000</v>
      </c>
    </row>
    <row r="1297" spans="2:4">
      <c r="B1297" s="490" t="s">
        <v>5730</v>
      </c>
      <c r="C1297" s="187">
        <v>555000</v>
      </c>
      <c r="D1297" s="187">
        <v>6660000</v>
      </c>
    </row>
    <row r="1298" spans="2:4">
      <c r="B1298" s="490" t="s">
        <v>5733</v>
      </c>
      <c r="C1298" s="187">
        <v>468000</v>
      </c>
      <c r="D1298" s="187">
        <v>5616000</v>
      </c>
    </row>
    <row r="1299" spans="2:4">
      <c r="B1299" s="490" t="s">
        <v>5747</v>
      </c>
      <c r="C1299" s="187">
        <v>417000</v>
      </c>
      <c r="D1299" s="187">
        <v>5004000</v>
      </c>
    </row>
    <row r="1300" spans="2:4">
      <c r="B1300" s="490" t="s">
        <v>5749</v>
      </c>
      <c r="C1300" s="187">
        <v>374000</v>
      </c>
      <c r="D1300" s="187">
        <v>4488000</v>
      </c>
    </row>
    <row r="1301" spans="2:4">
      <c r="B1301" s="490" t="s">
        <v>5751</v>
      </c>
      <c r="C1301" s="187">
        <v>833000</v>
      </c>
      <c r="D1301" s="187">
        <v>9996000</v>
      </c>
    </row>
    <row r="1302" spans="2:4">
      <c r="B1302" s="490" t="s">
        <v>5753</v>
      </c>
      <c r="C1302" s="187">
        <v>807000</v>
      </c>
      <c r="D1302" s="187">
        <v>9684000</v>
      </c>
    </row>
    <row r="1303" spans="2:4">
      <c r="B1303" s="490" t="s">
        <v>5764</v>
      </c>
      <c r="C1303" s="187">
        <v>929000</v>
      </c>
      <c r="D1303" s="187">
        <v>11148000</v>
      </c>
    </row>
    <row r="1304" spans="2:4">
      <c r="B1304" s="490" t="s">
        <v>5770</v>
      </c>
      <c r="C1304" s="187">
        <v>462000</v>
      </c>
      <c r="D1304" s="187">
        <v>5544000</v>
      </c>
    </row>
    <row r="1305" spans="2:4">
      <c r="B1305" s="490" t="s">
        <v>5772</v>
      </c>
      <c r="C1305" s="187">
        <v>865000</v>
      </c>
      <c r="D1305" s="187">
        <v>10380000</v>
      </c>
    </row>
    <row r="1306" spans="2:4">
      <c r="B1306" s="490" t="s">
        <v>5774</v>
      </c>
      <c r="C1306" s="187">
        <v>606000</v>
      </c>
      <c r="D1306" s="187">
        <v>7272000</v>
      </c>
    </row>
    <row r="1307" spans="2:4">
      <c r="B1307" s="490" t="s">
        <v>5776</v>
      </c>
      <c r="C1307" s="187">
        <v>372000</v>
      </c>
      <c r="D1307" s="187">
        <v>4464000</v>
      </c>
    </row>
    <row r="1308" spans="2:4">
      <c r="B1308" s="490" t="s">
        <v>5780</v>
      </c>
      <c r="C1308" s="187">
        <v>670000</v>
      </c>
      <c r="D1308" s="187">
        <v>8040000</v>
      </c>
    </row>
    <row r="1309" spans="2:4">
      <c r="B1309" s="490" t="s">
        <v>11836</v>
      </c>
      <c r="C1309" s="187">
        <v>544000</v>
      </c>
      <c r="D1309" s="187">
        <v>6528000</v>
      </c>
    </row>
    <row r="1310" spans="2:4">
      <c r="B1310" s="490" t="s">
        <v>5794</v>
      </c>
      <c r="C1310" s="187">
        <v>605000</v>
      </c>
      <c r="D1310" s="187">
        <v>7260000</v>
      </c>
    </row>
    <row r="1311" spans="2:4">
      <c r="B1311" s="490" t="s">
        <v>5798</v>
      </c>
      <c r="C1311" s="187">
        <v>653000</v>
      </c>
      <c r="D1311" s="187">
        <v>7836000</v>
      </c>
    </row>
    <row r="1312" spans="2:4">
      <c r="B1312" s="490" t="s">
        <v>5800</v>
      </c>
      <c r="C1312" s="187">
        <v>772000</v>
      </c>
      <c r="D1312" s="187">
        <v>9264000</v>
      </c>
    </row>
    <row r="1313" spans="2:4">
      <c r="B1313" s="490" t="s">
        <v>5804</v>
      </c>
      <c r="C1313" s="187">
        <v>940000</v>
      </c>
      <c r="D1313" s="187">
        <v>11280000</v>
      </c>
    </row>
    <row r="1314" spans="2:4">
      <c r="B1314" s="490" t="s">
        <v>5806</v>
      </c>
      <c r="C1314" s="187">
        <v>855000</v>
      </c>
      <c r="D1314" s="187">
        <v>10260000</v>
      </c>
    </row>
    <row r="1315" spans="2:4">
      <c r="B1315" s="490" t="s">
        <v>5815</v>
      </c>
      <c r="C1315" s="187">
        <v>865000</v>
      </c>
      <c r="D1315" s="187">
        <v>10380000</v>
      </c>
    </row>
    <row r="1316" spans="2:4">
      <c r="B1316" s="490" t="s">
        <v>5817</v>
      </c>
      <c r="C1316" s="187">
        <v>884000</v>
      </c>
      <c r="D1316" s="187">
        <v>10608000</v>
      </c>
    </row>
    <row r="1317" spans="2:4">
      <c r="B1317" s="490" t="s">
        <v>5819</v>
      </c>
      <c r="C1317" s="187">
        <v>833000</v>
      </c>
      <c r="D1317" s="187">
        <v>9996000</v>
      </c>
    </row>
    <row r="1318" spans="2:4">
      <c r="B1318" s="490" t="s">
        <v>5821</v>
      </c>
      <c r="C1318" s="187">
        <v>827000</v>
      </c>
      <c r="D1318" s="187">
        <v>9924000</v>
      </c>
    </row>
    <row r="1319" spans="2:4">
      <c r="B1319" s="490" t="s">
        <v>5823</v>
      </c>
      <c r="C1319" s="187">
        <v>586000</v>
      </c>
      <c r="D1319" s="187">
        <v>7032000</v>
      </c>
    </row>
    <row r="1320" spans="2:4">
      <c r="B1320" s="490" t="s">
        <v>5827</v>
      </c>
      <c r="C1320" s="187">
        <v>352000</v>
      </c>
      <c r="D1320" s="187">
        <v>4224000</v>
      </c>
    </row>
    <row r="1321" spans="2:4">
      <c r="B1321" s="490" t="s">
        <v>5829</v>
      </c>
      <c r="C1321" s="187">
        <v>450000</v>
      </c>
      <c r="D1321" s="187">
        <v>5400000</v>
      </c>
    </row>
    <row r="1322" spans="2:4">
      <c r="B1322" s="490" t="s">
        <v>5835</v>
      </c>
      <c r="C1322" s="187">
        <v>807000</v>
      </c>
      <c r="D1322" s="187">
        <v>9684000</v>
      </c>
    </row>
    <row r="1323" spans="2:4">
      <c r="B1323" s="490" t="s">
        <v>5837</v>
      </c>
      <c r="C1323" s="187">
        <v>659000</v>
      </c>
      <c r="D1323" s="187">
        <v>7908000</v>
      </c>
    </row>
    <row r="1324" spans="2:4">
      <c r="B1324" s="490" t="s">
        <v>5839</v>
      </c>
      <c r="C1324" s="187">
        <v>807000</v>
      </c>
      <c r="D1324" s="187">
        <v>9684000</v>
      </c>
    </row>
    <row r="1325" spans="2:4">
      <c r="B1325" s="490" t="s">
        <v>5841</v>
      </c>
      <c r="C1325" s="187">
        <v>781000</v>
      </c>
      <c r="D1325" s="187">
        <v>9372000</v>
      </c>
    </row>
    <row r="1326" spans="2:4">
      <c r="B1326" s="490" t="s">
        <v>5843</v>
      </c>
      <c r="C1326" s="187">
        <v>415000</v>
      </c>
      <c r="D1326" s="187">
        <v>4980000</v>
      </c>
    </row>
    <row r="1327" spans="2:4">
      <c r="B1327" s="490" t="s">
        <v>5845</v>
      </c>
      <c r="C1327" s="187">
        <v>505000</v>
      </c>
      <c r="D1327" s="187">
        <v>6060000</v>
      </c>
    </row>
    <row r="1328" spans="2:4">
      <c r="B1328" s="490" t="s">
        <v>5847</v>
      </c>
      <c r="C1328" s="187">
        <v>865000</v>
      </c>
      <c r="D1328" s="187">
        <v>10380000</v>
      </c>
    </row>
    <row r="1329" spans="2:4">
      <c r="B1329" s="490" t="s">
        <v>5849</v>
      </c>
      <c r="C1329" s="187">
        <v>807000</v>
      </c>
      <c r="D1329" s="187">
        <v>9684000</v>
      </c>
    </row>
    <row r="1330" spans="2:4">
      <c r="B1330" s="490" t="s">
        <v>5851</v>
      </c>
      <c r="C1330" s="187">
        <v>865000</v>
      </c>
      <c r="D1330" s="187">
        <v>10380000</v>
      </c>
    </row>
    <row r="1331" spans="2:4">
      <c r="B1331" s="490" t="s">
        <v>5853</v>
      </c>
      <c r="C1331" s="187">
        <v>880000</v>
      </c>
      <c r="D1331" s="187">
        <v>10560000</v>
      </c>
    </row>
    <row r="1332" spans="2:4">
      <c r="B1332" s="490" t="s">
        <v>5855</v>
      </c>
      <c r="C1332" s="187">
        <v>555000</v>
      </c>
      <c r="D1332" s="187">
        <v>6660000</v>
      </c>
    </row>
    <row r="1333" spans="2:4">
      <c r="B1333" s="490" t="s">
        <v>5857</v>
      </c>
      <c r="C1333" s="187">
        <v>632000</v>
      </c>
      <c r="D1333" s="187">
        <v>7584000</v>
      </c>
    </row>
    <row r="1334" spans="2:4">
      <c r="B1334" s="490" t="s">
        <v>5859</v>
      </c>
      <c r="C1334" s="187">
        <v>632000</v>
      </c>
      <c r="D1334" s="187">
        <v>7584000</v>
      </c>
    </row>
    <row r="1335" spans="2:4">
      <c r="B1335" s="490" t="s">
        <v>5861</v>
      </c>
      <c r="C1335" s="187">
        <v>636000</v>
      </c>
      <c r="D1335" s="187">
        <v>7632000</v>
      </c>
    </row>
    <row r="1336" spans="2:4">
      <c r="B1336" s="490" t="s">
        <v>5863</v>
      </c>
      <c r="C1336" s="187">
        <v>636000</v>
      </c>
      <c r="D1336" s="187">
        <v>7632000</v>
      </c>
    </row>
    <row r="1337" spans="2:4">
      <c r="B1337" s="490" t="s">
        <v>5865</v>
      </c>
      <c r="C1337" s="187">
        <v>636000</v>
      </c>
      <c r="D1337" s="187">
        <v>7632000</v>
      </c>
    </row>
    <row r="1338" spans="2:4">
      <c r="B1338" s="490" t="s">
        <v>5867</v>
      </c>
      <c r="C1338" s="187">
        <v>636000</v>
      </c>
      <c r="D1338" s="187">
        <v>7632000</v>
      </c>
    </row>
    <row r="1339" spans="2:4">
      <c r="B1339" s="490" t="s">
        <v>5869</v>
      </c>
      <c r="C1339" s="187">
        <v>555000</v>
      </c>
      <c r="D1339" s="187">
        <v>6660000</v>
      </c>
    </row>
    <row r="1340" spans="2:4">
      <c r="B1340" s="490" t="s">
        <v>5871</v>
      </c>
      <c r="C1340" s="187">
        <v>636000</v>
      </c>
      <c r="D1340" s="187">
        <v>7632000</v>
      </c>
    </row>
    <row r="1341" spans="2:4">
      <c r="B1341" s="490" t="s">
        <v>5873</v>
      </c>
      <c r="C1341" s="187">
        <v>555000</v>
      </c>
      <c r="D1341" s="187">
        <v>6660000</v>
      </c>
    </row>
    <row r="1342" spans="2:4">
      <c r="B1342" s="490" t="s">
        <v>5875</v>
      </c>
      <c r="C1342" s="187">
        <v>555000</v>
      </c>
      <c r="D1342" s="187">
        <v>6660000</v>
      </c>
    </row>
    <row r="1343" spans="2:4">
      <c r="B1343" s="490" t="s">
        <v>5877</v>
      </c>
      <c r="C1343" s="187">
        <v>636000</v>
      </c>
      <c r="D1343" s="187">
        <v>7632000</v>
      </c>
    </row>
    <row r="1344" spans="2:4">
      <c r="B1344" s="490" t="s">
        <v>5879</v>
      </c>
      <c r="C1344" s="187">
        <v>555000</v>
      </c>
      <c r="D1344" s="187">
        <v>6660000</v>
      </c>
    </row>
    <row r="1345" spans="2:4">
      <c r="B1345" s="490" t="s">
        <v>5881</v>
      </c>
      <c r="C1345" s="187">
        <v>636000</v>
      </c>
      <c r="D1345" s="187">
        <v>7632000</v>
      </c>
    </row>
    <row r="1346" spans="2:4">
      <c r="B1346" s="490" t="s">
        <v>5883</v>
      </c>
      <c r="C1346" s="187">
        <v>636000</v>
      </c>
      <c r="D1346" s="187">
        <v>7632000</v>
      </c>
    </row>
    <row r="1347" spans="2:4">
      <c r="B1347" s="490" t="s">
        <v>5885</v>
      </c>
      <c r="C1347" s="187">
        <v>636000</v>
      </c>
      <c r="D1347" s="187">
        <v>7632000</v>
      </c>
    </row>
    <row r="1348" spans="2:4">
      <c r="B1348" s="490" t="s">
        <v>5887</v>
      </c>
      <c r="C1348" s="187">
        <v>761000</v>
      </c>
      <c r="D1348" s="187">
        <v>9132000</v>
      </c>
    </row>
    <row r="1349" spans="2:4">
      <c r="B1349" s="490" t="s">
        <v>5889</v>
      </c>
      <c r="C1349" s="187">
        <v>555000</v>
      </c>
      <c r="D1349" s="187">
        <v>6660000</v>
      </c>
    </row>
    <row r="1350" spans="2:4">
      <c r="B1350" s="490" t="s">
        <v>5891</v>
      </c>
      <c r="C1350" s="187">
        <v>636000</v>
      </c>
      <c r="D1350" s="187">
        <v>7632000</v>
      </c>
    </row>
    <row r="1351" spans="2:4">
      <c r="B1351" s="490" t="s">
        <v>5893</v>
      </c>
      <c r="C1351" s="187">
        <v>636000</v>
      </c>
      <c r="D1351" s="187">
        <v>7632000</v>
      </c>
    </row>
    <row r="1352" spans="2:4">
      <c r="B1352" s="490" t="s">
        <v>5895</v>
      </c>
      <c r="C1352" s="187">
        <v>761000</v>
      </c>
      <c r="D1352" s="187">
        <v>9132000</v>
      </c>
    </row>
    <row r="1353" spans="2:4">
      <c r="B1353" s="490" t="s">
        <v>5897</v>
      </c>
      <c r="C1353" s="187">
        <v>636000</v>
      </c>
      <c r="D1353" s="187">
        <v>7632000</v>
      </c>
    </row>
    <row r="1354" spans="2:4">
      <c r="B1354" s="490" t="s">
        <v>5899</v>
      </c>
      <c r="C1354" s="187">
        <v>636000</v>
      </c>
      <c r="D1354" s="187">
        <v>7632000</v>
      </c>
    </row>
    <row r="1355" spans="2:4">
      <c r="B1355" s="490" t="s">
        <v>5901</v>
      </c>
      <c r="C1355" s="187">
        <v>636000</v>
      </c>
      <c r="D1355" s="187">
        <v>7632000</v>
      </c>
    </row>
    <row r="1356" spans="2:4">
      <c r="B1356" s="490" t="s">
        <v>5903</v>
      </c>
      <c r="C1356" s="187">
        <v>636000</v>
      </c>
      <c r="D1356" s="187">
        <v>7632000</v>
      </c>
    </row>
    <row r="1357" spans="2:4">
      <c r="B1357" s="490" t="s">
        <v>5905</v>
      </c>
      <c r="C1357" s="187">
        <v>636000</v>
      </c>
      <c r="D1357" s="187">
        <v>7632000</v>
      </c>
    </row>
    <row r="1358" spans="2:4">
      <c r="B1358" s="490" t="s">
        <v>5907</v>
      </c>
      <c r="C1358" s="187">
        <v>555000</v>
      </c>
      <c r="D1358" s="187">
        <v>6660000</v>
      </c>
    </row>
    <row r="1359" spans="2:4">
      <c r="B1359" s="490" t="s">
        <v>5909</v>
      </c>
      <c r="C1359" s="187">
        <v>636000</v>
      </c>
      <c r="D1359" s="187">
        <v>7632000</v>
      </c>
    </row>
    <row r="1360" spans="2:4">
      <c r="B1360" s="490" t="s">
        <v>5911</v>
      </c>
      <c r="C1360" s="187">
        <v>636000</v>
      </c>
      <c r="D1360" s="187">
        <v>7632000</v>
      </c>
    </row>
    <row r="1361" spans="2:4">
      <c r="B1361" s="490" t="s">
        <v>5913</v>
      </c>
      <c r="C1361" s="187">
        <v>588000</v>
      </c>
      <c r="D1361" s="187">
        <v>7056000</v>
      </c>
    </row>
    <row r="1362" spans="2:4">
      <c r="B1362" s="490" t="s">
        <v>5915</v>
      </c>
      <c r="C1362" s="187">
        <v>555000</v>
      </c>
      <c r="D1362" s="187">
        <v>6660000</v>
      </c>
    </row>
    <row r="1363" spans="2:4">
      <c r="B1363" s="490" t="s">
        <v>5917</v>
      </c>
      <c r="C1363" s="187">
        <v>486000</v>
      </c>
      <c r="D1363" s="187">
        <v>5832000</v>
      </c>
    </row>
    <row r="1364" spans="2:4">
      <c r="B1364" s="490" t="s">
        <v>5919</v>
      </c>
      <c r="C1364" s="187">
        <v>584000</v>
      </c>
      <c r="D1364" s="187">
        <v>7008000</v>
      </c>
    </row>
    <row r="1365" spans="2:4">
      <c r="B1365" s="490" t="s">
        <v>5921</v>
      </c>
      <c r="C1365" s="187">
        <v>701000</v>
      </c>
      <c r="D1365" s="187">
        <v>8412000</v>
      </c>
    </row>
    <row r="1366" spans="2:4">
      <c r="B1366" s="490" t="s">
        <v>5923</v>
      </c>
      <c r="C1366" s="187">
        <v>543000</v>
      </c>
      <c r="D1366" s="187">
        <v>6516000</v>
      </c>
    </row>
    <row r="1367" spans="2:4">
      <c r="B1367" s="490" t="s">
        <v>5925</v>
      </c>
      <c r="C1367" s="187">
        <v>468000</v>
      </c>
      <c r="D1367" s="187">
        <v>5616000</v>
      </c>
    </row>
    <row r="1368" spans="2:4">
      <c r="B1368" s="490" t="s">
        <v>5941</v>
      </c>
      <c r="C1368" s="187">
        <v>601000</v>
      </c>
      <c r="D1368" s="187">
        <v>7212000</v>
      </c>
    </row>
    <row r="1369" spans="2:4">
      <c r="B1369" s="490" t="s">
        <v>5943</v>
      </c>
      <c r="C1369" s="187">
        <v>468000</v>
      </c>
      <c r="D1369" s="187">
        <v>5616000</v>
      </c>
    </row>
    <row r="1370" spans="2:4">
      <c r="B1370" s="490" t="s">
        <v>5945</v>
      </c>
      <c r="C1370" s="187">
        <v>517000</v>
      </c>
      <c r="D1370" s="187">
        <v>6204000</v>
      </c>
    </row>
    <row r="1371" spans="2:4">
      <c r="B1371" s="490" t="s">
        <v>5947</v>
      </c>
      <c r="C1371" s="187">
        <v>367000</v>
      </c>
      <c r="D1371" s="187">
        <v>4404000</v>
      </c>
    </row>
    <row r="1372" spans="2:4">
      <c r="B1372" s="490" t="s">
        <v>5949</v>
      </c>
      <c r="C1372" s="187">
        <v>865000</v>
      </c>
      <c r="D1372" s="187">
        <v>10380000</v>
      </c>
    </row>
    <row r="1373" spans="2:4">
      <c r="B1373" s="490" t="s">
        <v>5951</v>
      </c>
      <c r="C1373" s="187">
        <v>592000</v>
      </c>
      <c r="D1373" s="187">
        <v>7104000</v>
      </c>
    </row>
    <row r="1374" spans="2:4">
      <c r="B1374" s="490" t="s">
        <v>5953</v>
      </c>
      <c r="C1374" s="187">
        <v>804000</v>
      </c>
      <c r="D1374" s="187">
        <v>9648000</v>
      </c>
    </row>
    <row r="1375" spans="2:4">
      <c r="B1375" s="490" t="s">
        <v>5955</v>
      </c>
      <c r="C1375" s="187">
        <v>761000</v>
      </c>
      <c r="D1375" s="187">
        <v>9132000</v>
      </c>
    </row>
    <row r="1376" spans="2:4">
      <c r="B1376" s="490" t="s">
        <v>5959</v>
      </c>
      <c r="C1376" s="187">
        <v>807000</v>
      </c>
      <c r="D1376" s="187">
        <v>9684000</v>
      </c>
    </row>
    <row r="1377" spans="2:4">
      <c r="B1377" s="490" t="s">
        <v>5963</v>
      </c>
      <c r="C1377" s="187">
        <v>543000</v>
      </c>
      <c r="D1377" s="187">
        <v>6516000</v>
      </c>
    </row>
    <row r="1378" spans="2:4">
      <c r="B1378" s="490" t="s">
        <v>5965</v>
      </c>
      <c r="C1378" s="187">
        <v>327000</v>
      </c>
      <c r="D1378" s="187">
        <v>3924000</v>
      </c>
    </row>
    <row r="1379" spans="2:4">
      <c r="B1379" s="490" t="s">
        <v>5967</v>
      </c>
      <c r="C1379" s="187">
        <v>568000</v>
      </c>
      <c r="D1379" s="187">
        <v>6816000</v>
      </c>
    </row>
    <row r="1380" spans="2:4">
      <c r="B1380" s="490" t="s">
        <v>5969</v>
      </c>
      <c r="C1380" s="187">
        <v>374000</v>
      </c>
      <c r="D1380" s="187">
        <v>4488000</v>
      </c>
    </row>
    <row r="1381" spans="2:4">
      <c r="B1381" s="490" t="s">
        <v>5971</v>
      </c>
      <c r="C1381" s="187">
        <v>833000</v>
      </c>
      <c r="D1381" s="187">
        <v>9996000</v>
      </c>
    </row>
    <row r="1382" spans="2:4">
      <c r="B1382" s="490" t="s">
        <v>5973</v>
      </c>
      <c r="C1382" s="187">
        <v>423000</v>
      </c>
      <c r="D1382" s="187">
        <v>5076000</v>
      </c>
    </row>
    <row r="1383" spans="2:4">
      <c r="B1383" s="490" t="s">
        <v>5977</v>
      </c>
      <c r="C1383" s="187">
        <v>736000</v>
      </c>
      <c r="D1383" s="187">
        <v>8832000</v>
      </c>
    </row>
    <row r="1384" spans="2:4">
      <c r="B1384" s="490" t="s">
        <v>5979</v>
      </c>
      <c r="C1384" s="187">
        <v>492000</v>
      </c>
      <c r="D1384" s="187">
        <v>5904000</v>
      </c>
    </row>
    <row r="1385" spans="2:4">
      <c r="B1385" s="490" t="s">
        <v>5983</v>
      </c>
      <c r="C1385" s="187">
        <v>767000</v>
      </c>
      <c r="D1385" s="187">
        <v>9204000</v>
      </c>
    </row>
    <row r="1386" spans="2:4">
      <c r="B1386" s="490" t="s">
        <v>5985</v>
      </c>
      <c r="C1386" s="187">
        <v>901000</v>
      </c>
      <c r="D1386" s="187">
        <v>10812000</v>
      </c>
    </row>
    <row r="1387" spans="2:4">
      <c r="B1387" s="490" t="s">
        <v>5987</v>
      </c>
      <c r="C1387" s="187">
        <v>1089000</v>
      </c>
      <c r="D1387" s="187">
        <v>13068000</v>
      </c>
    </row>
    <row r="1388" spans="2:4">
      <c r="B1388" s="490" t="s">
        <v>5989</v>
      </c>
      <c r="C1388" s="187">
        <v>940000</v>
      </c>
      <c r="D1388" s="187">
        <v>11280000</v>
      </c>
    </row>
    <row r="1389" spans="2:4">
      <c r="B1389" s="490" t="s">
        <v>5991</v>
      </c>
      <c r="C1389" s="187">
        <v>505000</v>
      </c>
      <c r="D1389" s="187">
        <v>6060000</v>
      </c>
    </row>
    <row r="1390" spans="2:4">
      <c r="B1390" s="490" t="s">
        <v>5993</v>
      </c>
      <c r="C1390" s="187">
        <v>701000</v>
      </c>
      <c r="D1390" s="187">
        <v>8412000</v>
      </c>
    </row>
    <row r="1391" spans="2:4">
      <c r="B1391" s="490" t="s">
        <v>11837</v>
      </c>
      <c r="C1391" s="187">
        <v>228000</v>
      </c>
      <c r="D1391" s="187">
        <v>2736000</v>
      </c>
    </row>
    <row r="1392" spans="2:4">
      <c r="B1392" s="490" t="s">
        <v>5997</v>
      </c>
      <c r="C1392" s="187">
        <v>922000</v>
      </c>
      <c r="D1392" s="187">
        <v>11064000</v>
      </c>
    </row>
    <row r="1393" spans="2:4">
      <c r="B1393" s="490" t="s">
        <v>6000</v>
      </c>
      <c r="C1393" s="187">
        <v>827000</v>
      </c>
      <c r="D1393" s="187">
        <v>9924000</v>
      </c>
    </row>
    <row r="1394" spans="2:4">
      <c r="B1394" s="490" t="s">
        <v>6007</v>
      </c>
      <c r="C1394" s="187">
        <v>420000</v>
      </c>
      <c r="D1394" s="187">
        <v>5040000</v>
      </c>
    </row>
    <row r="1395" spans="2:4">
      <c r="B1395" s="490" t="s">
        <v>6009</v>
      </c>
      <c r="C1395" s="187">
        <v>664000</v>
      </c>
      <c r="D1395" s="187">
        <v>7968000</v>
      </c>
    </row>
    <row r="1396" spans="2:4">
      <c r="B1396" s="490" t="s">
        <v>6011</v>
      </c>
      <c r="C1396" s="187">
        <v>833000</v>
      </c>
      <c r="D1396" s="187">
        <v>9996000</v>
      </c>
    </row>
    <row r="1397" spans="2:4">
      <c r="B1397" s="490" t="s">
        <v>6013</v>
      </c>
      <c r="C1397" s="187">
        <v>827000</v>
      </c>
      <c r="D1397" s="187">
        <v>9924000</v>
      </c>
    </row>
    <row r="1398" spans="2:4">
      <c r="B1398" s="490" t="s">
        <v>6017</v>
      </c>
      <c r="C1398" s="187">
        <v>1360000</v>
      </c>
      <c r="D1398" s="187">
        <v>16320000</v>
      </c>
    </row>
    <row r="1399" spans="2:4">
      <c r="B1399" s="490" t="s">
        <v>6020</v>
      </c>
      <c r="C1399" s="187">
        <v>878000</v>
      </c>
      <c r="D1399" s="187">
        <v>10536000</v>
      </c>
    </row>
    <row r="1400" spans="2:4">
      <c r="B1400" s="490" t="s">
        <v>6022</v>
      </c>
      <c r="C1400" s="187">
        <v>833000</v>
      </c>
      <c r="D1400" s="187">
        <v>9996000</v>
      </c>
    </row>
    <row r="1401" spans="2:4">
      <c r="B1401" s="490" t="s">
        <v>6024</v>
      </c>
      <c r="C1401" s="187">
        <v>1239000</v>
      </c>
      <c r="D1401" s="187">
        <v>14868000</v>
      </c>
    </row>
    <row r="1402" spans="2:4">
      <c r="B1402" s="490" t="s">
        <v>6028</v>
      </c>
      <c r="C1402" s="187">
        <v>897000</v>
      </c>
      <c r="D1402" s="187">
        <v>10764000</v>
      </c>
    </row>
    <row r="1403" spans="2:4">
      <c r="B1403" s="490" t="s">
        <v>6030</v>
      </c>
      <c r="C1403" s="187">
        <v>804000</v>
      </c>
      <c r="D1403" s="187">
        <v>9648000</v>
      </c>
    </row>
    <row r="1404" spans="2:4">
      <c r="B1404" s="490" t="s">
        <v>6032</v>
      </c>
      <c r="C1404" s="187">
        <v>584000</v>
      </c>
      <c r="D1404" s="187">
        <v>7008000</v>
      </c>
    </row>
    <row r="1405" spans="2:4">
      <c r="B1405" s="490" t="s">
        <v>6036</v>
      </c>
      <c r="C1405" s="187">
        <v>407000</v>
      </c>
      <c r="D1405" s="187">
        <v>4884000</v>
      </c>
    </row>
    <row r="1406" spans="2:4">
      <c r="B1406" s="490" t="s">
        <v>6040</v>
      </c>
      <c r="C1406" s="187">
        <v>897000</v>
      </c>
      <c r="D1406" s="187">
        <v>10764000</v>
      </c>
    </row>
    <row r="1407" spans="2:4">
      <c r="B1407" s="490" t="s">
        <v>6044</v>
      </c>
      <c r="C1407" s="187">
        <v>833000</v>
      </c>
      <c r="D1407" s="187">
        <v>9996000</v>
      </c>
    </row>
    <row r="1408" spans="2:4">
      <c r="B1408" s="490" t="s">
        <v>6046</v>
      </c>
      <c r="C1408" s="187">
        <v>688000</v>
      </c>
      <c r="D1408" s="187">
        <v>8256000</v>
      </c>
    </row>
    <row r="1409" spans="2:4">
      <c r="B1409" s="490" t="s">
        <v>6048</v>
      </c>
      <c r="C1409" s="187">
        <v>1236000</v>
      </c>
      <c r="D1409" s="187">
        <v>14832000</v>
      </c>
    </row>
    <row r="1410" spans="2:4">
      <c r="B1410" s="490" t="s">
        <v>6052</v>
      </c>
      <c r="C1410" s="187">
        <v>495000</v>
      </c>
      <c r="D1410" s="187">
        <v>5940000</v>
      </c>
    </row>
    <row r="1411" spans="2:4">
      <c r="B1411" s="490" t="s">
        <v>6054</v>
      </c>
      <c r="C1411" s="187">
        <v>495000</v>
      </c>
      <c r="D1411" s="187">
        <v>5940000</v>
      </c>
    </row>
    <row r="1412" spans="2:4">
      <c r="B1412" s="490" t="s">
        <v>6056</v>
      </c>
      <c r="C1412" s="187">
        <v>636000</v>
      </c>
      <c r="D1412" s="187">
        <v>7632000</v>
      </c>
    </row>
    <row r="1413" spans="2:4">
      <c r="B1413" s="490" t="s">
        <v>6058</v>
      </c>
      <c r="C1413" s="187">
        <v>632000</v>
      </c>
      <c r="D1413" s="187">
        <v>7584000</v>
      </c>
    </row>
    <row r="1414" spans="2:4">
      <c r="B1414" s="490" t="s">
        <v>6060</v>
      </c>
      <c r="C1414" s="187">
        <v>636000</v>
      </c>
      <c r="D1414" s="187">
        <v>7632000</v>
      </c>
    </row>
    <row r="1415" spans="2:4">
      <c r="B1415" s="490" t="s">
        <v>6062</v>
      </c>
      <c r="C1415" s="187">
        <v>636000</v>
      </c>
      <c r="D1415" s="187">
        <v>7632000</v>
      </c>
    </row>
    <row r="1416" spans="2:4">
      <c r="B1416" s="490" t="s">
        <v>6064</v>
      </c>
      <c r="C1416" s="187">
        <v>582000</v>
      </c>
      <c r="D1416" s="187">
        <v>6984000</v>
      </c>
    </row>
    <row r="1417" spans="2:4">
      <c r="B1417" s="490" t="s">
        <v>6066</v>
      </c>
      <c r="C1417" s="187">
        <v>636000</v>
      </c>
      <c r="D1417" s="187">
        <v>7632000</v>
      </c>
    </row>
    <row r="1418" spans="2:4">
      <c r="B1418" s="490" t="s">
        <v>6068</v>
      </c>
      <c r="C1418" s="187">
        <v>636000</v>
      </c>
      <c r="D1418" s="187">
        <v>7632000</v>
      </c>
    </row>
    <row r="1419" spans="2:4">
      <c r="B1419" s="490" t="s">
        <v>6070</v>
      </c>
      <c r="C1419" s="187">
        <v>636000</v>
      </c>
      <c r="D1419" s="187">
        <v>7632000</v>
      </c>
    </row>
    <row r="1420" spans="2:4">
      <c r="B1420" s="490" t="s">
        <v>6072</v>
      </c>
      <c r="C1420" s="187">
        <v>582000</v>
      </c>
      <c r="D1420" s="187">
        <v>6984000</v>
      </c>
    </row>
    <row r="1421" spans="2:4">
      <c r="B1421" s="490" t="s">
        <v>6074</v>
      </c>
      <c r="C1421" s="187">
        <v>636000</v>
      </c>
      <c r="D1421" s="187">
        <v>7632000</v>
      </c>
    </row>
    <row r="1422" spans="2:4">
      <c r="B1422" s="490" t="s">
        <v>6076</v>
      </c>
      <c r="C1422" s="187">
        <v>636000</v>
      </c>
      <c r="D1422" s="187">
        <v>7632000</v>
      </c>
    </row>
    <row r="1423" spans="2:4">
      <c r="B1423" s="490" t="s">
        <v>6078</v>
      </c>
      <c r="C1423" s="187">
        <v>582000</v>
      </c>
      <c r="D1423" s="187">
        <v>6984000</v>
      </c>
    </row>
    <row r="1424" spans="2:4">
      <c r="B1424" s="490" t="s">
        <v>6082</v>
      </c>
      <c r="C1424" s="187">
        <v>636000</v>
      </c>
      <c r="D1424" s="187">
        <v>7632000</v>
      </c>
    </row>
    <row r="1425" spans="2:4">
      <c r="B1425" s="490" t="s">
        <v>6084</v>
      </c>
      <c r="C1425" s="187">
        <v>636000</v>
      </c>
      <c r="D1425" s="187">
        <v>7632000</v>
      </c>
    </row>
    <row r="1426" spans="2:4">
      <c r="B1426" s="490" t="s">
        <v>6086</v>
      </c>
      <c r="C1426" s="187">
        <v>636000</v>
      </c>
      <c r="D1426" s="187">
        <v>7632000</v>
      </c>
    </row>
    <row r="1427" spans="2:4">
      <c r="B1427" s="490" t="s">
        <v>6088</v>
      </c>
      <c r="C1427" s="187">
        <v>555000</v>
      </c>
      <c r="D1427" s="187">
        <v>6660000</v>
      </c>
    </row>
    <row r="1428" spans="2:4">
      <c r="B1428" s="490" t="s">
        <v>6090</v>
      </c>
      <c r="C1428" s="187">
        <v>582000</v>
      </c>
      <c r="D1428" s="187">
        <v>6984000</v>
      </c>
    </row>
    <row r="1429" spans="2:4">
      <c r="B1429" s="490" t="s">
        <v>6092</v>
      </c>
      <c r="C1429" s="187">
        <v>683000</v>
      </c>
      <c r="D1429" s="187">
        <v>8196000</v>
      </c>
    </row>
    <row r="1430" spans="2:4">
      <c r="B1430" s="490" t="s">
        <v>6094</v>
      </c>
      <c r="C1430" s="187">
        <v>636000</v>
      </c>
      <c r="D1430" s="187">
        <v>7632000</v>
      </c>
    </row>
    <row r="1431" spans="2:4">
      <c r="B1431" s="490" t="s">
        <v>6097</v>
      </c>
      <c r="C1431" s="187">
        <v>636000</v>
      </c>
      <c r="D1431" s="187">
        <v>7632000</v>
      </c>
    </row>
    <row r="1432" spans="2:4">
      <c r="B1432" s="490" t="s">
        <v>6099</v>
      </c>
      <c r="C1432" s="187">
        <v>636000</v>
      </c>
      <c r="D1432" s="187">
        <v>7632000</v>
      </c>
    </row>
    <row r="1433" spans="2:4">
      <c r="B1433" s="490" t="s">
        <v>6101</v>
      </c>
      <c r="C1433" s="187">
        <v>636000</v>
      </c>
      <c r="D1433" s="187">
        <v>7632000</v>
      </c>
    </row>
    <row r="1434" spans="2:4">
      <c r="B1434" s="490" t="s">
        <v>6103</v>
      </c>
      <c r="C1434" s="187">
        <v>636000</v>
      </c>
      <c r="D1434" s="187">
        <v>7632000</v>
      </c>
    </row>
    <row r="1435" spans="2:4">
      <c r="B1435" s="490" t="s">
        <v>6105</v>
      </c>
      <c r="C1435" s="187">
        <v>636000</v>
      </c>
      <c r="D1435" s="187">
        <v>7632000</v>
      </c>
    </row>
    <row r="1436" spans="2:4">
      <c r="B1436" s="490" t="s">
        <v>6107</v>
      </c>
      <c r="C1436" s="187">
        <v>636000</v>
      </c>
      <c r="D1436" s="187">
        <v>7632000</v>
      </c>
    </row>
    <row r="1437" spans="2:4">
      <c r="B1437" s="490" t="s">
        <v>6109</v>
      </c>
      <c r="C1437" s="187">
        <v>636000</v>
      </c>
      <c r="D1437" s="187">
        <v>7632000</v>
      </c>
    </row>
    <row r="1438" spans="2:4">
      <c r="B1438" s="490" t="s">
        <v>6111</v>
      </c>
      <c r="C1438" s="187">
        <v>636000</v>
      </c>
      <c r="D1438" s="187">
        <v>7632000</v>
      </c>
    </row>
    <row r="1439" spans="2:4">
      <c r="B1439" s="490" t="s">
        <v>6113</v>
      </c>
      <c r="C1439" s="187">
        <v>636000</v>
      </c>
      <c r="D1439" s="187">
        <v>7632000</v>
      </c>
    </row>
    <row r="1440" spans="2:4">
      <c r="B1440" s="490" t="s">
        <v>6115</v>
      </c>
      <c r="C1440" s="187">
        <v>636000</v>
      </c>
      <c r="D1440" s="187">
        <v>7632000</v>
      </c>
    </row>
    <row r="1441" spans="2:4">
      <c r="B1441" s="490" t="s">
        <v>6117</v>
      </c>
      <c r="C1441" s="187">
        <v>636000</v>
      </c>
      <c r="D1441" s="187">
        <v>7632000</v>
      </c>
    </row>
    <row r="1442" spans="2:4">
      <c r="B1442" s="490" t="s">
        <v>6121</v>
      </c>
      <c r="C1442" s="187">
        <v>555000</v>
      </c>
      <c r="D1442" s="187">
        <v>6660000</v>
      </c>
    </row>
    <row r="1443" spans="2:4">
      <c r="B1443" s="490" t="s">
        <v>6125</v>
      </c>
      <c r="C1443" s="187">
        <v>543000</v>
      </c>
      <c r="D1443" s="187">
        <v>6516000</v>
      </c>
    </row>
    <row r="1444" spans="2:4">
      <c r="B1444" s="490" t="s">
        <v>6127</v>
      </c>
      <c r="C1444" s="187">
        <v>508000</v>
      </c>
      <c r="D1444" s="187">
        <v>6096000</v>
      </c>
    </row>
    <row r="1445" spans="2:4">
      <c r="B1445" s="490" t="s">
        <v>6129</v>
      </c>
      <c r="C1445" s="187">
        <v>584000</v>
      </c>
      <c r="D1445" s="187">
        <v>7008000</v>
      </c>
    </row>
    <row r="1446" spans="2:4">
      <c r="B1446" s="490" t="s">
        <v>6131</v>
      </c>
      <c r="C1446" s="187">
        <v>505000</v>
      </c>
      <c r="D1446" s="187">
        <v>6060000</v>
      </c>
    </row>
    <row r="1447" spans="2:4">
      <c r="B1447" s="490" t="s">
        <v>6133</v>
      </c>
      <c r="C1447" s="187">
        <v>468000</v>
      </c>
      <c r="D1447" s="187">
        <v>5616000</v>
      </c>
    </row>
    <row r="1448" spans="2:4">
      <c r="B1448" s="490" t="s">
        <v>6135</v>
      </c>
      <c r="C1448" s="187">
        <v>478000</v>
      </c>
      <c r="D1448" s="187">
        <v>5736000</v>
      </c>
    </row>
    <row r="1449" spans="2:4">
      <c r="B1449" s="490" t="s">
        <v>6137</v>
      </c>
      <c r="C1449" s="187">
        <v>403000</v>
      </c>
      <c r="D1449" s="187">
        <v>4836000</v>
      </c>
    </row>
    <row r="1450" spans="2:4">
      <c r="B1450" s="490" t="s">
        <v>6139</v>
      </c>
      <c r="C1450" s="187">
        <v>505000</v>
      </c>
      <c r="D1450" s="187">
        <v>6060000</v>
      </c>
    </row>
    <row r="1451" spans="2:4">
      <c r="B1451" s="490" t="s">
        <v>6141</v>
      </c>
      <c r="C1451" s="187">
        <v>403000</v>
      </c>
      <c r="D1451" s="187">
        <v>4836000</v>
      </c>
    </row>
    <row r="1452" spans="2:4">
      <c r="B1452" s="490" t="s">
        <v>6153</v>
      </c>
      <c r="C1452" s="187">
        <v>693000</v>
      </c>
      <c r="D1452" s="187">
        <v>8316000</v>
      </c>
    </row>
    <row r="1453" spans="2:4">
      <c r="B1453" s="490" t="s">
        <v>6155</v>
      </c>
      <c r="C1453" s="187">
        <v>940000</v>
      </c>
      <c r="D1453" s="187">
        <v>11280000</v>
      </c>
    </row>
    <row r="1454" spans="2:4">
      <c r="B1454" s="490" t="s">
        <v>6157</v>
      </c>
      <c r="C1454" s="187">
        <v>233000</v>
      </c>
      <c r="D1454" s="187">
        <v>2796000</v>
      </c>
    </row>
    <row r="1455" spans="2:4">
      <c r="B1455" s="490" t="s">
        <v>6163</v>
      </c>
      <c r="C1455" s="187">
        <v>401000</v>
      </c>
      <c r="D1455" s="187">
        <v>4812000</v>
      </c>
    </row>
    <row r="1456" spans="2:4">
      <c r="B1456" s="490" t="s">
        <v>6171</v>
      </c>
      <c r="C1456" s="187">
        <v>535000</v>
      </c>
      <c r="D1456" s="187">
        <v>6420000</v>
      </c>
    </row>
    <row r="1457" spans="2:4">
      <c r="B1457" s="490" t="s">
        <v>6173</v>
      </c>
      <c r="C1457" s="187">
        <v>505000</v>
      </c>
      <c r="D1457" s="187">
        <v>6060000</v>
      </c>
    </row>
    <row r="1458" spans="2:4">
      <c r="B1458" s="490" t="s">
        <v>6175</v>
      </c>
      <c r="C1458" s="187">
        <v>827000</v>
      </c>
      <c r="D1458" s="187">
        <v>9924000</v>
      </c>
    </row>
    <row r="1459" spans="2:4">
      <c r="B1459" s="490" t="s">
        <v>6181</v>
      </c>
      <c r="C1459" s="187">
        <v>379000</v>
      </c>
      <c r="D1459" s="187">
        <v>4548000</v>
      </c>
    </row>
    <row r="1460" spans="2:4">
      <c r="B1460" s="490" t="s">
        <v>6183</v>
      </c>
      <c r="C1460" s="187">
        <v>865000</v>
      </c>
      <c r="D1460" s="187">
        <v>10380000</v>
      </c>
    </row>
    <row r="1461" spans="2:4">
      <c r="B1461" s="490" t="s">
        <v>6185</v>
      </c>
      <c r="C1461" s="187">
        <v>833000</v>
      </c>
      <c r="D1461" s="187">
        <v>9996000</v>
      </c>
    </row>
    <row r="1462" spans="2:4">
      <c r="B1462" s="490" t="s">
        <v>6187</v>
      </c>
      <c r="C1462" s="187">
        <v>351000</v>
      </c>
      <c r="D1462" s="187">
        <v>4212000</v>
      </c>
    </row>
    <row r="1463" spans="2:4">
      <c r="B1463" s="490" t="s">
        <v>6195</v>
      </c>
      <c r="C1463" s="187">
        <v>897000</v>
      </c>
      <c r="D1463" s="187">
        <v>10764000</v>
      </c>
    </row>
    <row r="1464" spans="2:4">
      <c r="B1464" s="490" t="s">
        <v>6197</v>
      </c>
      <c r="C1464" s="187">
        <v>833000</v>
      </c>
      <c r="D1464" s="187">
        <v>9996000</v>
      </c>
    </row>
    <row r="1465" spans="2:4">
      <c r="B1465" s="490" t="s">
        <v>6201</v>
      </c>
      <c r="C1465" s="187">
        <v>602000</v>
      </c>
      <c r="D1465" s="187">
        <v>7224000</v>
      </c>
    </row>
    <row r="1466" spans="2:4">
      <c r="B1466" s="490" t="s">
        <v>6203</v>
      </c>
      <c r="C1466" s="187">
        <v>467000</v>
      </c>
      <c r="D1466" s="187">
        <v>5604000</v>
      </c>
    </row>
    <row r="1467" spans="2:4">
      <c r="B1467" s="490" t="s">
        <v>6205</v>
      </c>
      <c r="C1467" s="187">
        <v>897000</v>
      </c>
      <c r="D1467" s="187">
        <v>10764000</v>
      </c>
    </row>
    <row r="1468" spans="2:4">
      <c r="B1468" s="490" t="s">
        <v>6207</v>
      </c>
      <c r="C1468" s="187">
        <v>807000</v>
      </c>
      <c r="D1468" s="187">
        <v>9684000</v>
      </c>
    </row>
    <row r="1469" spans="2:4">
      <c r="B1469" s="490" t="s">
        <v>6209</v>
      </c>
      <c r="C1469" s="187">
        <v>732000</v>
      </c>
      <c r="D1469" s="187">
        <v>8784000</v>
      </c>
    </row>
    <row r="1470" spans="2:4">
      <c r="B1470" s="490" t="s">
        <v>6211</v>
      </c>
      <c r="C1470" s="187">
        <v>732000</v>
      </c>
      <c r="D1470" s="187">
        <v>8784000</v>
      </c>
    </row>
    <row r="1471" spans="2:4">
      <c r="B1471" s="490" t="s">
        <v>6213</v>
      </c>
      <c r="C1471" s="187">
        <v>732000</v>
      </c>
      <c r="D1471" s="187">
        <v>8784000</v>
      </c>
    </row>
    <row r="1472" spans="2:4">
      <c r="B1472" s="490" t="s">
        <v>6215</v>
      </c>
      <c r="C1472" s="187">
        <v>691000</v>
      </c>
      <c r="D1472" s="187">
        <v>8292000</v>
      </c>
    </row>
    <row r="1473" spans="2:4">
      <c r="B1473" s="490" t="s">
        <v>6217</v>
      </c>
      <c r="C1473" s="187">
        <v>535000</v>
      </c>
      <c r="D1473" s="187">
        <v>6420000</v>
      </c>
    </row>
    <row r="1474" spans="2:4">
      <c r="B1474" s="490" t="s">
        <v>6227</v>
      </c>
      <c r="C1474" s="187">
        <v>555000</v>
      </c>
      <c r="D1474" s="187">
        <v>6660000</v>
      </c>
    </row>
    <row r="1475" spans="2:4">
      <c r="B1475" s="490" t="s">
        <v>6229</v>
      </c>
      <c r="C1475" s="187">
        <v>822000</v>
      </c>
      <c r="D1475" s="187">
        <v>9864000</v>
      </c>
    </row>
    <row r="1476" spans="2:4">
      <c r="B1476" s="490" t="s">
        <v>6231</v>
      </c>
      <c r="C1476" s="187">
        <v>732000</v>
      </c>
      <c r="D1476" s="187">
        <v>8784000</v>
      </c>
    </row>
    <row r="1477" spans="2:4">
      <c r="B1477" s="490" t="s">
        <v>6235</v>
      </c>
      <c r="C1477" s="187">
        <v>805000</v>
      </c>
      <c r="D1477" s="187">
        <v>9660000</v>
      </c>
    </row>
    <row r="1478" spans="2:4">
      <c r="B1478" s="490" t="s">
        <v>6237</v>
      </c>
      <c r="C1478" s="187">
        <v>805000</v>
      </c>
      <c r="D1478" s="187">
        <v>9660000</v>
      </c>
    </row>
    <row r="1479" spans="2:4">
      <c r="B1479" s="490" t="s">
        <v>6239</v>
      </c>
      <c r="C1479" s="187">
        <v>821000</v>
      </c>
      <c r="D1479" s="187">
        <v>9852000</v>
      </c>
    </row>
    <row r="1480" spans="2:4">
      <c r="B1480" s="490" t="s">
        <v>6241</v>
      </c>
      <c r="C1480" s="187">
        <v>804000</v>
      </c>
      <c r="D1480" s="187">
        <v>9648000</v>
      </c>
    </row>
    <row r="1481" spans="2:4">
      <c r="B1481" s="490" t="s">
        <v>6245</v>
      </c>
      <c r="C1481" s="187">
        <v>235000</v>
      </c>
      <c r="D1481" s="187">
        <v>2820000</v>
      </c>
    </row>
    <row r="1482" spans="2:4">
      <c r="B1482" s="490" t="s">
        <v>6247</v>
      </c>
      <c r="C1482" s="187">
        <v>457000</v>
      </c>
      <c r="D1482" s="187">
        <v>5484000</v>
      </c>
    </row>
    <row r="1483" spans="2:4">
      <c r="B1483" s="490" t="s">
        <v>6254</v>
      </c>
      <c r="C1483" s="187">
        <v>833000</v>
      </c>
      <c r="D1483" s="187">
        <v>9996000</v>
      </c>
    </row>
    <row r="1484" spans="2:4">
      <c r="B1484" s="490" t="s">
        <v>6258</v>
      </c>
      <c r="C1484" s="187">
        <v>495000</v>
      </c>
      <c r="D1484" s="187">
        <v>5940000</v>
      </c>
    </row>
    <row r="1485" spans="2:4">
      <c r="B1485" s="490" t="s">
        <v>6260</v>
      </c>
      <c r="C1485" s="187">
        <v>658000</v>
      </c>
      <c r="D1485" s="187">
        <v>7896000</v>
      </c>
    </row>
    <row r="1486" spans="2:4">
      <c r="B1486" s="490" t="s">
        <v>6262</v>
      </c>
      <c r="C1486" s="187">
        <v>636000</v>
      </c>
      <c r="D1486" s="187">
        <v>7632000</v>
      </c>
    </row>
    <row r="1487" spans="2:4">
      <c r="B1487" s="490" t="s">
        <v>6264</v>
      </c>
      <c r="C1487" s="187">
        <v>636000</v>
      </c>
      <c r="D1487" s="187">
        <v>7632000</v>
      </c>
    </row>
    <row r="1488" spans="2:4">
      <c r="B1488" s="490" t="s">
        <v>6266</v>
      </c>
      <c r="C1488" s="187">
        <v>636000</v>
      </c>
      <c r="D1488" s="187">
        <v>7632000</v>
      </c>
    </row>
    <row r="1489" spans="2:4">
      <c r="B1489" s="490" t="s">
        <v>6268</v>
      </c>
      <c r="C1489" s="187">
        <v>636000</v>
      </c>
      <c r="D1489" s="187">
        <v>7632000</v>
      </c>
    </row>
    <row r="1490" spans="2:4">
      <c r="B1490" s="490" t="s">
        <v>6270</v>
      </c>
      <c r="C1490" s="187">
        <v>555000</v>
      </c>
      <c r="D1490" s="187">
        <v>6660000</v>
      </c>
    </row>
    <row r="1491" spans="2:4">
      <c r="B1491" s="490" t="s">
        <v>6272</v>
      </c>
      <c r="C1491" s="187">
        <v>636000</v>
      </c>
      <c r="D1491" s="187">
        <v>7632000</v>
      </c>
    </row>
    <row r="1492" spans="2:4">
      <c r="B1492" s="490" t="s">
        <v>6276</v>
      </c>
      <c r="C1492" s="187">
        <v>636000</v>
      </c>
      <c r="D1492" s="187">
        <v>7632000</v>
      </c>
    </row>
    <row r="1493" spans="2:4">
      <c r="B1493" s="490" t="s">
        <v>6278</v>
      </c>
      <c r="C1493" s="187">
        <v>636000</v>
      </c>
      <c r="D1493" s="187">
        <v>7632000</v>
      </c>
    </row>
    <row r="1494" spans="2:4">
      <c r="B1494" s="490" t="s">
        <v>6280</v>
      </c>
      <c r="C1494" s="187">
        <v>636000</v>
      </c>
      <c r="D1494" s="187">
        <v>7632000</v>
      </c>
    </row>
    <row r="1495" spans="2:4">
      <c r="B1495" s="490" t="s">
        <v>6282</v>
      </c>
      <c r="C1495" s="187">
        <v>636000</v>
      </c>
      <c r="D1495" s="187">
        <v>7632000</v>
      </c>
    </row>
    <row r="1496" spans="2:4">
      <c r="B1496" s="490" t="s">
        <v>6284</v>
      </c>
      <c r="C1496" s="187">
        <v>636000</v>
      </c>
      <c r="D1496" s="187">
        <v>7632000</v>
      </c>
    </row>
    <row r="1497" spans="2:4">
      <c r="B1497" s="490" t="s">
        <v>6286</v>
      </c>
      <c r="C1497" s="187">
        <v>636000</v>
      </c>
      <c r="D1497" s="187">
        <v>7632000</v>
      </c>
    </row>
    <row r="1498" spans="2:4">
      <c r="B1498" s="490" t="s">
        <v>6288</v>
      </c>
      <c r="C1498" s="187">
        <v>636000</v>
      </c>
      <c r="D1498" s="187">
        <v>7632000</v>
      </c>
    </row>
    <row r="1499" spans="2:4">
      <c r="B1499" s="490" t="s">
        <v>6290</v>
      </c>
      <c r="C1499" s="187">
        <v>582000</v>
      </c>
      <c r="D1499" s="187">
        <v>6984000</v>
      </c>
    </row>
    <row r="1500" spans="2:4">
      <c r="B1500" s="490" t="s">
        <v>6292</v>
      </c>
      <c r="C1500" s="187">
        <v>636000</v>
      </c>
      <c r="D1500" s="187">
        <v>7632000</v>
      </c>
    </row>
    <row r="1501" spans="2:4">
      <c r="B1501" s="490" t="s">
        <v>6294</v>
      </c>
      <c r="C1501" s="187">
        <v>636000</v>
      </c>
      <c r="D1501" s="187">
        <v>7632000</v>
      </c>
    </row>
    <row r="1502" spans="2:4">
      <c r="B1502" s="490" t="s">
        <v>6296</v>
      </c>
      <c r="C1502" s="187">
        <v>582000</v>
      </c>
      <c r="D1502" s="187">
        <v>6984000</v>
      </c>
    </row>
    <row r="1503" spans="2:4">
      <c r="B1503" s="490" t="s">
        <v>6298</v>
      </c>
      <c r="C1503" s="187">
        <v>636000</v>
      </c>
      <c r="D1503" s="187">
        <v>7632000</v>
      </c>
    </row>
    <row r="1504" spans="2:4">
      <c r="B1504" s="490" t="s">
        <v>6300</v>
      </c>
      <c r="C1504" s="187">
        <v>636000</v>
      </c>
      <c r="D1504" s="187">
        <v>7632000</v>
      </c>
    </row>
    <row r="1505" spans="2:4">
      <c r="B1505" s="490" t="s">
        <v>6302</v>
      </c>
      <c r="C1505" s="187">
        <v>555000</v>
      </c>
      <c r="D1505" s="187">
        <v>6660000</v>
      </c>
    </row>
    <row r="1506" spans="2:4">
      <c r="B1506" s="490" t="s">
        <v>6304</v>
      </c>
      <c r="C1506" s="187">
        <v>495000</v>
      </c>
      <c r="D1506" s="187">
        <v>5940000</v>
      </c>
    </row>
    <row r="1507" spans="2:4">
      <c r="B1507" s="490" t="s">
        <v>6306</v>
      </c>
      <c r="C1507" s="187">
        <v>555000</v>
      </c>
      <c r="D1507" s="187">
        <v>6660000</v>
      </c>
    </row>
    <row r="1508" spans="2:4">
      <c r="B1508" s="490" t="s">
        <v>6308</v>
      </c>
      <c r="C1508" s="187">
        <v>555000</v>
      </c>
      <c r="D1508" s="187">
        <v>6660000</v>
      </c>
    </row>
    <row r="1509" spans="2:4">
      <c r="B1509" s="490" t="s">
        <v>6310</v>
      </c>
      <c r="C1509" s="187">
        <v>555000</v>
      </c>
      <c r="D1509" s="187">
        <v>6660000</v>
      </c>
    </row>
    <row r="1510" spans="2:4">
      <c r="B1510" s="490" t="s">
        <v>6312</v>
      </c>
      <c r="C1510" s="187">
        <v>486000</v>
      </c>
      <c r="D1510" s="187">
        <v>5832000</v>
      </c>
    </row>
    <row r="1511" spans="2:4">
      <c r="B1511" s="490" t="s">
        <v>6314</v>
      </c>
      <c r="C1511" s="187">
        <v>584000</v>
      </c>
      <c r="D1511" s="187">
        <v>7008000</v>
      </c>
    </row>
    <row r="1512" spans="2:4">
      <c r="B1512" s="490" t="s">
        <v>6316</v>
      </c>
      <c r="C1512" s="187">
        <v>505000</v>
      </c>
      <c r="D1512" s="187">
        <v>6060000</v>
      </c>
    </row>
    <row r="1513" spans="2:4">
      <c r="B1513" s="490" t="s">
        <v>6318</v>
      </c>
      <c r="C1513" s="187">
        <v>505000</v>
      </c>
      <c r="D1513" s="187">
        <v>6060000</v>
      </c>
    </row>
    <row r="1514" spans="2:4">
      <c r="B1514" s="490" t="s">
        <v>6320</v>
      </c>
      <c r="C1514" s="187">
        <v>468000</v>
      </c>
      <c r="D1514" s="187">
        <v>5616000</v>
      </c>
    </row>
    <row r="1515" spans="2:4">
      <c r="B1515" s="490" t="s">
        <v>6322</v>
      </c>
      <c r="C1515" s="187">
        <v>403000</v>
      </c>
      <c r="D1515" s="187">
        <v>4836000</v>
      </c>
    </row>
    <row r="1516" spans="2:4">
      <c r="B1516" s="490" t="s">
        <v>6324</v>
      </c>
      <c r="C1516" s="187">
        <v>543000</v>
      </c>
      <c r="D1516" s="187">
        <v>6516000</v>
      </c>
    </row>
    <row r="1517" spans="2:4">
      <c r="B1517" s="490" t="s">
        <v>6326</v>
      </c>
      <c r="C1517" s="187">
        <v>403000</v>
      </c>
      <c r="D1517" s="187">
        <v>4836000</v>
      </c>
    </row>
    <row r="1518" spans="2:4">
      <c r="B1518" s="490" t="s">
        <v>6328</v>
      </c>
      <c r="C1518" s="187">
        <v>403000</v>
      </c>
      <c r="D1518" s="187">
        <v>4836000</v>
      </c>
    </row>
    <row r="1519" spans="2:4">
      <c r="B1519" s="490" t="s">
        <v>6336</v>
      </c>
      <c r="C1519" s="187">
        <v>701000</v>
      </c>
      <c r="D1519" s="187">
        <v>8412000</v>
      </c>
    </row>
    <row r="1520" spans="2:4">
      <c r="B1520" s="490" t="s">
        <v>6338</v>
      </c>
      <c r="C1520" s="187">
        <v>597000</v>
      </c>
      <c r="D1520" s="187">
        <v>7164000</v>
      </c>
    </row>
    <row r="1521" spans="2:4">
      <c r="B1521" s="490" t="s">
        <v>6342</v>
      </c>
      <c r="C1521" s="187">
        <v>541000</v>
      </c>
      <c r="D1521" s="187">
        <v>6492000</v>
      </c>
    </row>
    <row r="1522" spans="2:4">
      <c r="B1522" s="490" t="s">
        <v>6348</v>
      </c>
      <c r="C1522" s="187">
        <v>412000</v>
      </c>
      <c r="D1522" s="187">
        <v>4944000</v>
      </c>
    </row>
    <row r="1523" spans="2:4">
      <c r="B1523" s="490" t="s">
        <v>6352</v>
      </c>
      <c r="C1523" s="187">
        <v>313000</v>
      </c>
      <c r="D1523" s="187">
        <v>3756000</v>
      </c>
    </row>
    <row r="1524" spans="2:4">
      <c r="B1524" s="490" t="s">
        <v>6366</v>
      </c>
      <c r="C1524" s="187">
        <v>987000</v>
      </c>
      <c r="D1524" s="187">
        <v>11844000</v>
      </c>
    </row>
    <row r="1525" spans="2:4">
      <c r="B1525" s="490" t="s">
        <v>6368</v>
      </c>
      <c r="C1525" s="187">
        <v>535000</v>
      </c>
      <c r="D1525" s="187">
        <v>6420000</v>
      </c>
    </row>
    <row r="1526" spans="2:4">
      <c r="B1526" s="490" t="s">
        <v>6370</v>
      </c>
      <c r="C1526" s="187">
        <v>349000</v>
      </c>
      <c r="D1526" s="187">
        <v>4188000</v>
      </c>
    </row>
    <row r="1527" spans="2:4">
      <c r="B1527" s="490" t="s">
        <v>6374</v>
      </c>
      <c r="C1527" s="187">
        <v>865000</v>
      </c>
      <c r="D1527" s="187">
        <v>10380000</v>
      </c>
    </row>
    <row r="1528" spans="2:4">
      <c r="B1528" s="490" t="s">
        <v>6378</v>
      </c>
      <c r="C1528" s="187">
        <v>963000</v>
      </c>
      <c r="D1528" s="187">
        <v>11556000</v>
      </c>
    </row>
    <row r="1529" spans="2:4">
      <c r="B1529" s="490" t="s">
        <v>6380</v>
      </c>
      <c r="C1529" s="187">
        <v>378000</v>
      </c>
      <c r="D1529" s="187">
        <v>4536000</v>
      </c>
    </row>
    <row r="1530" spans="2:4">
      <c r="B1530" s="490" t="s">
        <v>6382</v>
      </c>
      <c r="C1530" s="187">
        <v>1122000</v>
      </c>
      <c r="D1530" s="187">
        <v>13464000</v>
      </c>
    </row>
    <row r="1531" spans="2:4">
      <c r="B1531" s="490" t="s">
        <v>6384</v>
      </c>
      <c r="C1531" s="187">
        <v>824000</v>
      </c>
      <c r="D1531" s="187">
        <v>9888000</v>
      </c>
    </row>
    <row r="1532" spans="2:4">
      <c r="B1532" s="490" t="s">
        <v>6386</v>
      </c>
      <c r="C1532" s="187">
        <v>827000</v>
      </c>
      <c r="D1532" s="187">
        <v>9924000</v>
      </c>
    </row>
    <row r="1533" spans="2:4">
      <c r="B1533" s="490" t="s">
        <v>6388</v>
      </c>
      <c r="C1533" s="187">
        <v>1115000</v>
      </c>
      <c r="D1533" s="187">
        <v>13380000</v>
      </c>
    </row>
    <row r="1534" spans="2:4">
      <c r="B1534" s="490" t="s">
        <v>6390</v>
      </c>
      <c r="C1534" s="187">
        <v>1015000</v>
      </c>
      <c r="D1534" s="187">
        <v>12180000</v>
      </c>
    </row>
    <row r="1535" spans="2:4">
      <c r="B1535" s="490" t="s">
        <v>6394</v>
      </c>
      <c r="C1535" s="187">
        <v>821000</v>
      </c>
      <c r="D1535" s="187">
        <v>9852000</v>
      </c>
    </row>
    <row r="1536" spans="2:4">
      <c r="B1536" s="490" t="s">
        <v>6396</v>
      </c>
      <c r="C1536" s="187">
        <v>424000</v>
      </c>
      <c r="D1536" s="187">
        <v>5088000</v>
      </c>
    </row>
    <row r="1537" spans="2:4">
      <c r="B1537" s="490" t="s">
        <v>6400</v>
      </c>
      <c r="C1537" s="187">
        <v>392000</v>
      </c>
      <c r="D1537" s="187">
        <v>4704000</v>
      </c>
    </row>
    <row r="1538" spans="2:4">
      <c r="B1538" s="490" t="s">
        <v>6404</v>
      </c>
      <c r="C1538" s="187">
        <v>288000</v>
      </c>
      <c r="D1538" s="187">
        <v>3456000</v>
      </c>
    </row>
    <row r="1539" spans="2:4">
      <c r="B1539" s="490" t="s">
        <v>6406</v>
      </c>
      <c r="C1539" s="187">
        <v>584000</v>
      </c>
      <c r="D1539" s="187">
        <v>7008000</v>
      </c>
    </row>
    <row r="1540" spans="2:4">
      <c r="B1540" s="490" t="s">
        <v>6408</v>
      </c>
      <c r="C1540" s="187">
        <v>781000</v>
      </c>
      <c r="D1540" s="187">
        <v>9372000</v>
      </c>
    </row>
    <row r="1541" spans="2:4">
      <c r="B1541" s="490" t="s">
        <v>6417</v>
      </c>
      <c r="C1541" s="187">
        <v>496000</v>
      </c>
      <c r="D1541" s="187">
        <v>5952000</v>
      </c>
    </row>
    <row r="1542" spans="2:4">
      <c r="B1542" s="490" t="s">
        <v>6419</v>
      </c>
      <c r="C1542" s="187">
        <v>886000</v>
      </c>
      <c r="D1542" s="187">
        <v>10632000</v>
      </c>
    </row>
    <row r="1543" spans="2:4">
      <c r="B1543" s="490" t="s">
        <v>6421</v>
      </c>
      <c r="C1543" s="187">
        <v>505000</v>
      </c>
      <c r="D1543" s="187">
        <v>6060000</v>
      </c>
    </row>
    <row r="1544" spans="2:4">
      <c r="B1544" s="490" t="s">
        <v>6423</v>
      </c>
      <c r="C1544" s="187">
        <v>562000</v>
      </c>
      <c r="D1544" s="187">
        <v>6744000</v>
      </c>
    </row>
    <row r="1545" spans="2:4">
      <c r="B1545" s="490" t="s">
        <v>6425</v>
      </c>
      <c r="C1545" s="187">
        <v>804000</v>
      </c>
      <c r="D1545" s="187">
        <v>9648000</v>
      </c>
    </row>
    <row r="1546" spans="2:4">
      <c r="B1546" s="490" t="s">
        <v>6427</v>
      </c>
      <c r="C1546" s="187">
        <v>601000</v>
      </c>
      <c r="D1546" s="187">
        <v>7212000</v>
      </c>
    </row>
    <row r="1547" spans="2:4">
      <c r="B1547" s="490" t="s">
        <v>6429</v>
      </c>
      <c r="C1547" s="187">
        <v>582000</v>
      </c>
      <c r="D1547" s="187">
        <v>6984000</v>
      </c>
    </row>
    <row r="1548" spans="2:4">
      <c r="B1548" s="490" t="s">
        <v>6431</v>
      </c>
      <c r="C1548" s="187">
        <v>541000</v>
      </c>
      <c r="D1548" s="187">
        <v>6492000</v>
      </c>
    </row>
    <row r="1549" spans="2:4">
      <c r="B1549" s="490" t="s">
        <v>6433</v>
      </c>
      <c r="C1549" s="187">
        <v>541000</v>
      </c>
      <c r="D1549" s="187">
        <v>6492000</v>
      </c>
    </row>
    <row r="1550" spans="2:4">
      <c r="B1550" s="490" t="s">
        <v>6435</v>
      </c>
      <c r="C1550" s="187">
        <v>495000</v>
      </c>
      <c r="D1550" s="187">
        <v>5940000</v>
      </c>
    </row>
    <row r="1551" spans="2:4">
      <c r="B1551" s="490" t="s">
        <v>6437</v>
      </c>
      <c r="C1551" s="187">
        <v>495000</v>
      </c>
      <c r="D1551" s="187">
        <v>5940000</v>
      </c>
    </row>
    <row r="1552" spans="2:4">
      <c r="B1552" s="490" t="s">
        <v>6439</v>
      </c>
      <c r="C1552" s="187">
        <v>582000</v>
      </c>
      <c r="D1552" s="187">
        <v>6984000</v>
      </c>
    </row>
    <row r="1553" spans="2:4">
      <c r="B1553" s="490" t="s">
        <v>6441</v>
      </c>
      <c r="C1553" s="187">
        <v>582000</v>
      </c>
      <c r="D1553" s="187">
        <v>6984000</v>
      </c>
    </row>
    <row r="1554" spans="2:4">
      <c r="B1554" s="490" t="s">
        <v>6443</v>
      </c>
      <c r="C1554" s="187">
        <v>582000</v>
      </c>
      <c r="D1554" s="187">
        <v>6984000</v>
      </c>
    </row>
    <row r="1555" spans="2:4">
      <c r="B1555" s="490" t="s">
        <v>6445</v>
      </c>
      <c r="C1555" s="187">
        <v>582000</v>
      </c>
      <c r="D1555" s="187">
        <v>6984000</v>
      </c>
    </row>
    <row r="1556" spans="2:4">
      <c r="B1556" s="490" t="s">
        <v>6447</v>
      </c>
      <c r="C1556" s="187">
        <v>582000</v>
      </c>
      <c r="D1556" s="187">
        <v>6984000</v>
      </c>
    </row>
    <row r="1557" spans="2:4">
      <c r="B1557" s="490" t="s">
        <v>6449</v>
      </c>
      <c r="C1557" s="187">
        <v>582000</v>
      </c>
      <c r="D1557" s="187">
        <v>6984000</v>
      </c>
    </row>
    <row r="1558" spans="2:4">
      <c r="B1558" s="490" t="s">
        <v>6451</v>
      </c>
      <c r="C1558" s="187">
        <v>582000</v>
      </c>
      <c r="D1558" s="187">
        <v>6984000</v>
      </c>
    </row>
    <row r="1559" spans="2:4">
      <c r="B1559" s="490" t="s">
        <v>6453</v>
      </c>
      <c r="C1559" s="187">
        <v>582000</v>
      </c>
      <c r="D1559" s="187">
        <v>6984000</v>
      </c>
    </row>
    <row r="1560" spans="2:4">
      <c r="B1560" s="490" t="s">
        <v>6455</v>
      </c>
      <c r="C1560" s="187">
        <v>582000</v>
      </c>
      <c r="D1560" s="187">
        <v>6984000</v>
      </c>
    </row>
    <row r="1561" spans="2:4">
      <c r="B1561" s="490" t="s">
        <v>6457</v>
      </c>
      <c r="C1561" s="187">
        <v>582000</v>
      </c>
      <c r="D1561" s="187">
        <v>6984000</v>
      </c>
    </row>
    <row r="1562" spans="2:4">
      <c r="B1562" s="490" t="s">
        <v>6459</v>
      </c>
      <c r="C1562" s="187">
        <v>541000</v>
      </c>
      <c r="D1562" s="187">
        <v>6492000</v>
      </c>
    </row>
    <row r="1563" spans="2:4">
      <c r="B1563" s="490" t="s">
        <v>6461</v>
      </c>
      <c r="C1563" s="187">
        <v>582000</v>
      </c>
      <c r="D1563" s="187">
        <v>6984000</v>
      </c>
    </row>
    <row r="1564" spans="2:4">
      <c r="B1564" s="490" t="s">
        <v>6463</v>
      </c>
      <c r="C1564" s="187">
        <v>582000</v>
      </c>
      <c r="D1564" s="187">
        <v>6984000</v>
      </c>
    </row>
    <row r="1565" spans="2:4">
      <c r="B1565" s="490" t="s">
        <v>6465</v>
      </c>
      <c r="C1565" s="187">
        <v>582000</v>
      </c>
      <c r="D1565" s="187">
        <v>6984000</v>
      </c>
    </row>
    <row r="1566" spans="2:4">
      <c r="B1566" s="490" t="s">
        <v>6467</v>
      </c>
      <c r="C1566" s="187">
        <v>582000</v>
      </c>
      <c r="D1566" s="187">
        <v>6984000</v>
      </c>
    </row>
    <row r="1567" spans="2:4">
      <c r="B1567" s="490" t="s">
        <v>6469</v>
      </c>
      <c r="C1567" s="187">
        <v>582000</v>
      </c>
      <c r="D1567" s="187">
        <v>6984000</v>
      </c>
    </row>
    <row r="1568" spans="2:4">
      <c r="B1568" s="490" t="s">
        <v>6471</v>
      </c>
      <c r="C1568" s="187">
        <v>582000</v>
      </c>
      <c r="D1568" s="187">
        <v>6984000</v>
      </c>
    </row>
    <row r="1569" spans="2:4">
      <c r="B1569" s="490" t="s">
        <v>6473</v>
      </c>
      <c r="C1569" s="187">
        <v>582000</v>
      </c>
      <c r="D1569" s="187">
        <v>6984000</v>
      </c>
    </row>
    <row r="1570" spans="2:4">
      <c r="B1570" s="490" t="s">
        <v>6475</v>
      </c>
      <c r="C1570" s="187">
        <v>582000</v>
      </c>
      <c r="D1570" s="187">
        <v>6984000</v>
      </c>
    </row>
    <row r="1571" spans="2:4">
      <c r="B1571" s="490" t="s">
        <v>6477</v>
      </c>
      <c r="C1571" s="187">
        <v>582000</v>
      </c>
      <c r="D1571" s="187">
        <v>6984000</v>
      </c>
    </row>
    <row r="1572" spans="2:4">
      <c r="B1572" s="490" t="s">
        <v>11838</v>
      </c>
      <c r="C1572" s="187">
        <v>550000</v>
      </c>
      <c r="D1572" s="187">
        <v>6600000</v>
      </c>
    </row>
    <row r="1573" spans="2:4">
      <c r="B1573" s="490" t="s">
        <v>6479</v>
      </c>
      <c r="C1573" s="187">
        <v>495000</v>
      </c>
      <c r="D1573" s="187">
        <v>5940000</v>
      </c>
    </row>
    <row r="1574" spans="2:4">
      <c r="B1574" s="490" t="s">
        <v>6481</v>
      </c>
      <c r="C1574" s="187">
        <v>495000</v>
      </c>
      <c r="D1574" s="187">
        <v>5940000</v>
      </c>
    </row>
    <row r="1575" spans="2:4">
      <c r="B1575" s="490" t="s">
        <v>6483</v>
      </c>
      <c r="C1575" s="187">
        <v>555000</v>
      </c>
      <c r="D1575" s="187">
        <v>6660000</v>
      </c>
    </row>
    <row r="1576" spans="2:4">
      <c r="B1576" s="490" t="s">
        <v>6485</v>
      </c>
      <c r="C1576" s="187">
        <v>486000</v>
      </c>
      <c r="D1576" s="187">
        <v>5832000</v>
      </c>
    </row>
    <row r="1577" spans="2:4">
      <c r="B1577" s="490" t="s">
        <v>6487</v>
      </c>
      <c r="C1577" s="187">
        <v>543000</v>
      </c>
      <c r="D1577" s="187">
        <v>6516000</v>
      </c>
    </row>
    <row r="1578" spans="2:4">
      <c r="B1578" s="490" t="s">
        <v>6489</v>
      </c>
      <c r="C1578" s="187">
        <v>543000</v>
      </c>
      <c r="D1578" s="187">
        <v>6516000</v>
      </c>
    </row>
    <row r="1579" spans="2:4">
      <c r="B1579" s="490" t="s">
        <v>6491</v>
      </c>
      <c r="C1579" s="187">
        <v>543000</v>
      </c>
      <c r="D1579" s="187">
        <v>6516000</v>
      </c>
    </row>
    <row r="1580" spans="2:4">
      <c r="B1580" s="490" t="s">
        <v>6493</v>
      </c>
      <c r="C1580" s="187">
        <v>478000</v>
      </c>
      <c r="D1580" s="187">
        <v>5736000</v>
      </c>
    </row>
    <row r="1581" spans="2:4">
      <c r="B1581" s="490" t="s">
        <v>6495</v>
      </c>
      <c r="C1581" s="187">
        <v>403000</v>
      </c>
      <c r="D1581" s="187">
        <v>4836000</v>
      </c>
    </row>
    <row r="1582" spans="2:4">
      <c r="B1582" s="490" t="s">
        <v>6497</v>
      </c>
      <c r="C1582" s="187">
        <v>403000</v>
      </c>
      <c r="D1582" s="187">
        <v>4836000</v>
      </c>
    </row>
    <row r="1583" spans="2:4">
      <c r="B1583" s="490" t="s">
        <v>6499</v>
      </c>
      <c r="C1583" s="187">
        <v>505000</v>
      </c>
      <c r="D1583" s="187">
        <v>6060000</v>
      </c>
    </row>
    <row r="1584" spans="2:4">
      <c r="B1584" s="490" t="s">
        <v>6501</v>
      </c>
      <c r="C1584" s="187">
        <v>505000</v>
      </c>
      <c r="D1584" s="187">
        <v>6060000</v>
      </c>
    </row>
    <row r="1585" spans="2:4">
      <c r="B1585" s="490" t="s">
        <v>6503</v>
      </c>
      <c r="C1585" s="187">
        <v>505000</v>
      </c>
      <c r="D1585" s="187">
        <v>6060000</v>
      </c>
    </row>
    <row r="1586" spans="2:4">
      <c r="B1586" s="490" t="s">
        <v>6505</v>
      </c>
      <c r="C1586" s="187">
        <v>505000</v>
      </c>
      <c r="D1586" s="187">
        <v>6060000</v>
      </c>
    </row>
    <row r="1587" spans="2:4">
      <c r="B1587" s="490" t="s">
        <v>6507</v>
      </c>
      <c r="C1587" s="187">
        <v>505000</v>
      </c>
      <c r="D1587" s="187">
        <v>6060000</v>
      </c>
    </row>
    <row r="1588" spans="2:4">
      <c r="B1588" s="490" t="s">
        <v>6517</v>
      </c>
      <c r="C1588" s="187">
        <v>243000</v>
      </c>
      <c r="D1588" s="187">
        <v>2916000</v>
      </c>
    </row>
    <row r="1589" spans="2:4">
      <c r="B1589" s="490" t="s">
        <v>6521</v>
      </c>
      <c r="C1589" s="187">
        <v>919000</v>
      </c>
      <c r="D1589" s="187">
        <v>11028000</v>
      </c>
    </row>
    <row r="1590" spans="2:4">
      <c r="B1590" s="490" t="s">
        <v>6528</v>
      </c>
      <c r="C1590" s="187">
        <v>397000</v>
      </c>
      <c r="D1590" s="187">
        <v>4764000</v>
      </c>
    </row>
    <row r="1591" spans="2:4">
      <c r="B1591" s="490" t="s">
        <v>6530</v>
      </c>
      <c r="C1591" s="187">
        <v>494000</v>
      </c>
      <c r="D1591" s="187">
        <v>5928000</v>
      </c>
    </row>
    <row r="1592" spans="2:4">
      <c r="B1592" s="490" t="s">
        <v>6532</v>
      </c>
      <c r="C1592" s="187">
        <v>821000</v>
      </c>
      <c r="D1592" s="187">
        <v>9852000</v>
      </c>
    </row>
    <row r="1593" spans="2:4">
      <c r="B1593" s="490" t="s">
        <v>6534</v>
      </c>
      <c r="C1593" s="187">
        <v>155000</v>
      </c>
      <c r="D1593" s="187">
        <v>1860000</v>
      </c>
    </row>
    <row r="1594" spans="2:4">
      <c r="B1594" s="490" t="s">
        <v>6536</v>
      </c>
      <c r="C1594" s="187">
        <v>473000</v>
      </c>
      <c r="D1594" s="187">
        <v>5676000</v>
      </c>
    </row>
    <row r="1595" spans="2:4">
      <c r="B1595" s="490" t="s">
        <v>6538</v>
      </c>
      <c r="C1595" s="187">
        <v>444000</v>
      </c>
      <c r="D1595" s="187">
        <v>5328000</v>
      </c>
    </row>
    <row r="1596" spans="2:4">
      <c r="B1596" s="490" t="s">
        <v>6540</v>
      </c>
      <c r="C1596" s="187">
        <v>897000</v>
      </c>
      <c r="D1596" s="187">
        <v>10764000</v>
      </c>
    </row>
    <row r="1597" spans="2:4">
      <c r="B1597" s="490" t="s">
        <v>6542</v>
      </c>
      <c r="C1597" s="187">
        <v>820000</v>
      </c>
      <c r="D1597" s="187">
        <v>9840000</v>
      </c>
    </row>
    <row r="1598" spans="2:4">
      <c r="B1598" s="490" t="s">
        <v>6544</v>
      </c>
      <c r="C1598" s="187">
        <v>865000</v>
      </c>
      <c r="D1598" s="187">
        <v>10380000</v>
      </c>
    </row>
    <row r="1599" spans="2:4">
      <c r="B1599" s="490" t="s">
        <v>6546</v>
      </c>
      <c r="C1599" s="187">
        <v>628000</v>
      </c>
      <c r="D1599" s="187">
        <v>7536000</v>
      </c>
    </row>
    <row r="1600" spans="2:4">
      <c r="B1600" s="490" t="s">
        <v>6548</v>
      </c>
      <c r="C1600" s="187">
        <v>915000</v>
      </c>
      <c r="D1600" s="187">
        <v>10980000</v>
      </c>
    </row>
    <row r="1601" spans="2:4">
      <c r="B1601" s="490" t="s">
        <v>6550</v>
      </c>
      <c r="C1601" s="187">
        <v>827000</v>
      </c>
      <c r="D1601" s="187">
        <v>9924000</v>
      </c>
    </row>
    <row r="1602" spans="2:4">
      <c r="B1602" s="490" t="s">
        <v>6552</v>
      </c>
      <c r="C1602" s="187">
        <v>897000</v>
      </c>
      <c r="D1602" s="187">
        <v>10764000</v>
      </c>
    </row>
    <row r="1603" spans="2:4">
      <c r="B1603" s="490" t="s">
        <v>6558</v>
      </c>
      <c r="C1603" s="187">
        <v>522000</v>
      </c>
      <c r="D1603" s="187">
        <v>6264000</v>
      </c>
    </row>
    <row r="1604" spans="2:4">
      <c r="B1604" s="490" t="s">
        <v>6566</v>
      </c>
      <c r="C1604" s="187">
        <v>766000</v>
      </c>
      <c r="D1604" s="187">
        <v>9192000</v>
      </c>
    </row>
    <row r="1605" spans="2:4">
      <c r="B1605" s="490" t="s">
        <v>6576</v>
      </c>
      <c r="C1605" s="187">
        <v>692000</v>
      </c>
      <c r="D1605" s="187">
        <v>8304000</v>
      </c>
    </row>
    <row r="1606" spans="2:4">
      <c r="B1606" s="490" t="s">
        <v>6582</v>
      </c>
      <c r="C1606" s="187">
        <v>353000</v>
      </c>
      <c r="D1606" s="187">
        <v>4236000</v>
      </c>
    </row>
    <row r="1607" spans="2:4">
      <c r="B1607" s="490" t="s">
        <v>6584</v>
      </c>
      <c r="C1607" s="187">
        <v>308000</v>
      </c>
      <c r="D1607" s="187">
        <v>3696000</v>
      </c>
    </row>
    <row r="1608" spans="2:4">
      <c r="B1608" s="490" t="s">
        <v>6586</v>
      </c>
      <c r="C1608" s="187">
        <v>761000</v>
      </c>
      <c r="D1608" s="187">
        <v>9132000</v>
      </c>
    </row>
    <row r="1609" spans="2:4">
      <c r="B1609" s="490" t="s">
        <v>6588</v>
      </c>
      <c r="C1609" s="187">
        <v>963000</v>
      </c>
      <c r="D1609" s="187">
        <v>11556000</v>
      </c>
    </row>
    <row r="1610" spans="2:4">
      <c r="B1610" s="490" t="s">
        <v>6589</v>
      </c>
      <c r="C1610" s="187">
        <v>963000</v>
      </c>
      <c r="D1610" s="187">
        <v>11556000</v>
      </c>
    </row>
    <row r="1611" spans="2:4">
      <c r="B1611" s="490" t="s">
        <v>6591</v>
      </c>
      <c r="C1611" s="187">
        <v>897000</v>
      </c>
      <c r="D1611" s="187">
        <v>10764000</v>
      </c>
    </row>
    <row r="1612" spans="2:4">
      <c r="B1612" s="490" t="s">
        <v>6593</v>
      </c>
      <c r="C1612" s="187">
        <v>865000</v>
      </c>
      <c r="D1612" s="187">
        <v>10380000</v>
      </c>
    </row>
    <row r="1613" spans="2:4">
      <c r="B1613" s="490" t="s">
        <v>6595</v>
      </c>
      <c r="C1613" s="187">
        <v>865000</v>
      </c>
      <c r="D1613" s="187">
        <v>10380000</v>
      </c>
    </row>
    <row r="1614" spans="2:4">
      <c r="B1614" s="490" t="s">
        <v>6597</v>
      </c>
      <c r="C1614" s="187">
        <v>865000</v>
      </c>
      <c r="D1614" s="187">
        <v>10380000</v>
      </c>
    </row>
    <row r="1615" spans="2:4">
      <c r="B1615" s="490" t="s">
        <v>6599</v>
      </c>
      <c r="C1615" s="187">
        <v>807000</v>
      </c>
      <c r="D1615" s="187">
        <v>9684000</v>
      </c>
    </row>
    <row r="1616" spans="2:4">
      <c r="B1616" s="490" t="s">
        <v>6601</v>
      </c>
      <c r="C1616" s="187">
        <v>636000</v>
      </c>
      <c r="D1616" s="187">
        <v>7632000</v>
      </c>
    </row>
    <row r="1617" spans="2:4">
      <c r="B1617" s="490" t="s">
        <v>6603</v>
      </c>
      <c r="C1617" s="187">
        <v>626000</v>
      </c>
      <c r="D1617" s="187">
        <v>7512000</v>
      </c>
    </row>
    <row r="1618" spans="2:4">
      <c r="B1618" s="490" t="s">
        <v>6605</v>
      </c>
      <c r="C1618" s="187">
        <v>963000</v>
      </c>
      <c r="D1618" s="187">
        <v>11556000</v>
      </c>
    </row>
    <row r="1619" spans="2:4">
      <c r="B1619" s="490" t="s">
        <v>6607</v>
      </c>
      <c r="C1619" s="187">
        <v>963000</v>
      </c>
      <c r="D1619" s="187">
        <v>11556000</v>
      </c>
    </row>
    <row r="1620" spans="2:4">
      <c r="B1620" s="490" t="s">
        <v>6609</v>
      </c>
      <c r="C1620" s="187">
        <v>940000</v>
      </c>
      <c r="D1620" s="187">
        <v>11280000</v>
      </c>
    </row>
    <row r="1621" spans="2:4">
      <c r="B1621" s="490" t="s">
        <v>6611</v>
      </c>
      <c r="C1621" s="187">
        <v>897000</v>
      </c>
      <c r="D1621" s="187">
        <v>10764000</v>
      </c>
    </row>
    <row r="1622" spans="2:4">
      <c r="B1622" s="490" t="s">
        <v>6613</v>
      </c>
      <c r="C1622" s="187">
        <v>940000</v>
      </c>
      <c r="D1622" s="187">
        <v>11280000</v>
      </c>
    </row>
    <row r="1623" spans="2:4">
      <c r="B1623" s="490" t="s">
        <v>6615</v>
      </c>
      <c r="C1623" s="187">
        <v>865000</v>
      </c>
      <c r="D1623" s="187">
        <v>10380000</v>
      </c>
    </row>
    <row r="1624" spans="2:4">
      <c r="B1624" s="490" t="s">
        <v>6617</v>
      </c>
      <c r="C1624" s="187">
        <v>807000</v>
      </c>
      <c r="D1624" s="187">
        <v>9684000</v>
      </c>
    </row>
    <row r="1625" spans="2:4">
      <c r="B1625" s="490" t="s">
        <v>6619</v>
      </c>
      <c r="C1625" s="187">
        <v>940000</v>
      </c>
      <c r="D1625" s="187">
        <v>11280000</v>
      </c>
    </row>
    <row r="1626" spans="2:4">
      <c r="B1626" s="490" t="s">
        <v>6627</v>
      </c>
      <c r="C1626" s="187">
        <v>550000</v>
      </c>
      <c r="D1626" s="187">
        <v>6600000</v>
      </c>
    </row>
    <row r="1627" spans="2:4">
      <c r="B1627" s="490" t="s">
        <v>6630</v>
      </c>
      <c r="C1627" s="187">
        <v>636000</v>
      </c>
      <c r="D1627" s="187">
        <v>7632000</v>
      </c>
    </row>
    <row r="1628" spans="2:4">
      <c r="B1628" s="490" t="s">
        <v>6637</v>
      </c>
      <c r="C1628" s="187">
        <v>1062000</v>
      </c>
      <c r="D1628" s="187">
        <v>12744000</v>
      </c>
    </row>
    <row r="1629" spans="2:4">
      <c r="B1629" s="490" t="s">
        <v>6642</v>
      </c>
      <c r="C1629" s="187">
        <v>479000</v>
      </c>
      <c r="D1629" s="187">
        <v>5748000</v>
      </c>
    </row>
    <row r="1630" spans="2:4">
      <c r="B1630" s="490" t="s">
        <v>6646</v>
      </c>
      <c r="C1630" s="187">
        <v>458000</v>
      </c>
      <c r="D1630" s="187">
        <v>5496000</v>
      </c>
    </row>
    <row r="1631" spans="2:4">
      <c r="B1631" s="490" t="s">
        <v>6648</v>
      </c>
      <c r="C1631" s="187">
        <v>432000</v>
      </c>
      <c r="D1631" s="187">
        <v>5184000</v>
      </c>
    </row>
    <row r="1632" spans="2:4">
      <c r="B1632" s="490" t="s">
        <v>6650</v>
      </c>
      <c r="C1632" s="187">
        <v>431000</v>
      </c>
      <c r="D1632" s="187">
        <v>5172000</v>
      </c>
    </row>
    <row r="1633" spans="2:4">
      <c r="B1633" s="490" t="s">
        <v>6652</v>
      </c>
      <c r="C1633" s="187">
        <v>804000</v>
      </c>
      <c r="D1633" s="187">
        <v>9648000</v>
      </c>
    </row>
    <row r="1634" spans="2:4">
      <c r="B1634" s="490" t="s">
        <v>6661</v>
      </c>
      <c r="C1634" s="187">
        <v>697000</v>
      </c>
      <c r="D1634" s="187">
        <v>8364000</v>
      </c>
    </row>
    <row r="1635" spans="2:4">
      <c r="B1635" s="490" t="s">
        <v>6663</v>
      </c>
      <c r="C1635" s="187">
        <v>929000</v>
      </c>
      <c r="D1635" s="187">
        <v>11148000</v>
      </c>
    </row>
    <row r="1636" spans="2:4">
      <c r="B1636" s="490" t="s">
        <v>6665</v>
      </c>
      <c r="C1636" s="187">
        <v>635000</v>
      </c>
      <c r="D1636" s="187">
        <v>7620000</v>
      </c>
    </row>
    <row r="1637" spans="2:4">
      <c r="B1637" s="490" t="s">
        <v>6667</v>
      </c>
      <c r="C1637" s="187">
        <v>794000</v>
      </c>
      <c r="D1637" s="187">
        <v>9528000</v>
      </c>
    </row>
    <row r="1638" spans="2:4">
      <c r="B1638" s="490" t="s">
        <v>6669</v>
      </c>
      <c r="C1638" s="187">
        <v>956000</v>
      </c>
      <c r="D1638" s="187">
        <v>11472000</v>
      </c>
    </row>
    <row r="1639" spans="2:4">
      <c r="B1639" s="490" t="s">
        <v>6671</v>
      </c>
      <c r="C1639" s="187">
        <v>372000</v>
      </c>
      <c r="D1639" s="187">
        <v>4464000</v>
      </c>
    </row>
    <row r="1640" spans="2:4">
      <c r="B1640" s="490" t="s">
        <v>6673</v>
      </c>
      <c r="C1640" s="187">
        <v>897000</v>
      </c>
      <c r="D1640" s="187">
        <v>10764000</v>
      </c>
    </row>
    <row r="1641" spans="2:4">
      <c r="B1641" s="490" t="s">
        <v>6675</v>
      </c>
      <c r="C1641" s="187">
        <v>592000</v>
      </c>
      <c r="D1641" s="187">
        <v>7104000</v>
      </c>
    </row>
    <row r="1642" spans="2:4">
      <c r="B1642" s="490" t="s">
        <v>6679</v>
      </c>
      <c r="C1642" s="187">
        <v>935000</v>
      </c>
      <c r="D1642" s="187">
        <v>11220000</v>
      </c>
    </row>
    <row r="1643" spans="2:4">
      <c r="B1643" s="490" t="s">
        <v>6683</v>
      </c>
      <c r="C1643" s="187">
        <v>516000</v>
      </c>
      <c r="D1643" s="187">
        <v>6192000</v>
      </c>
    </row>
    <row r="1644" spans="2:4">
      <c r="B1644" s="490" t="s">
        <v>6685</v>
      </c>
      <c r="C1644" s="187">
        <v>415000</v>
      </c>
      <c r="D1644" s="187">
        <v>4980000</v>
      </c>
    </row>
    <row r="1645" spans="2:4">
      <c r="B1645" s="490" t="s">
        <v>6687</v>
      </c>
      <c r="C1645" s="187">
        <v>484000</v>
      </c>
      <c r="D1645" s="187">
        <v>5808000</v>
      </c>
    </row>
    <row r="1646" spans="2:4">
      <c r="B1646" s="490" t="s">
        <v>6689</v>
      </c>
      <c r="C1646" s="187">
        <v>484000</v>
      </c>
      <c r="D1646" s="187">
        <v>5808000</v>
      </c>
    </row>
    <row r="1647" spans="2:4">
      <c r="B1647" s="490" t="s">
        <v>6691</v>
      </c>
      <c r="C1647" s="187">
        <v>636000</v>
      </c>
      <c r="D1647" s="187">
        <v>7632000</v>
      </c>
    </row>
    <row r="1648" spans="2:4">
      <c r="B1648" s="490" t="s">
        <v>6693</v>
      </c>
      <c r="C1648" s="187">
        <v>495000</v>
      </c>
      <c r="D1648" s="187">
        <v>5940000</v>
      </c>
    </row>
    <row r="1649" spans="2:4">
      <c r="B1649" s="490" t="s">
        <v>6695</v>
      </c>
      <c r="C1649" s="187">
        <v>457000</v>
      </c>
      <c r="D1649" s="187">
        <v>5484000</v>
      </c>
    </row>
    <row r="1650" spans="2:4">
      <c r="B1650" s="490" t="s">
        <v>6697</v>
      </c>
      <c r="C1650" s="187">
        <v>582000</v>
      </c>
      <c r="D1650" s="187">
        <v>6984000</v>
      </c>
    </row>
    <row r="1651" spans="2:4">
      <c r="B1651" s="490" t="s">
        <v>6699</v>
      </c>
      <c r="C1651" s="187">
        <v>495000</v>
      </c>
      <c r="D1651" s="187">
        <v>5940000</v>
      </c>
    </row>
    <row r="1652" spans="2:4">
      <c r="B1652" s="490" t="s">
        <v>6701</v>
      </c>
      <c r="C1652" s="187">
        <v>582000</v>
      </c>
      <c r="D1652" s="187">
        <v>6984000</v>
      </c>
    </row>
    <row r="1653" spans="2:4">
      <c r="B1653" s="490" t="s">
        <v>6703</v>
      </c>
      <c r="C1653" s="187">
        <v>582000</v>
      </c>
      <c r="D1653" s="187">
        <v>6984000</v>
      </c>
    </row>
    <row r="1654" spans="2:4">
      <c r="B1654" s="490" t="s">
        <v>6705</v>
      </c>
      <c r="C1654" s="187">
        <v>582000</v>
      </c>
      <c r="D1654" s="187">
        <v>6984000</v>
      </c>
    </row>
    <row r="1655" spans="2:4">
      <c r="B1655" s="490" t="s">
        <v>6707</v>
      </c>
      <c r="C1655" s="187">
        <v>582000</v>
      </c>
      <c r="D1655" s="187">
        <v>6984000</v>
      </c>
    </row>
    <row r="1656" spans="2:4">
      <c r="B1656" s="490" t="s">
        <v>6709</v>
      </c>
      <c r="C1656" s="187">
        <v>495000</v>
      </c>
      <c r="D1656" s="187">
        <v>5940000</v>
      </c>
    </row>
    <row r="1657" spans="2:4">
      <c r="B1657" s="490" t="s">
        <v>6711</v>
      </c>
      <c r="C1657" s="187">
        <v>541000</v>
      </c>
      <c r="D1657" s="187">
        <v>6492000</v>
      </c>
    </row>
    <row r="1658" spans="2:4">
      <c r="B1658" s="490" t="s">
        <v>6713</v>
      </c>
      <c r="C1658" s="187">
        <v>582000</v>
      </c>
      <c r="D1658" s="187">
        <v>6984000</v>
      </c>
    </row>
    <row r="1659" spans="2:4">
      <c r="B1659" s="490" t="s">
        <v>6715</v>
      </c>
      <c r="C1659" s="187">
        <v>582000</v>
      </c>
      <c r="D1659" s="187">
        <v>6984000</v>
      </c>
    </row>
    <row r="1660" spans="2:4">
      <c r="B1660" s="490" t="s">
        <v>6717</v>
      </c>
      <c r="C1660" s="187">
        <v>582000</v>
      </c>
      <c r="D1660" s="187">
        <v>6984000</v>
      </c>
    </row>
    <row r="1661" spans="2:4">
      <c r="B1661" s="490" t="s">
        <v>6719</v>
      </c>
      <c r="C1661" s="187">
        <v>582000</v>
      </c>
      <c r="D1661" s="187">
        <v>6984000</v>
      </c>
    </row>
    <row r="1662" spans="2:4">
      <c r="B1662" s="490" t="s">
        <v>6723</v>
      </c>
      <c r="C1662" s="187">
        <v>582000</v>
      </c>
      <c r="D1662" s="187">
        <v>6984000</v>
      </c>
    </row>
    <row r="1663" spans="2:4">
      <c r="B1663" s="490" t="s">
        <v>6725</v>
      </c>
      <c r="C1663" s="187">
        <v>582000</v>
      </c>
      <c r="D1663" s="187">
        <v>6984000</v>
      </c>
    </row>
    <row r="1664" spans="2:4">
      <c r="B1664" s="490" t="s">
        <v>6727</v>
      </c>
      <c r="C1664" s="187">
        <v>582000</v>
      </c>
      <c r="D1664" s="187">
        <v>6984000</v>
      </c>
    </row>
    <row r="1665" spans="2:4">
      <c r="B1665" s="490" t="s">
        <v>6729</v>
      </c>
      <c r="C1665" s="187">
        <v>528000</v>
      </c>
      <c r="D1665" s="187">
        <v>6336000</v>
      </c>
    </row>
    <row r="1666" spans="2:4">
      <c r="B1666" s="490" t="s">
        <v>6731</v>
      </c>
      <c r="C1666" s="187">
        <v>582000</v>
      </c>
      <c r="D1666" s="187">
        <v>6984000</v>
      </c>
    </row>
    <row r="1667" spans="2:4">
      <c r="B1667" s="490" t="s">
        <v>6733</v>
      </c>
      <c r="C1667" s="187">
        <v>495000</v>
      </c>
      <c r="D1667" s="187">
        <v>5940000</v>
      </c>
    </row>
    <row r="1668" spans="2:4">
      <c r="B1668" s="490" t="s">
        <v>6735</v>
      </c>
      <c r="C1668" s="187">
        <v>582000</v>
      </c>
      <c r="D1668" s="187">
        <v>6984000</v>
      </c>
    </row>
    <row r="1669" spans="2:4">
      <c r="B1669" s="490" t="s">
        <v>6737</v>
      </c>
      <c r="C1669" s="187">
        <v>495000</v>
      </c>
      <c r="D1669" s="187">
        <v>5940000</v>
      </c>
    </row>
    <row r="1670" spans="2:4">
      <c r="B1670" s="490" t="s">
        <v>6739</v>
      </c>
      <c r="C1670" s="187">
        <v>582000</v>
      </c>
      <c r="D1670" s="187">
        <v>6984000</v>
      </c>
    </row>
    <row r="1671" spans="2:4">
      <c r="B1671" s="490" t="s">
        <v>6741</v>
      </c>
      <c r="C1671" s="187">
        <v>495000</v>
      </c>
      <c r="D1671" s="187">
        <v>5940000</v>
      </c>
    </row>
    <row r="1672" spans="2:4">
      <c r="B1672" s="490" t="s">
        <v>6743</v>
      </c>
      <c r="C1672" s="187">
        <v>582000</v>
      </c>
      <c r="D1672" s="187">
        <v>6984000</v>
      </c>
    </row>
    <row r="1673" spans="2:4">
      <c r="B1673" s="490" t="s">
        <v>6745</v>
      </c>
      <c r="C1673" s="187">
        <v>495000</v>
      </c>
      <c r="D1673" s="187">
        <v>5940000</v>
      </c>
    </row>
    <row r="1674" spans="2:4">
      <c r="B1674" s="490" t="s">
        <v>6747</v>
      </c>
      <c r="C1674" s="187">
        <v>582000</v>
      </c>
      <c r="D1674" s="187">
        <v>6984000</v>
      </c>
    </row>
    <row r="1675" spans="2:4">
      <c r="B1675" s="490" t="s">
        <v>6749</v>
      </c>
      <c r="C1675" s="187">
        <v>495000</v>
      </c>
      <c r="D1675" s="187">
        <v>5940000</v>
      </c>
    </row>
    <row r="1676" spans="2:4">
      <c r="B1676" s="490" t="s">
        <v>6751</v>
      </c>
      <c r="C1676" s="187">
        <v>495000</v>
      </c>
      <c r="D1676" s="187">
        <v>5940000</v>
      </c>
    </row>
    <row r="1677" spans="2:4">
      <c r="B1677" s="490" t="s">
        <v>6753</v>
      </c>
      <c r="C1677" s="187">
        <v>495000</v>
      </c>
      <c r="D1677" s="187">
        <v>5940000</v>
      </c>
    </row>
    <row r="1678" spans="2:4">
      <c r="B1678" s="490" t="s">
        <v>6755</v>
      </c>
      <c r="C1678" s="187">
        <v>543000</v>
      </c>
      <c r="D1678" s="187">
        <v>6516000</v>
      </c>
    </row>
    <row r="1679" spans="2:4">
      <c r="B1679" s="490" t="s">
        <v>6757</v>
      </c>
      <c r="C1679" s="187">
        <v>543000</v>
      </c>
      <c r="D1679" s="187">
        <v>6516000</v>
      </c>
    </row>
    <row r="1680" spans="2:4">
      <c r="B1680" s="490" t="s">
        <v>6759</v>
      </c>
      <c r="C1680" s="187">
        <v>543000</v>
      </c>
      <c r="D1680" s="187">
        <v>6516000</v>
      </c>
    </row>
    <row r="1681" spans="2:4">
      <c r="B1681" s="490" t="s">
        <v>6761</v>
      </c>
      <c r="C1681" s="187">
        <v>505000</v>
      </c>
      <c r="D1681" s="187">
        <v>6060000</v>
      </c>
    </row>
    <row r="1682" spans="2:4">
      <c r="B1682" s="490" t="s">
        <v>6763</v>
      </c>
      <c r="C1682" s="187">
        <v>478000</v>
      </c>
      <c r="D1682" s="187">
        <v>5736000</v>
      </c>
    </row>
    <row r="1683" spans="2:4">
      <c r="B1683" s="490" t="s">
        <v>6765</v>
      </c>
      <c r="C1683" s="187">
        <v>468000</v>
      </c>
      <c r="D1683" s="187">
        <v>5616000</v>
      </c>
    </row>
    <row r="1684" spans="2:4">
      <c r="B1684" s="490" t="s">
        <v>6767</v>
      </c>
      <c r="C1684" s="187">
        <v>468000</v>
      </c>
      <c r="D1684" s="187">
        <v>5616000</v>
      </c>
    </row>
    <row r="1685" spans="2:4">
      <c r="B1685" s="490" t="s">
        <v>6769</v>
      </c>
      <c r="C1685" s="187">
        <v>468000</v>
      </c>
      <c r="D1685" s="187">
        <v>5616000</v>
      </c>
    </row>
    <row r="1686" spans="2:4">
      <c r="B1686" s="490" t="s">
        <v>6771</v>
      </c>
      <c r="C1686" s="187">
        <v>505000</v>
      </c>
      <c r="D1686" s="187">
        <v>6060000</v>
      </c>
    </row>
    <row r="1687" spans="2:4">
      <c r="B1687" s="490" t="s">
        <v>6773</v>
      </c>
      <c r="C1687" s="187">
        <v>468000</v>
      </c>
      <c r="D1687" s="187">
        <v>5616000</v>
      </c>
    </row>
    <row r="1688" spans="2:4">
      <c r="B1688" s="490" t="s">
        <v>6775</v>
      </c>
      <c r="C1688" s="187">
        <v>403000</v>
      </c>
      <c r="D1688" s="187">
        <v>4836000</v>
      </c>
    </row>
    <row r="1689" spans="2:4">
      <c r="B1689" s="490" t="s">
        <v>6777</v>
      </c>
      <c r="C1689" s="187">
        <v>468000</v>
      </c>
      <c r="D1689" s="187">
        <v>5616000</v>
      </c>
    </row>
    <row r="1690" spans="2:4">
      <c r="B1690" s="490" t="s">
        <v>6779</v>
      </c>
      <c r="C1690" s="187">
        <v>403000</v>
      </c>
      <c r="D1690" s="187">
        <v>4836000</v>
      </c>
    </row>
    <row r="1691" spans="2:4">
      <c r="B1691" s="490" t="s">
        <v>6785</v>
      </c>
      <c r="C1691" s="187">
        <v>506000</v>
      </c>
      <c r="D1691" s="187">
        <v>6072000</v>
      </c>
    </row>
    <row r="1692" spans="2:4">
      <c r="B1692" s="490" t="s">
        <v>6787</v>
      </c>
      <c r="C1692" s="187">
        <v>761000</v>
      </c>
      <c r="D1692" s="187">
        <v>9132000</v>
      </c>
    </row>
    <row r="1693" spans="2:4">
      <c r="B1693" s="490" t="s">
        <v>6795</v>
      </c>
      <c r="C1693" s="187">
        <v>804000</v>
      </c>
      <c r="D1693" s="187">
        <v>9648000</v>
      </c>
    </row>
    <row r="1694" spans="2:4">
      <c r="B1694" s="490" t="s">
        <v>6797</v>
      </c>
      <c r="C1694" s="187">
        <v>897000</v>
      </c>
      <c r="D1694" s="187">
        <v>10764000</v>
      </c>
    </row>
    <row r="1695" spans="2:4">
      <c r="B1695" s="490" t="s">
        <v>6799</v>
      </c>
      <c r="C1695" s="187">
        <v>775000</v>
      </c>
      <c r="D1695" s="187">
        <v>9300000</v>
      </c>
    </row>
    <row r="1696" spans="2:4">
      <c r="B1696" s="490" t="s">
        <v>6801</v>
      </c>
      <c r="C1696" s="187">
        <v>399000</v>
      </c>
      <c r="D1696" s="187">
        <v>4788000</v>
      </c>
    </row>
    <row r="1697" spans="2:4">
      <c r="B1697" s="490" t="s">
        <v>6803</v>
      </c>
      <c r="C1697" s="187">
        <v>1239000</v>
      </c>
      <c r="D1697" s="187">
        <v>14868000</v>
      </c>
    </row>
    <row r="1698" spans="2:4">
      <c r="B1698" s="490" t="s">
        <v>6805</v>
      </c>
      <c r="C1698" s="187">
        <v>1239000</v>
      </c>
      <c r="D1698" s="187">
        <v>14868000</v>
      </c>
    </row>
    <row r="1699" spans="2:4">
      <c r="B1699" s="490" t="s">
        <v>6809</v>
      </c>
      <c r="C1699" s="187">
        <v>513000</v>
      </c>
      <c r="D1699" s="187">
        <v>6156000</v>
      </c>
    </row>
    <row r="1700" spans="2:4">
      <c r="B1700" s="490" t="s">
        <v>6813</v>
      </c>
      <c r="C1700" s="187">
        <v>901000</v>
      </c>
      <c r="D1700" s="187">
        <v>10812000</v>
      </c>
    </row>
    <row r="1701" spans="2:4">
      <c r="B1701" s="490" t="s">
        <v>6817</v>
      </c>
      <c r="C1701" s="187">
        <v>1126000</v>
      </c>
      <c r="D1701" s="187">
        <v>13512000</v>
      </c>
    </row>
    <row r="1702" spans="2:4">
      <c r="B1702" s="490" t="s">
        <v>6819</v>
      </c>
      <c r="C1702" s="187">
        <v>150000</v>
      </c>
      <c r="D1702" s="187">
        <v>1800000</v>
      </c>
    </row>
    <row r="1703" spans="2:4">
      <c r="B1703" s="490" t="s">
        <v>6821</v>
      </c>
      <c r="C1703" s="187">
        <v>297000</v>
      </c>
      <c r="D1703" s="187">
        <v>3564000</v>
      </c>
    </row>
    <row r="1704" spans="2:4">
      <c r="B1704" s="490" t="s">
        <v>6823</v>
      </c>
      <c r="C1704" s="187">
        <v>457000</v>
      </c>
      <c r="D1704" s="187">
        <v>5484000</v>
      </c>
    </row>
    <row r="1705" spans="2:4">
      <c r="B1705" s="490" t="s">
        <v>6826</v>
      </c>
      <c r="C1705" s="187">
        <v>486000</v>
      </c>
      <c r="D1705" s="187">
        <v>5832000</v>
      </c>
    </row>
    <row r="1706" spans="2:4">
      <c r="B1706" s="490" t="s">
        <v>6828</v>
      </c>
      <c r="C1706" s="187">
        <v>546000</v>
      </c>
      <c r="D1706" s="187">
        <v>6552000</v>
      </c>
    </row>
    <row r="1707" spans="2:4">
      <c r="B1707" s="490" t="s">
        <v>6832</v>
      </c>
      <c r="C1707" s="187">
        <v>702000</v>
      </c>
      <c r="D1707" s="187">
        <v>8424000</v>
      </c>
    </row>
    <row r="1708" spans="2:4">
      <c r="B1708" s="490" t="s">
        <v>6834</v>
      </c>
      <c r="C1708" s="187">
        <v>555000</v>
      </c>
      <c r="D1708" s="187">
        <v>6660000</v>
      </c>
    </row>
    <row r="1709" spans="2:4">
      <c r="B1709" s="490" t="s">
        <v>6836</v>
      </c>
      <c r="C1709" s="187">
        <v>705000</v>
      </c>
      <c r="D1709" s="187">
        <v>8460000</v>
      </c>
    </row>
    <row r="1710" spans="2:4">
      <c r="B1710" s="490" t="s">
        <v>6840</v>
      </c>
      <c r="C1710" s="187">
        <v>200000</v>
      </c>
      <c r="D1710" s="187">
        <v>2400000</v>
      </c>
    </row>
    <row r="1711" spans="2:4">
      <c r="B1711" s="490" t="s">
        <v>6844</v>
      </c>
      <c r="C1711" s="187">
        <v>300000</v>
      </c>
      <c r="D1711" s="187">
        <v>3600000</v>
      </c>
    </row>
    <row r="1712" spans="2:4">
      <c r="B1712" s="490" t="s">
        <v>6848</v>
      </c>
      <c r="C1712" s="187">
        <v>505000</v>
      </c>
      <c r="D1712" s="187">
        <v>6060000</v>
      </c>
    </row>
    <row r="1713" spans="2:4">
      <c r="B1713" s="490" t="s">
        <v>6852</v>
      </c>
      <c r="C1713" s="187">
        <v>2180000</v>
      </c>
      <c r="D1713" s="187">
        <v>26160000</v>
      </c>
    </row>
    <row r="1714" spans="2:4">
      <c r="B1714" s="490" t="s">
        <v>6854</v>
      </c>
      <c r="C1714" s="187">
        <v>833000</v>
      </c>
      <c r="D1714" s="187">
        <v>9996000</v>
      </c>
    </row>
    <row r="1715" spans="2:4">
      <c r="B1715" s="490" t="s">
        <v>6856</v>
      </c>
      <c r="C1715" s="187">
        <v>218000</v>
      </c>
      <c r="D1715" s="187">
        <v>2616000</v>
      </c>
    </row>
    <row r="1716" spans="2:4">
      <c r="B1716" s="490" t="s">
        <v>6858</v>
      </c>
      <c r="C1716" s="187">
        <v>378000</v>
      </c>
      <c r="D1716" s="187">
        <v>4536000</v>
      </c>
    </row>
    <row r="1717" spans="2:4">
      <c r="B1717" s="490" t="s">
        <v>6860</v>
      </c>
      <c r="C1717" s="187">
        <v>606000</v>
      </c>
      <c r="D1717" s="187">
        <v>7272000</v>
      </c>
    </row>
    <row r="1718" spans="2:4">
      <c r="B1718" s="490" t="s">
        <v>6862</v>
      </c>
      <c r="C1718" s="187">
        <v>761000</v>
      </c>
      <c r="D1718" s="187">
        <v>9132000</v>
      </c>
    </row>
    <row r="1719" spans="2:4">
      <c r="B1719" s="490" t="s">
        <v>6864</v>
      </c>
      <c r="C1719" s="187">
        <v>804000</v>
      </c>
      <c r="D1719" s="187">
        <v>9648000</v>
      </c>
    </row>
    <row r="1720" spans="2:4">
      <c r="B1720" s="490" t="s">
        <v>6866</v>
      </c>
      <c r="C1720" s="187">
        <v>673000</v>
      </c>
      <c r="D1720" s="187">
        <v>8076000</v>
      </c>
    </row>
    <row r="1721" spans="2:4">
      <c r="B1721" s="490" t="s">
        <v>6870</v>
      </c>
      <c r="C1721" s="187">
        <v>606000</v>
      </c>
      <c r="D1721" s="187">
        <v>7272000</v>
      </c>
    </row>
    <row r="1722" spans="2:4">
      <c r="B1722" s="490" t="s">
        <v>6872</v>
      </c>
      <c r="C1722" s="187">
        <v>679000</v>
      </c>
      <c r="D1722" s="187">
        <v>8148000</v>
      </c>
    </row>
    <row r="1723" spans="2:4">
      <c r="B1723" s="490" t="s">
        <v>6876</v>
      </c>
      <c r="C1723" s="187">
        <v>762000</v>
      </c>
      <c r="D1723" s="187">
        <v>9144000</v>
      </c>
    </row>
    <row r="1724" spans="2:4">
      <c r="B1724" s="490" t="s">
        <v>6878</v>
      </c>
      <c r="C1724" s="187">
        <v>503000</v>
      </c>
      <c r="D1724" s="187">
        <v>6036000</v>
      </c>
    </row>
    <row r="1725" spans="2:4">
      <c r="B1725" s="490" t="s">
        <v>6900</v>
      </c>
      <c r="C1725" s="187">
        <v>458000</v>
      </c>
      <c r="D1725" s="187">
        <v>5496000</v>
      </c>
    </row>
    <row r="1726" spans="2:4">
      <c r="B1726" s="490" t="s">
        <v>6902</v>
      </c>
      <c r="C1726" s="187">
        <v>505000</v>
      </c>
      <c r="D1726" s="187">
        <v>6060000</v>
      </c>
    </row>
    <row r="1727" spans="2:4">
      <c r="B1727" s="490" t="s">
        <v>6904</v>
      </c>
      <c r="C1727" s="187">
        <v>684000</v>
      </c>
      <c r="D1727" s="187">
        <v>8208000</v>
      </c>
    </row>
    <row r="1728" spans="2:4">
      <c r="B1728" s="490" t="s">
        <v>6911</v>
      </c>
      <c r="C1728" s="187">
        <v>636000</v>
      </c>
      <c r="D1728" s="187">
        <v>7632000</v>
      </c>
    </row>
    <row r="1729" spans="2:4">
      <c r="B1729" s="490" t="s">
        <v>6913</v>
      </c>
      <c r="C1729" s="187">
        <v>367000</v>
      </c>
      <c r="D1729" s="187">
        <v>4404000</v>
      </c>
    </row>
    <row r="1730" spans="2:4">
      <c r="B1730" s="490" t="s">
        <v>6915</v>
      </c>
      <c r="C1730" s="187">
        <v>303000</v>
      </c>
      <c r="D1730" s="187">
        <v>3636000</v>
      </c>
    </row>
    <row r="1731" spans="2:4">
      <c r="B1731" s="490" t="s">
        <v>6919</v>
      </c>
      <c r="C1731" s="187">
        <v>522000</v>
      </c>
      <c r="D1731" s="187">
        <v>6264000</v>
      </c>
    </row>
    <row r="1732" spans="2:4">
      <c r="B1732" s="490" t="s">
        <v>6923</v>
      </c>
      <c r="C1732" s="187">
        <v>458000</v>
      </c>
      <c r="D1732" s="187">
        <v>5496000</v>
      </c>
    </row>
    <row r="1733" spans="2:4">
      <c r="B1733" s="490" t="s">
        <v>6925</v>
      </c>
      <c r="C1733" s="187">
        <v>897000</v>
      </c>
      <c r="D1733" s="187">
        <v>10764000</v>
      </c>
    </row>
    <row r="1734" spans="2:4">
      <c r="B1734" s="490" t="s">
        <v>6931</v>
      </c>
      <c r="C1734" s="187">
        <v>807000</v>
      </c>
      <c r="D1734" s="187">
        <v>9684000</v>
      </c>
    </row>
    <row r="1735" spans="2:4">
      <c r="B1735" s="490" t="s">
        <v>6933</v>
      </c>
      <c r="C1735" s="187">
        <v>194000</v>
      </c>
      <c r="D1735" s="187">
        <v>2328000</v>
      </c>
    </row>
    <row r="1736" spans="2:4">
      <c r="B1736" s="490" t="s">
        <v>6935</v>
      </c>
      <c r="C1736" s="187">
        <v>762000</v>
      </c>
      <c r="D1736" s="187">
        <v>9144000</v>
      </c>
    </row>
    <row r="1737" spans="2:4">
      <c r="B1737" s="490" t="s">
        <v>6937</v>
      </c>
      <c r="C1737" s="187">
        <v>479000</v>
      </c>
      <c r="D1737" s="187">
        <v>5748000</v>
      </c>
    </row>
    <row r="1738" spans="2:4">
      <c r="B1738" s="490" t="s">
        <v>6939</v>
      </c>
      <c r="C1738" s="187">
        <v>60000</v>
      </c>
      <c r="D1738" s="187">
        <v>720000</v>
      </c>
    </row>
    <row r="1739" spans="2:4">
      <c r="B1739" s="490" t="s">
        <v>6941</v>
      </c>
      <c r="C1739" s="187">
        <v>807000</v>
      </c>
      <c r="D1739" s="187">
        <v>9684000</v>
      </c>
    </row>
    <row r="1740" spans="2:4">
      <c r="B1740" s="490" t="s">
        <v>6943</v>
      </c>
      <c r="C1740" s="187">
        <v>636000</v>
      </c>
      <c r="D1740" s="187">
        <v>7632000</v>
      </c>
    </row>
    <row r="1741" spans="2:4">
      <c r="B1741" s="490" t="s">
        <v>6945</v>
      </c>
      <c r="C1741" s="187">
        <v>520000</v>
      </c>
      <c r="D1741" s="187">
        <v>6240000</v>
      </c>
    </row>
    <row r="1742" spans="2:4">
      <c r="B1742" s="490" t="s">
        <v>6947</v>
      </c>
      <c r="C1742" s="187">
        <v>100000</v>
      </c>
      <c r="D1742" s="187">
        <v>1200000</v>
      </c>
    </row>
    <row r="1743" spans="2:4">
      <c r="B1743" s="490" t="s">
        <v>6951</v>
      </c>
      <c r="C1743" s="187">
        <v>134000</v>
      </c>
      <c r="D1743" s="187">
        <v>1608000</v>
      </c>
    </row>
    <row r="1744" spans="2:4">
      <c r="B1744" s="490" t="s">
        <v>6953</v>
      </c>
      <c r="C1744" s="187">
        <v>484000</v>
      </c>
      <c r="D1744" s="187">
        <v>5808000</v>
      </c>
    </row>
    <row r="1745" spans="2:4">
      <c r="B1745" s="490" t="s">
        <v>6955</v>
      </c>
      <c r="C1745" s="187">
        <v>484000</v>
      </c>
      <c r="D1745" s="187">
        <v>5808000</v>
      </c>
    </row>
    <row r="1746" spans="2:4">
      <c r="B1746" s="490" t="s">
        <v>6957</v>
      </c>
      <c r="C1746" s="187">
        <v>582000</v>
      </c>
      <c r="D1746" s="187">
        <v>6984000</v>
      </c>
    </row>
    <row r="1747" spans="2:4">
      <c r="B1747" s="490" t="s">
        <v>6959</v>
      </c>
      <c r="C1747" s="187">
        <v>582000</v>
      </c>
      <c r="D1747" s="187">
        <v>6984000</v>
      </c>
    </row>
    <row r="1748" spans="2:4">
      <c r="B1748" s="490" t="s">
        <v>6961</v>
      </c>
      <c r="C1748" s="187">
        <v>582000</v>
      </c>
      <c r="D1748" s="187">
        <v>6984000</v>
      </c>
    </row>
    <row r="1749" spans="2:4">
      <c r="B1749" s="490" t="s">
        <v>6963</v>
      </c>
      <c r="C1749" s="187">
        <v>582000</v>
      </c>
      <c r="D1749" s="187">
        <v>6984000</v>
      </c>
    </row>
    <row r="1750" spans="2:4">
      <c r="B1750" s="490" t="s">
        <v>6965</v>
      </c>
      <c r="C1750" s="187">
        <v>582000</v>
      </c>
      <c r="D1750" s="187">
        <v>6984000</v>
      </c>
    </row>
    <row r="1751" spans="2:4">
      <c r="B1751" s="490" t="s">
        <v>6967</v>
      </c>
      <c r="C1751" s="187">
        <v>582000</v>
      </c>
      <c r="D1751" s="187">
        <v>6984000</v>
      </c>
    </row>
    <row r="1752" spans="2:4">
      <c r="B1752" s="490" t="s">
        <v>6969</v>
      </c>
      <c r="C1752" s="187">
        <v>582000</v>
      </c>
      <c r="D1752" s="187">
        <v>6984000</v>
      </c>
    </row>
    <row r="1753" spans="2:4">
      <c r="B1753" s="490" t="s">
        <v>6971</v>
      </c>
      <c r="C1753" s="187">
        <v>582000</v>
      </c>
      <c r="D1753" s="187">
        <v>6984000</v>
      </c>
    </row>
    <row r="1754" spans="2:4">
      <c r="B1754" s="490" t="s">
        <v>6973</v>
      </c>
      <c r="C1754" s="187">
        <v>582000</v>
      </c>
      <c r="D1754" s="187">
        <v>6984000</v>
      </c>
    </row>
    <row r="1755" spans="2:4">
      <c r="B1755" s="490" t="s">
        <v>6975</v>
      </c>
      <c r="C1755" s="187">
        <v>582000</v>
      </c>
      <c r="D1755" s="187">
        <v>6984000</v>
      </c>
    </row>
    <row r="1756" spans="2:4">
      <c r="B1756" s="490" t="s">
        <v>6977</v>
      </c>
      <c r="C1756" s="187">
        <v>582000</v>
      </c>
      <c r="D1756" s="187">
        <v>6984000</v>
      </c>
    </row>
    <row r="1757" spans="2:4">
      <c r="B1757" s="490" t="s">
        <v>6979</v>
      </c>
      <c r="C1757" s="187">
        <v>528000</v>
      </c>
      <c r="D1757" s="187">
        <v>6336000</v>
      </c>
    </row>
    <row r="1758" spans="2:4">
      <c r="B1758" s="490" t="s">
        <v>6981</v>
      </c>
      <c r="C1758" s="187">
        <v>582000</v>
      </c>
      <c r="D1758" s="187">
        <v>6984000</v>
      </c>
    </row>
    <row r="1759" spans="2:4">
      <c r="B1759" s="490" t="s">
        <v>6983</v>
      </c>
      <c r="C1759" s="187">
        <v>528000</v>
      </c>
      <c r="D1759" s="187">
        <v>6336000</v>
      </c>
    </row>
    <row r="1760" spans="2:4">
      <c r="B1760" s="490" t="s">
        <v>6985</v>
      </c>
      <c r="C1760" s="187">
        <v>457000</v>
      </c>
      <c r="D1760" s="187">
        <v>5484000</v>
      </c>
    </row>
    <row r="1761" spans="2:4">
      <c r="B1761" s="490" t="s">
        <v>6987</v>
      </c>
      <c r="C1761" s="187">
        <v>582000</v>
      </c>
      <c r="D1761" s="187">
        <v>6984000</v>
      </c>
    </row>
    <row r="1762" spans="2:4">
      <c r="B1762" s="490" t="s">
        <v>6989</v>
      </c>
      <c r="C1762" s="187">
        <v>582000</v>
      </c>
      <c r="D1762" s="187">
        <v>6984000</v>
      </c>
    </row>
    <row r="1763" spans="2:4">
      <c r="B1763" s="490" t="s">
        <v>6991</v>
      </c>
      <c r="C1763" s="187">
        <v>495000</v>
      </c>
      <c r="D1763" s="187">
        <v>5940000</v>
      </c>
    </row>
    <row r="1764" spans="2:4">
      <c r="B1764" s="490" t="s">
        <v>6993</v>
      </c>
      <c r="C1764" s="187">
        <v>457000</v>
      </c>
      <c r="D1764" s="187">
        <v>5484000</v>
      </c>
    </row>
    <row r="1765" spans="2:4">
      <c r="B1765" s="490" t="s">
        <v>6995</v>
      </c>
      <c r="C1765" s="187">
        <v>582000</v>
      </c>
      <c r="D1765" s="187">
        <v>6984000</v>
      </c>
    </row>
    <row r="1766" spans="2:4">
      <c r="B1766" s="490" t="s">
        <v>6997</v>
      </c>
      <c r="C1766" s="187">
        <v>495000</v>
      </c>
      <c r="D1766" s="187">
        <v>5940000</v>
      </c>
    </row>
    <row r="1767" spans="2:4">
      <c r="B1767" s="490" t="s">
        <v>7000</v>
      </c>
      <c r="C1767" s="187">
        <v>495000</v>
      </c>
      <c r="D1767" s="187">
        <v>5940000</v>
      </c>
    </row>
    <row r="1768" spans="2:4">
      <c r="B1768" s="490" t="s">
        <v>7002</v>
      </c>
      <c r="C1768" s="187">
        <v>495000</v>
      </c>
      <c r="D1768" s="187">
        <v>5940000</v>
      </c>
    </row>
    <row r="1769" spans="2:4">
      <c r="B1769" s="490" t="s">
        <v>7004</v>
      </c>
      <c r="C1769" s="187">
        <v>495000</v>
      </c>
      <c r="D1769" s="187">
        <v>5940000</v>
      </c>
    </row>
    <row r="1770" spans="2:4">
      <c r="B1770" s="490" t="s">
        <v>7006</v>
      </c>
      <c r="C1770" s="187">
        <v>457000</v>
      </c>
      <c r="D1770" s="187">
        <v>5484000</v>
      </c>
    </row>
    <row r="1771" spans="2:4">
      <c r="B1771" s="490" t="s">
        <v>7008</v>
      </c>
      <c r="C1771" s="187">
        <v>495000</v>
      </c>
      <c r="D1771" s="187">
        <v>5940000</v>
      </c>
    </row>
    <row r="1772" spans="2:4">
      <c r="B1772" s="490" t="s">
        <v>7010</v>
      </c>
      <c r="C1772" s="187">
        <v>495000</v>
      </c>
      <c r="D1772" s="187">
        <v>5940000</v>
      </c>
    </row>
    <row r="1773" spans="2:4">
      <c r="B1773" s="490" t="s">
        <v>7012</v>
      </c>
      <c r="C1773" s="187">
        <v>543000</v>
      </c>
      <c r="D1773" s="187">
        <v>6516000</v>
      </c>
    </row>
    <row r="1774" spans="2:4">
      <c r="B1774" s="490" t="s">
        <v>7014</v>
      </c>
      <c r="C1774" s="187">
        <v>468000</v>
      </c>
      <c r="D1774" s="187">
        <v>5616000</v>
      </c>
    </row>
    <row r="1775" spans="2:4">
      <c r="B1775" s="490" t="s">
        <v>7016</v>
      </c>
      <c r="C1775" s="187">
        <v>505000</v>
      </c>
      <c r="D1775" s="187">
        <v>6060000</v>
      </c>
    </row>
    <row r="1776" spans="2:4">
      <c r="B1776" s="490" t="s">
        <v>7018</v>
      </c>
      <c r="C1776" s="187">
        <v>505000</v>
      </c>
      <c r="D1776" s="187">
        <v>6060000</v>
      </c>
    </row>
    <row r="1777" spans="2:4">
      <c r="B1777" s="490" t="s">
        <v>7020</v>
      </c>
      <c r="C1777" s="187">
        <v>468000</v>
      </c>
      <c r="D1777" s="187">
        <v>5616000</v>
      </c>
    </row>
    <row r="1778" spans="2:4">
      <c r="B1778" s="490" t="s">
        <v>7022</v>
      </c>
      <c r="C1778" s="187">
        <v>468000</v>
      </c>
      <c r="D1778" s="187">
        <v>5616000</v>
      </c>
    </row>
    <row r="1779" spans="2:4">
      <c r="B1779" s="490" t="s">
        <v>7024</v>
      </c>
      <c r="C1779" s="187">
        <v>403000</v>
      </c>
      <c r="D1779" s="187">
        <v>4836000</v>
      </c>
    </row>
    <row r="1780" spans="2:4">
      <c r="B1780" s="490" t="s">
        <v>7026</v>
      </c>
      <c r="C1780" s="187">
        <v>403000</v>
      </c>
      <c r="D1780" s="187">
        <v>4836000</v>
      </c>
    </row>
    <row r="1781" spans="2:4">
      <c r="B1781" s="490" t="s">
        <v>7034</v>
      </c>
      <c r="C1781" s="187">
        <v>604000</v>
      </c>
      <c r="D1781" s="187">
        <v>7248000</v>
      </c>
    </row>
    <row r="1782" spans="2:4">
      <c r="B1782" s="490" t="s">
        <v>7036</v>
      </c>
      <c r="C1782" s="187">
        <v>826000</v>
      </c>
      <c r="D1782" s="187">
        <v>9912000</v>
      </c>
    </row>
    <row r="1783" spans="2:4">
      <c r="B1783" s="490" t="s">
        <v>7038</v>
      </c>
      <c r="C1783" s="187">
        <v>761000</v>
      </c>
      <c r="D1783" s="187">
        <v>9132000</v>
      </c>
    </row>
    <row r="1784" spans="2:4">
      <c r="B1784" s="490" t="s">
        <v>7040</v>
      </c>
      <c r="C1784" s="187">
        <v>766000</v>
      </c>
      <c r="D1784" s="187">
        <v>9192000</v>
      </c>
    </row>
    <row r="1785" spans="2:4">
      <c r="B1785" s="490" t="s">
        <v>7042</v>
      </c>
      <c r="C1785" s="187">
        <v>833000</v>
      </c>
      <c r="D1785" s="187">
        <v>9996000</v>
      </c>
    </row>
    <row r="1786" spans="2:4">
      <c r="B1786" s="490" t="s">
        <v>7044</v>
      </c>
      <c r="C1786" s="187">
        <v>516000</v>
      </c>
      <c r="D1786" s="187">
        <v>6192000</v>
      </c>
    </row>
    <row r="1787" spans="2:4">
      <c r="B1787" s="490" t="s">
        <v>7046</v>
      </c>
      <c r="C1787" s="187">
        <v>511000</v>
      </c>
      <c r="D1787" s="187">
        <v>6132000</v>
      </c>
    </row>
    <row r="1788" spans="2:4">
      <c r="B1788" s="490" t="s">
        <v>7048</v>
      </c>
      <c r="C1788" s="187">
        <v>1014000</v>
      </c>
      <c r="D1788" s="187">
        <v>12168000</v>
      </c>
    </row>
    <row r="1789" spans="2:4">
      <c r="B1789" s="490" t="s">
        <v>7050</v>
      </c>
      <c r="C1789" s="187">
        <v>549000</v>
      </c>
      <c r="D1789" s="187">
        <v>6588000</v>
      </c>
    </row>
    <row r="1790" spans="2:4">
      <c r="B1790" s="490" t="s">
        <v>7052</v>
      </c>
      <c r="C1790" s="187">
        <v>538000</v>
      </c>
      <c r="D1790" s="187">
        <v>6456000</v>
      </c>
    </row>
    <row r="1791" spans="2:4">
      <c r="B1791" s="490" t="s">
        <v>7054</v>
      </c>
      <c r="C1791" s="187">
        <v>543000</v>
      </c>
      <c r="D1791" s="187">
        <v>6516000</v>
      </c>
    </row>
    <row r="1792" spans="2:4">
      <c r="B1792" s="490" t="s">
        <v>7056</v>
      </c>
      <c r="C1792" s="187">
        <v>835000</v>
      </c>
      <c r="D1792" s="187">
        <v>10020000</v>
      </c>
    </row>
    <row r="1793" spans="2:4">
      <c r="B1793" s="490" t="s">
        <v>7058</v>
      </c>
      <c r="C1793" s="187">
        <v>775000</v>
      </c>
      <c r="D1793" s="187">
        <v>9300000</v>
      </c>
    </row>
    <row r="1794" spans="2:4">
      <c r="B1794" s="490" t="s">
        <v>7060</v>
      </c>
      <c r="C1794" s="187">
        <v>577000</v>
      </c>
      <c r="D1794" s="187">
        <v>6924000</v>
      </c>
    </row>
    <row r="1795" spans="2:4">
      <c r="B1795" s="490" t="s">
        <v>7062</v>
      </c>
      <c r="C1795" s="187">
        <v>462000</v>
      </c>
      <c r="D1795" s="187">
        <v>5544000</v>
      </c>
    </row>
    <row r="1796" spans="2:4">
      <c r="B1796" s="490" t="s">
        <v>7078</v>
      </c>
      <c r="C1796" s="187">
        <v>253000</v>
      </c>
      <c r="D1796" s="187">
        <v>3036000</v>
      </c>
    </row>
    <row r="1797" spans="2:4">
      <c r="B1797" s="490" t="s">
        <v>7081</v>
      </c>
      <c r="C1797" s="187">
        <v>496000</v>
      </c>
      <c r="D1797" s="187">
        <v>5952000</v>
      </c>
    </row>
    <row r="1798" spans="2:4">
      <c r="B1798" s="490" t="s">
        <v>7083</v>
      </c>
      <c r="C1798" s="187">
        <v>1089000</v>
      </c>
      <c r="D1798" s="187">
        <v>13068000</v>
      </c>
    </row>
    <row r="1799" spans="2:4">
      <c r="B1799" s="490" t="s">
        <v>7089</v>
      </c>
      <c r="C1799" s="187">
        <v>897000</v>
      </c>
      <c r="D1799" s="187">
        <v>10764000</v>
      </c>
    </row>
    <row r="1800" spans="2:4">
      <c r="B1800" s="490" t="s">
        <v>7091</v>
      </c>
      <c r="C1800" s="187">
        <v>542000</v>
      </c>
      <c r="D1800" s="187">
        <v>6504000</v>
      </c>
    </row>
    <row r="1801" spans="2:4">
      <c r="B1801" s="490" t="s">
        <v>7093</v>
      </c>
      <c r="C1801" s="187">
        <v>356000</v>
      </c>
      <c r="D1801" s="187">
        <v>4272000</v>
      </c>
    </row>
    <row r="1802" spans="2:4">
      <c r="B1802" s="490" t="s">
        <v>7097</v>
      </c>
      <c r="C1802" s="187">
        <v>651000</v>
      </c>
      <c r="D1802" s="187">
        <v>7812000</v>
      </c>
    </row>
    <row r="1803" spans="2:4">
      <c r="B1803" s="490" t="s">
        <v>7099</v>
      </c>
      <c r="C1803" s="187">
        <v>781000</v>
      </c>
      <c r="D1803" s="187">
        <v>9372000</v>
      </c>
    </row>
    <row r="1804" spans="2:4">
      <c r="B1804" s="490" t="s">
        <v>7101</v>
      </c>
      <c r="C1804" s="187">
        <v>249000</v>
      </c>
      <c r="D1804" s="187">
        <v>2988000</v>
      </c>
    </row>
    <row r="1805" spans="2:4">
      <c r="B1805" s="490" t="s">
        <v>7103</v>
      </c>
      <c r="C1805" s="187">
        <v>450000</v>
      </c>
      <c r="D1805" s="187">
        <v>5400000</v>
      </c>
    </row>
    <row r="1806" spans="2:4">
      <c r="B1806" s="490" t="s">
        <v>7107</v>
      </c>
      <c r="C1806" s="187">
        <v>727000</v>
      </c>
      <c r="D1806" s="187">
        <v>8724000</v>
      </c>
    </row>
    <row r="1807" spans="2:4">
      <c r="B1807" s="490" t="s">
        <v>7111</v>
      </c>
      <c r="C1807" s="187">
        <v>925000</v>
      </c>
      <c r="D1807" s="187">
        <v>11100000</v>
      </c>
    </row>
    <row r="1808" spans="2:4">
      <c r="B1808" s="490" t="s">
        <v>7113</v>
      </c>
      <c r="C1808" s="187">
        <v>929000</v>
      </c>
      <c r="D1808" s="187">
        <v>11148000</v>
      </c>
    </row>
    <row r="1809" spans="2:4">
      <c r="B1809" s="490" t="s">
        <v>7115</v>
      </c>
      <c r="C1809" s="187">
        <v>878000</v>
      </c>
      <c r="D1809" s="187">
        <v>10536000</v>
      </c>
    </row>
    <row r="1810" spans="2:4">
      <c r="B1810" s="490" t="s">
        <v>7117</v>
      </c>
      <c r="C1810" s="187">
        <v>433000</v>
      </c>
      <c r="D1810" s="187">
        <v>5196000</v>
      </c>
    </row>
    <row r="1811" spans="2:4">
      <c r="B1811" s="490" t="s">
        <v>7119</v>
      </c>
      <c r="C1811" s="187">
        <v>766000</v>
      </c>
      <c r="D1811" s="187">
        <v>9192000</v>
      </c>
    </row>
    <row r="1812" spans="2:4">
      <c r="B1812" s="490" t="s">
        <v>7121</v>
      </c>
      <c r="C1812" s="187">
        <v>636000</v>
      </c>
      <c r="D1812" s="187">
        <v>7632000</v>
      </c>
    </row>
    <row r="1813" spans="2:4">
      <c r="B1813" s="490" t="s">
        <v>7123</v>
      </c>
      <c r="C1813" s="187">
        <v>417000</v>
      </c>
      <c r="D1813" s="187">
        <v>5004000</v>
      </c>
    </row>
    <row r="1814" spans="2:4">
      <c r="B1814" s="490" t="s">
        <v>7125</v>
      </c>
      <c r="C1814" s="187">
        <v>1572000</v>
      </c>
      <c r="D1814" s="187">
        <v>18864000</v>
      </c>
    </row>
    <row r="1815" spans="2:4">
      <c r="B1815" s="490" t="s">
        <v>7127</v>
      </c>
      <c r="C1815" s="187">
        <v>331000</v>
      </c>
      <c r="D1815" s="187">
        <v>3972000</v>
      </c>
    </row>
    <row r="1816" spans="2:4">
      <c r="B1816" s="490" t="s">
        <v>7129</v>
      </c>
      <c r="C1816" s="187">
        <v>897000</v>
      </c>
      <c r="D1816" s="187">
        <v>10764000</v>
      </c>
    </row>
    <row r="1817" spans="2:4">
      <c r="B1817" s="490" t="s">
        <v>7131</v>
      </c>
      <c r="C1817" s="187">
        <v>411000</v>
      </c>
      <c r="D1817" s="187">
        <v>4932000</v>
      </c>
    </row>
    <row r="1818" spans="2:4">
      <c r="B1818" s="490" t="s">
        <v>7133</v>
      </c>
      <c r="C1818" s="187">
        <v>761000</v>
      </c>
      <c r="D1818" s="187">
        <v>9132000</v>
      </c>
    </row>
    <row r="1819" spans="2:4">
      <c r="B1819" s="490" t="s">
        <v>7135</v>
      </c>
      <c r="C1819" s="187">
        <v>372000</v>
      </c>
      <c r="D1819" s="187">
        <v>4464000</v>
      </c>
    </row>
    <row r="1820" spans="2:4">
      <c r="B1820" s="490" t="s">
        <v>7137</v>
      </c>
      <c r="C1820" s="187">
        <v>347000</v>
      </c>
      <c r="D1820" s="187">
        <v>4164000</v>
      </c>
    </row>
    <row r="1821" spans="2:4">
      <c r="B1821" s="490" t="s">
        <v>7139</v>
      </c>
      <c r="C1821" s="187">
        <v>403000</v>
      </c>
      <c r="D1821" s="187">
        <v>4836000</v>
      </c>
    </row>
    <row r="1822" spans="2:4">
      <c r="B1822" s="490" t="s">
        <v>7145</v>
      </c>
      <c r="C1822" s="187">
        <v>709000</v>
      </c>
      <c r="D1822" s="187">
        <v>8508000</v>
      </c>
    </row>
    <row r="1823" spans="2:4">
      <c r="B1823" s="490" t="s">
        <v>7147</v>
      </c>
      <c r="C1823" s="187">
        <v>584000</v>
      </c>
      <c r="D1823" s="187">
        <v>7008000</v>
      </c>
    </row>
    <row r="1824" spans="2:4">
      <c r="B1824" s="490" t="s">
        <v>7149</v>
      </c>
      <c r="C1824" s="187">
        <v>555000</v>
      </c>
      <c r="D1824" s="187">
        <v>6660000</v>
      </c>
    </row>
    <row r="1825" spans="2:4">
      <c r="B1825" s="490" t="s">
        <v>7153</v>
      </c>
      <c r="C1825" s="187">
        <v>468000</v>
      </c>
      <c r="D1825" s="187">
        <v>5616000</v>
      </c>
    </row>
    <row r="1826" spans="2:4">
      <c r="B1826" s="490" t="s">
        <v>7155</v>
      </c>
      <c r="C1826" s="187">
        <v>636000</v>
      </c>
      <c r="D1826" s="187">
        <v>7632000</v>
      </c>
    </row>
    <row r="1827" spans="2:4">
      <c r="B1827" s="490" t="s">
        <v>7157</v>
      </c>
      <c r="C1827" s="187">
        <v>598000</v>
      </c>
      <c r="D1827" s="187">
        <v>7176000</v>
      </c>
    </row>
    <row r="1828" spans="2:4">
      <c r="B1828" s="490" t="s">
        <v>7159</v>
      </c>
      <c r="C1828" s="187">
        <v>1269000</v>
      </c>
      <c r="D1828" s="187">
        <v>15228000</v>
      </c>
    </row>
    <row r="1829" spans="2:4">
      <c r="B1829" s="490" t="s">
        <v>7161</v>
      </c>
      <c r="C1829" s="187">
        <v>588000</v>
      </c>
      <c r="D1829" s="187">
        <v>7056000</v>
      </c>
    </row>
    <row r="1830" spans="2:4">
      <c r="B1830" s="490" t="s">
        <v>7163</v>
      </c>
      <c r="C1830" s="187">
        <v>409000</v>
      </c>
      <c r="D1830" s="187">
        <v>4908000</v>
      </c>
    </row>
    <row r="1831" spans="2:4">
      <c r="B1831" s="490" t="s">
        <v>7165</v>
      </c>
      <c r="C1831" s="187">
        <v>576000</v>
      </c>
      <c r="D1831" s="187">
        <v>6912000</v>
      </c>
    </row>
    <row r="1832" spans="2:4">
      <c r="B1832" s="490" t="s">
        <v>7167</v>
      </c>
      <c r="C1832" s="187">
        <v>807000</v>
      </c>
      <c r="D1832" s="187">
        <v>9684000</v>
      </c>
    </row>
    <row r="1833" spans="2:4">
      <c r="B1833" s="490" t="s">
        <v>7169</v>
      </c>
      <c r="C1833" s="187">
        <v>865000</v>
      </c>
      <c r="D1833" s="187">
        <v>10380000</v>
      </c>
    </row>
    <row r="1834" spans="2:4">
      <c r="B1834" s="490" t="s">
        <v>7171</v>
      </c>
      <c r="C1834" s="187">
        <v>821000</v>
      </c>
      <c r="D1834" s="187">
        <v>9852000</v>
      </c>
    </row>
    <row r="1835" spans="2:4">
      <c r="B1835" s="490" t="s">
        <v>7173</v>
      </c>
      <c r="C1835" s="187">
        <v>445000</v>
      </c>
      <c r="D1835" s="187">
        <v>5340000</v>
      </c>
    </row>
    <row r="1836" spans="2:4">
      <c r="B1836" s="490" t="s">
        <v>7177</v>
      </c>
      <c r="C1836" s="187">
        <v>1037000</v>
      </c>
      <c r="D1836" s="187">
        <v>12444000</v>
      </c>
    </row>
    <row r="1837" spans="2:4">
      <c r="B1837" s="490" t="s">
        <v>7183</v>
      </c>
      <c r="C1837" s="187">
        <v>352000</v>
      </c>
      <c r="D1837" s="187">
        <v>4224000</v>
      </c>
    </row>
    <row r="1838" spans="2:4">
      <c r="B1838" s="490" t="s">
        <v>7185</v>
      </c>
      <c r="C1838" s="187">
        <v>457000</v>
      </c>
      <c r="D1838" s="187">
        <v>5484000</v>
      </c>
    </row>
    <row r="1839" spans="2:4">
      <c r="B1839" s="490" t="s">
        <v>7187</v>
      </c>
      <c r="C1839" s="187">
        <v>556000</v>
      </c>
      <c r="D1839" s="187">
        <v>6672000</v>
      </c>
    </row>
    <row r="1840" spans="2:4">
      <c r="B1840" s="490" t="s">
        <v>7189</v>
      </c>
      <c r="C1840" s="187">
        <v>1225000</v>
      </c>
      <c r="D1840" s="187">
        <v>14700000</v>
      </c>
    </row>
    <row r="1841" spans="2:4">
      <c r="B1841" s="490" t="s">
        <v>7191</v>
      </c>
      <c r="C1841" s="187">
        <v>479000</v>
      </c>
      <c r="D1841" s="187">
        <v>5748000</v>
      </c>
    </row>
    <row r="1842" spans="2:4">
      <c r="B1842" s="490" t="s">
        <v>7193</v>
      </c>
      <c r="C1842" s="187">
        <v>482000</v>
      </c>
      <c r="D1842" s="187">
        <v>5784000</v>
      </c>
    </row>
    <row r="1843" spans="2:4">
      <c r="B1843" s="490" t="s">
        <v>7195</v>
      </c>
      <c r="C1843" s="187">
        <v>495000</v>
      </c>
      <c r="D1843" s="187">
        <v>5940000</v>
      </c>
    </row>
    <row r="1844" spans="2:4">
      <c r="B1844" s="490" t="s">
        <v>7197</v>
      </c>
      <c r="C1844" s="187">
        <v>505000</v>
      </c>
      <c r="D1844" s="187">
        <v>6060000</v>
      </c>
    </row>
    <row r="1845" spans="2:4">
      <c r="B1845" s="490" t="s">
        <v>7199</v>
      </c>
      <c r="C1845" s="187">
        <v>528000</v>
      </c>
      <c r="D1845" s="187">
        <v>6336000</v>
      </c>
    </row>
    <row r="1846" spans="2:4">
      <c r="B1846" s="490" t="s">
        <v>7201</v>
      </c>
      <c r="C1846" s="187">
        <v>528000</v>
      </c>
      <c r="D1846" s="187">
        <v>6336000</v>
      </c>
    </row>
    <row r="1847" spans="2:4">
      <c r="B1847" s="490" t="s">
        <v>7203</v>
      </c>
      <c r="C1847" s="187">
        <v>528000</v>
      </c>
      <c r="D1847" s="187">
        <v>6336000</v>
      </c>
    </row>
    <row r="1848" spans="2:4">
      <c r="B1848" s="490" t="s">
        <v>7205</v>
      </c>
      <c r="C1848" s="187">
        <v>528000</v>
      </c>
      <c r="D1848" s="187">
        <v>6336000</v>
      </c>
    </row>
    <row r="1849" spans="2:4">
      <c r="B1849" s="490" t="s">
        <v>7207</v>
      </c>
      <c r="C1849" s="187">
        <v>528000</v>
      </c>
      <c r="D1849" s="187">
        <v>6336000</v>
      </c>
    </row>
    <row r="1850" spans="2:4">
      <c r="B1850" s="490" t="s">
        <v>7209</v>
      </c>
      <c r="C1850" s="187">
        <v>528000</v>
      </c>
      <c r="D1850" s="187">
        <v>6336000</v>
      </c>
    </row>
    <row r="1851" spans="2:4">
      <c r="B1851" s="490" t="s">
        <v>7211</v>
      </c>
      <c r="C1851" s="187">
        <v>528000</v>
      </c>
      <c r="D1851" s="187">
        <v>6336000</v>
      </c>
    </row>
    <row r="1852" spans="2:4">
      <c r="B1852" s="490" t="s">
        <v>7213</v>
      </c>
      <c r="C1852" s="187">
        <v>528000</v>
      </c>
      <c r="D1852" s="187">
        <v>6336000</v>
      </c>
    </row>
    <row r="1853" spans="2:4">
      <c r="B1853" s="490" t="s">
        <v>7215</v>
      </c>
      <c r="C1853" s="187">
        <v>528000</v>
      </c>
      <c r="D1853" s="187">
        <v>6336000</v>
      </c>
    </row>
    <row r="1854" spans="2:4">
      <c r="B1854" s="490" t="s">
        <v>7217</v>
      </c>
      <c r="C1854" s="187">
        <v>528000</v>
      </c>
      <c r="D1854" s="187">
        <v>6336000</v>
      </c>
    </row>
    <row r="1855" spans="2:4">
      <c r="B1855" s="490" t="s">
        <v>7219</v>
      </c>
      <c r="C1855" s="187">
        <v>528000</v>
      </c>
      <c r="D1855" s="187">
        <v>6336000</v>
      </c>
    </row>
    <row r="1856" spans="2:4">
      <c r="B1856" s="490" t="s">
        <v>7221</v>
      </c>
      <c r="C1856" s="187">
        <v>528000</v>
      </c>
      <c r="D1856" s="187">
        <v>6336000</v>
      </c>
    </row>
    <row r="1857" spans="2:4">
      <c r="B1857" s="490" t="s">
        <v>7223</v>
      </c>
      <c r="C1857" s="187">
        <v>505000</v>
      </c>
      <c r="D1857" s="187">
        <v>6060000</v>
      </c>
    </row>
    <row r="1858" spans="2:4">
      <c r="B1858" s="490" t="s">
        <v>7225</v>
      </c>
      <c r="C1858" s="187">
        <v>505000</v>
      </c>
      <c r="D1858" s="187">
        <v>6060000</v>
      </c>
    </row>
    <row r="1859" spans="2:4">
      <c r="B1859" s="490" t="s">
        <v>7227</v>
      </c>
      <c r="C1859" s="187">
        <v>528000</v>
      </c>
      <c r="D1859" s="187">
        <v>6336000</v>
      </c>
    </row>
    <row r="1860" spans="2:4">
      <c r="B1860" s="490" t="s">
        <v>7229</v>
      </c>
      <c r="C1860" s="187">
        <v>528000</v>
      </c>
      <c r="D1860" s="187">
        <v>6336000</v>
      </c>
    </row>
    <row r="1861" spans="2:4">
      <c r="B1861" s="490" t="s">
        <v>7231</v>
      </c>
      <c r="C1861" s="187">
        <v>528000</v>
      </c>
      <c r="D1861" s="187">
        <v>6336000</v>
      </c>
    </row>
    <row r="1862" spans="2:4">
      <c r="B1862" s="490" t="s">
        <v>7233</v>
      </c>
      <c r="C1862" s="187">
        <v>528000</v>
      </c>
      <c r="D1862" s="187">
        <v>6336000</v>
      </c>
    </row>
    <row r="1863" spans="2:4">
      <c r="B1863" s="490" t="s">
        <v>7235</v>
      </c>
      <c r="C1863" s="187">
        <v>528000</v>
      </c>
      <c r="D1863" s="187">
        <v>6336000</v>
      </c>
    </row>
    <row r="1864" spans="2:4">
      <c r="B1864" s="490" t="s">
        <v>7237</v>
      </c>
      <c r="C1864" s="187">
        <v>528000</v>
      </c>
      <c r="D1864" s="187">
        <v>6336000</v>
      </c>
    </row>
    <row r="1865" spans="2:4">
      <c r="B1865" s="490" t="s">
        <v>7239</v>
      </c>
      <c r="C1865" s="187">
        <v>433000</v>
      </c>
      <c r="D1865" s="187">
        <v>5196000</v>
      </c>
    </row>
    <row r="1866" spans="2:4">
      <c r="B1866" s="490" t="s">
        <v>7241</v>
      </c>
      <c r="C1866" s="187">
        <v>457000</v>
      </c>
      <c r="D1866" s="187">
        <v>5484000</v>
      </c>
    </row>
    <row r="1867" spans="2:4">
      <c r="B1867" s="490" t="s">
        <v>7243</v>
      </c>
      <c r="C1867" s="187">
        <v>457000</v>
      </c>
      <c r="D1867" s="187">
        <v>5484000</v>
      </c>
    </row>
    <row r="1868" spans="2:4">
      <c r="B1868" s="490" t="s">
        <v>7245</v>
      </c>
      <c r="C1868" s="187">
        <v>457000</v>
      </c>
      <c r="D1868" s="187">
        <v>5484000</v>
      </c>
    </row>
    <row r="1869" spans="2:4">
      <c r="B1869" s="490" t="s">
        <v>7247</v>
      </c>
      <c r="C1869" s="187">
        <v>433000</v>
      </c>
      <c r="D1869" s="187">
        <v>5196000</v>
      </c>
    </row>
    <row r="1870" spans="2:4">
      <c r="B1870" s="490" t="s">
        <v>7249</v>
      </c>
      <c r="C1870" s="187">
        <v>457000</v>
      </c>
      <c r="D1870" s="187">
        <v>5484000</v>
      </c>
    </row>
    <row r="1871" spans="2:4">
      <c r="B1871" s="490" t="s">
        <v>7251</v>
      </c>
      <c r="C1871" s="187">
        <v>457000</v>
      </c>
      <c r="D1871" s="187">
        <v>5484000</v>
      </c>
    </row>
    <row r="1872" spans="2:4">
      <c r="B1872" s="490" t="s">
        <v>7253</v>
      </c>
      <c r="C1872" s="187">
        <v>457000</v>
      </c>
      <c r="D1872" s="187">
        <v>5484000</v>
      </c>
    </row>
    <row r="1873" spans="2:4">
      <c r="B1873" s="490" t="s">
        <v>7255</v>
      </c>
      <c r="C1873" s="187">
        <v>457000</v>
      </c>
      <c r="D1873" s="187">
        <v>5484000</v>
      </c>
    </row>
    <row r="1874" spans="2:4">
      <c r="B1874" s="490" t="s">
        <v>7257</v>
      </c>
      <c r="C1874" s="187">
        <v>433000</v>
      </c>
      <c r="D1874" s="187">
        <v>5196000</v>
      </c>
    </row>
    <row r="1875" spans="2:4">
      <c r="B1875" s="490" t="s">
        <v>7259</v>
      </c>
      <c r="C1875" s="187">
        <v>384000</v>
      </c>
      <c r="D1875" s="187">
        <v>4608000</v>
      </c>
    </row>
    <row r="1876" spans="2:4">
      <c r="B1876" s="490" t="s">
        <v>7261</v>
      </c>
      <c r="C1876" s="187">
        <v>384000</v>
      </c>
      <c r="D1876" s="187">
        <v>4608000</v>
      </c>
    </row>
    <row r="1877" spans="2:4">
      <c r="B1877" s="490" t="s">
        <v>7263</v>
      </c>
      <c r="C1877" s="187">
        <v>493000</v>
      </c>
      <c r="D1877" s="187">
        <v>5916000</v>
      </c>
    </row>
    <row r="1878" spans="2:4">
      <c r="B1878" s="490" t="s">
        <v>7265</v>
      </c>
      <c r="C1878" s="187">
        <v>464000</v>
      </c>
      <c r="D1878" s="187">
        <v>5568000</v>
      </c>
    </row>
    <row r="1879" spans="2:4">
      <c r="B1879" s="490" t="s">
        <v>7267</v>
      </c>
      <c r="C1879" s="187">
        <v>464000</v>
      </c>
      <c r="D1879" s="187">
        <v>5568000</v>
      </c>
    </row>
    <row r="1880" spans="2:4">
      <c r="B1880" s="490" t="s">
        <v>7269</v>
      </c>
      <c r="C1880" s="187">
        <v>403000</v>
      </c>
      <c r="D1880" s="187">
        <v>4836000</v>
      </c>
    </row>
    <row r="1881" spans="2:4">
      <c r="B1881" s="490" t="s">
        <v>7271</v>
      </c>
      <c r="C1881" s="187">
        <v>403000</v>
      </c>
      <c r="D1881" s="187">
        <v>4836000</v>
      </c>
    </row>
    <row r="1882" spans="2:4">
      <c r="B1882" s="490" t="s">
        <v>7273</v>
      </c>
      <c r="C1882" s="187">
        <v>468000</v>
      </c>
      <c r="D1882" s="187">
        <v>5616000</v>
      </c>
    </row>
    <row r="1883" spans="2:4">
      <c r="B1883" s="490" t="s">
        <v>7275</v>
      </c>
      <c r="C1883" s="187">
        <v>403000</v>
      </c>
      <c r="D1883" s="187">
        <v>4836000</v>
      </c>
    </row>
    <row r="1884" spans="2:4">
      <c r="B1884" s="490" t="s">
        <v>7277</v>
      </c>
      <c r="C1884" s="187">
        <v>403000</v>
      </c>
      <c r="D1884" s="187">
        <v>4836000</v>
      </c>
    </row>
    <row r="1885" spans="2:4">
      <c r="B1885" s="490" t="s">
        <v>7279</v>
      </c>
      <c r="C1885" s="187">
        <v>468000</v>
      </c>
      <c r="D1885" s="187">
        <v>5616000</v>
      </c>
    </row>
    <row r="1886" spans="2:4">
      <c r="B1886" s="490" t="s">
        <v>7281</v>
      </c>
      <c r="C1886" s="187">
        <v>403000</v>
      </c>
      <c r="D1886" s="187">
        <v>4836000</v>
      </c>
    </row>
    <row r="1887" spans="2:4">
      <c r="B1887" s="490" t="s">
        <v>7289</v>
      </c>
      <c r="C1887" s="187">
        <v>632000</v>
      </c>
      <c r="D1887" s="187">
        <v>7584000</v>
      </c>
    </row>
    <row r="1888" spans="2:4">
      <c r="B1888" s="490" t="s">
        <v>7291</v>
      </c>
      <c r="C1888" s="187">
        <v>833000</v>
      </c>
      <c r="D1888" s="187">
        <v>9996000</v>
      </c>
    </row>
    <row r="1889" spans="2:4">
      <c r="B1889" s="490" t="s">
        <v>7293</v>
      </c>
      <c r="C1889" s="187">
        <v>833000</v>
      </c>
      <c r="D1889" s="187">
        <v>9996000</v>
      </c>
    </row>
    <row r="1890" spans="2:4">
      <c r="B1890" s="490" t="s">
        <v>7297</v>
      </c>
      <c r="C1890" s="187">
        <v>896000</v>
      </c>
      <c r="D1890" s="187">
        <v>10752000</v>
      </c>
    </row>
    <row r="1891" spans="2:4">
      <c r="B1891" s="490" t="s">
        <v>7307</v>
      </c>
      <c r="C1891" s="187">
        <v>378000</v>
      </c>
      <c r="D1891" s="187">
        <v>4536000</v>
      </c>
    </row>
    <row r="1892" spans="2:4">
      <c r="B1892" s="490" t="s">
        <v>7309</v>
      </c>
      <c r="C1892" s="187">
        <v>277000</v>
      </c>
      <c r="D1892" s="187">
        <v>3324000</v>
      </c>
    </row>
    <row r="1893" spans="2:4">
      <c r="B1893" s="490" t="s">
        <v>7311</v>
      </c>
      <c r="C1893" s="187">
        <v>688000</v>
      </c>
      <c r="D1893" s="187">
        <v>8256000</v>
      </c>
    </row>
    <row r="1894" spans="2:4">
      <c r="B1894" s="490" t="s">
        <v>7315</v>
      </c>
      <c r="C1894" s="187">
        <v>543000</v>
      </c>
      <c r="D1894" s="187">
        <v>6516000</v>
      </c>
    </row>
    <row r="1895" spans="2:4">
      <c r="B1895" s="490" t="s">
        <v>7317</v>
      </c>
      <c r="C1895" s="187">
        <v>392000</v>
      </c>
      <c r="D1895" s="187">
        <v>4704000</v>
      </c>
    </row>
    <row r="1896" spans="2:4">
      <c r="B1896" s="490" t="s">
        <v>7319</v>
      </c>
      <c r="C1896" s="187">
        <v>528000</v>
      </c>
      <c r="D1896" s="187">
        <v>6336000</v>
      </c>
    </row>
    <row r="1897" spans="2:4">
      <c r="B1897" s="490" t="s">
        <v>7325</v>
      </c>
      <c r="C1897" s="187">
        <v>821000</v>
      </c>
      <c r="D1897" s="187">
        <v>9852000</v>
      </c>
    </row>
    <row r="1898" spans="2:4">
      <c r="B1898" s="490" t="s">
        <v>7329</v>
      </c>
      <c r="C1898" s="187">
        <v>166000</v>
      </c>
      <c r="D1898" s="187">
        <v>1992000</v>
      </c>
    </row>
    <row r="1899" spans="2:4">
      <c r="B1899" s="490" t="s">
        <v>7331</v>
      </c>
      <c r="C1899" s="187">
        <v>652000</v>
      </c>
      <c r="D1899" s="187">
        <v>7824000</v>
      </c>
    </row>
    <row r="1900" spans="2:4">
      <c r="B1900" s="490" t="s">
        <v>7333</v>
      </c>
      <c r="C1900" s="187">
        <v>638000</v>
      </c>
      <c r="D1900" s="187">
        <v>7656000</v>
      </c>
    </row>
    <row r="1901" spans="2:4">
      <c r="B1901" s="490" t="s">
        <v>7335</v>
      </c>
      <c r="C1901" s="187">
        <v>638000</v>
      </c>
      <c r="D1901" s="187">
        <v>7656000</v>
      </c>
    </row>
    <row r="1902" spans="2:4">
      <c r="B1902" s="490" t="s">
        <v>7337</v>
      </c>
      <c r="C1902" s="187">
        <v>865000</v>
      </c>
      <c r="D1902" s="187">
        <v>10380000</v>
      </c>
    </row>
    <row r="1903" spans="2:4">
      <c r="B1903" s="490" t="s">
        <v>7339</v>
      </c>
      <c r="C1903" s="187">
        <v>335000</v>
      </c>
      <c r="D1903" s="187">
        <v>4020000</v>
      </c>
    </row>
    <row r="1904" spans="2:4">
      <c r="B1904" s="490" t="s">
        <v>7341</v>
      </c>
      <c r="C1904" s="187">
        <v>897000</v>
      </c>
      <c r="D1904" s="187">
        <v>10764000</v>
      </c>
    </row>
    <row r="1905" spans="2:4">
      <c r="B1905" s="490" t="s">
        <v>7343</v>
      </c>
      <c r="C1905" s="187">
        <v>781000</v>
      </c>
      <c r="D1905" s="187">
        <v>9372000</v>
      </c>
    </row>
    <row r="1906" spans="2:4">
      <c r="B1906" s="490" t="s">
        <v>7353</v>
      </c>
      <c r="C1906" s="187">
        <v>1183000</v>
      </c>
      <c r="D1906" s="187">
        <v>14196000</v>
      </c>
    </row>
    <row r="1907" spans="2:4">
      <c r="B1907" s="490" t="s">
        <v>7355</v>
      </c>
      <c r="C1907" s="187">
        <v>537000</v>
      </c>
      <c r="D1907" s="187">
        <v>6444000</v>
      </c>
    </row>
    <row r="1908" spans="2:4">
      <c r="B1908" s="490" t="s">
        <v>7357</v>
      </c>
      <c r="C1908" s="187">
        <v>522000</v>
      </c>
      <c r="D1908" s="187">
        <v>6264000</v>
      </c>
    </row>
    <row r="1909" spans="2:4">
      <c r="B1909" s="490" t="s">
        <v>7359</v>
      </c>
      <c r="C1909" s="187">
        <v>366000</v>
      </c>
      <c r="D1909" s="187">
        <v>4392000</v>
      </c>
    </row>
    <row r="1910" spans="2:4">
      <c r="B1910" s="490" t="s">
        <v>7361</v>
      </c>
      <c r="C1910" s="187">
        <v>294000</v>
      </c>
      <c r="D1910" s="187">
        <v>3528000</v>
      </c>
    </row>
    <row r="1911" spans="2:4">
      <c r="B1911" s="490" t="s">
        <v>7363</v>
      </c>
      <c r="C1911" s="187">
        <v>415000</v>
      </c>
      <c r="D1911" s="187">
        <v>4980000</v>
      </c>
    </row>
    <row r="1912" spans="2:4">
      <c r="B1912" s="490" t="s">
        <v>7365</v>
      </c>
      <c r="C1912" s="187">
        <v>670000</v>
      </c>
      <c r="D1912" s="187">
        <v>8040000</v>
      </c>
    </row>
    <row r="1913" spans="2:4">
      <c r="B1913" s="490" t="s">
        <v>7371</v>
      </c>
      <c r="C1913" s="187">
        <v>658000</v>
      </c>
      <c r="D1913" s="187">
        <v>7896000</v>
      </c>
    </row>
    <row r="1914" spans="2:4">
      <c r="B1914" s="490" t="s">
        <v>7373</v>
      </c>
      <c r="C1914" s="187">
        <v>650000</v>
      </c>
      <c r="D1914" s="187">
        <v>7800000</v>
      </c>
    </row>
    <row r="1915" spans="2:4">
      <c r="B1915" s="490" t="s">
        <v>7375</v>
      </c>
      <c r="C1915" s="187">
        <v>799000</v>
      </c>
      <c r="D1915" s="187">
        <v>9588000</v>
      </c>
    </row>
    <row r="1916" spans="2:4">
      <c r="B1916" s="490" t="s">
        <v>7379</v>
      </c>
      <c r="C1916" s="187">
        <v>833000</v>
      </c>
      <c r="D1916" s="187">
        <v>9996000</v>
      </c>
    </row>
    <row r="1917" spans="2:4">
      <c r="B1917" s="490" t="s">
        <v>7381</v>
      </c>
      <c r="C1917" s="187">
        <v>865000</v>
      </c>
      <c r="D1917" s="187">
        <v>10380000</v>
      </c>
    </row>
    <row r="1918" spans="2:4">
      <c r="B1918" s="490" t="s">
        <v>7383</v>
      </c>
      <c r="C1918" s="187">
        <v>827000</v>
      </c>
      <c r="D1918" s="187">
        <v>9924000</v>
      </c>
    </row>
    <row r="1919" spans="2:4">
      <c r="B1919" s="490" t="s">
        <v>7385</v>
      </c>
      <c r="C1919" s="187">
        <v>543000</v>
      </c>
      <c r="D1919" s="187">
        <v>6516000</v>
      </c>
    </row>
    <row r="1920" spans="2:4">
      <c r="B1920" s="490" t="s">
        <v>7387</v>
      </c>
      <c r="C1920" s="187">
        <v>823000</v>
      </c>
      <c r="D1920" s="187">
        <v>9876000</v>
      </c>
    </row>
    <row r="1921" spans="2:4">
      <c r="B1921" s="490" t="s">
        <v>7389</v>
      </c>
      <c r="C1921" s="187">
        <v>406000</v>
      </c>
      <c r="D1921" s="187">
        <v>4872000</v>
      </c>
    </row>
    <row r="1922" spans="2:4">
      <c r="B1922" s="490" t="s">
        <v>7393</v>
      </c>
      <c r="C1922" s="187">
        <v>532000</v>
      </c>
      <c r="D1922" s="187">
        <v>6384000</v>
      </c>
    </row>
    <row r="1923" spans="2:4">
      <c r="B1923" s="490" t="s">
        <v>7395</v>
      </c>
      <c r="C1923" s="187">
        <v>897000</v>
      </c>
      <c r="D1923" s="187">
        <v>10764000</v>
      </c>
    </row>
    <row r="1924" spans="2:4">
      <c r="B1924" s="490" t="s">
        <v>7397</v>
      </c>
      <c r="C1924" s="187">
        <v>555000</v>
      </c>
      <c r="D1924" s="187">
        <v>6660000</v>
      </c>
    </row>
    <row r="1925" spans="2:4">
      <c r="B1925" s="490" t="s">
        <v>7399</v>
      </c>
      <c r="C1925" s="187">
        <v>485000</v>
      </c>
      <c r="D1925" s="187">
        <v>5820000</v>
      </c>
    </row>
    <row r="1926" spans="2:4">
      <c r="B1926" s="490" t="s">
        <v>7403</v>
      </c>
      <c r="C1926" s="187">
        <v>833000</v>
      </c>
      <c r="D1926" s="187">
        <v>9996000</v>
      </c>
    </row>
    <row r="1927" spans="2:4">
      <c r="B1927" s="490" t="s">
        <v>7407</v>
      </c>
      <c r="C1927" s="187">
        <v>513000</v>
      </c>
      <c r="D1927" s="187">
        <v>6156000</v>
      </c>
    </row>
    <row r="1928" spans="2:4">
      <c r="B1928" s="490" t="s">
        <v>7409</v>
      </c>
      <c r="C1928" s="187">
        <v>807000</v>
      </c>
      <c r="D1928" s="187">
        <v>9684000</v>
      </c>
    </row>
    <row r="1929" spans="2:4">
      <c r="B1929" s="490" t="s">
        <v>7411</v>
      </c>
      <c r="C1929" s="187">
        <v>464000</v>
      </c>
      <c r="D1929" s="187">
        <v>5568000</v>
      </c>
    </row>
    <row r="1930" spans="2:4">
      <c r="B1930" s="490" t="s">
        <v>7413</v>
      </c>
      <c r="C1930" s="187">
        <v>833000</v>
      </c>
      <c r="D1930" s="187">
        <v>9996000</v>
      </c>
    </row>
    <row r="1931" spans="2:4">
      <c r="B1931" s="490" t="s">
        <v>7415</v>
      </c>
      <c r="C1931" s="187">
        <v>395000</v>
      </c>
      <c r="D1931" s="187">
        <v>4740000</v>
      </c>
    </row>
    <row r="1932" spans="2:4">
      <c r="B1932" s="490" t="s">
        <v>7417</v>
      </c>
      <c r="C1932" s="187">
        <v>679000</v>
      </c>
      <c r="D1932" s="187">
        <v>8148000</v>
      </c>
    </row>
    <row r="1933" spans="2:4">
      <c r="B1933" s="490" t="s">
        <v>7421</v>
      </c>
      <c r="C1933" s="187">
        <v>457000</v>
      </c>
      <c r="D1933" s="187">
        <v>5484000</v>
      </c>
    </row>
    <row r="1934" spans="2:4">
      <c r="B1934" s="490" t="s">
        <v>7423</v>
      </c>
      <c r="C1934" s="187">
        <v>373000</v>
      </c>
      <c r="D1934" s="187">
        <v>4476000</v>
      </c>
    </row>
    <row r="1935" spans="2:4">
      <c r="B1935" s="490" t="s">
        <v>7429</v>
      </c>
      <c r="C1935" s="187">
        <v>929000</v>
      </c>
      <c r="D1935" s="187">
        <v>11148000</v>
      </c>
    </row>
    <row r="1936" spans="2:4">
      <c r="B1936" s="490" t="s">
        <v>7431</v>
      </c>
      <c r="C1936" s="187">
        <v>963000</v>
      </c>
      <c r="D1936" s="187">
        <v>11556000</v>
      </c>
    </row>
    <row r="1937" spans="2:4">
      <c r="B1937" s="490" t="s">
        <v>7433</v>
      </c>
      <c r="C1937" s="187">
        <v>323000</v>
      </c>
      <c r="D1937" s="187">
        <v>3876000</v>
      </c>
    </row>
    <row r="1938" spans="2:4">
      <c r="B1938" s="490" t="s">
        <v>7435</v>
      </c>
      <c r="C1938" s="187">
        <v>345000</v>
      </c>
      <c r="D1938" s="187">
        <v>4140000</v>
      </c>
    </row>
    <row r="1939" spans="2:4">
      <c r="B1939" s="490" t="s">
        <v>7437</v>
      </c>
      <c r="C1939" s="187">
        <v>505000</v>
      </c>
      <c r="D1939" s="187">
        <v>6060000</v>
      </c>
    </row>
    <row r="1940" spans="2:4">
      <c r="B1940" s="490" t="s">
        <v>7439</v>
      </c>
      <c r="C1940" s="187">
        <v>690000</v>
      </c>
      <c r="D1940" s="187">
        <v>8280000</v>
      </c>
    </row>
    <row r="1941" spans="2:4">
      <c r="B1941" s="490" t="s">
        <v>7441</v>
      </c>
      <c r="C1941" s="187">
        <v>354000</v>
      </c>
      <c r="D1941" s="187">
        <v>4248000</v>
      </c>
    </row>
    <row r="1942" spans="2:4">
      <c r="B1942" s="490" t="s">
        <v>7445</v>
      </c>
      <c r="C1942" s="187">
        <v>693000</v>
      </c>
      <c r="D1942" s="187">
        <v>8316000</v>
      </c>
    </row>
    <row r="1943" spans="2:4">
      <c r="B1943" s="490" t="s">
        <v>7447</v>
      </c>
      <c r="C1943" s="187">
        <v>457000</v>
      </c>
      <c r="D1943" s="187">
        <v>5484000</v>
      </c>
    </row>
    <row r="1944" spans="2:4">
      <c r="B1944" s="490" t="s">
        <v>7449</v>
      </c>
      <c r="C1944" s="187">
        <v>963000</v>
      </c>
      <c r="D1944" s="187">
        <v>11556000</v>
      </c>
    </row>
    <row r="1945" spans="2:4">
      <c r="B1945" s="490" t="s">
        <v>7451</v>
      </c>
      <c r="C1945" s="187">
        <v>582000</v>
      </c>
      <c r="D1945" s="187">
        <v>6984000</v>
      </c>
    </row>
    <row r="1946" spans="2:4">
      <c r="B1946" s="490" t="s">
        <v>7453</v>
      </c>
      <c r="C1946" s="187">
        <v>314000</v>
      </c>
      <c r="D1946" s="187">
        <v>3768000</v>
      </c>
    </row>
    <row r="1947" spans="2:4">
      <c r="B1947" s="490" t="s">
        <v>7455</v>
      </c>
      <c r="C1947" s="187">
        <v>316000</v>
      </c>
      <c r="D1947" s="187">
        <v>3792000</v>
      </c>
    </row>
    <row r="1948" spans="2:4">
      <c r="B1948" s="490" t="s">
        <v>7457</v>
      </c>
      <c r="C1948" s="187">
        <v>209000</v>
      </c>
      <c r="D1948" s="187">
        <v>2508000</v>
      </c>
    </row>
    <row r="1949" spans="2:4">
      <c r="B1949" s="490" t="s">
        <v>7459</v>
      </c>
      <c r="C1949" s="187">
        <v>582000</v>
      </c>
      <c r="D1949" s="187">
        <v>6984000</v>
      </c>
    </row>
    <row r="1950" spans="2:4">
      <c r="B1950" s="490" t="s">
        <v>7461</v>
      </c>
      <c r="C1950" s="187">
        <v>603000</v>
      </c>
      <c r="D1950" s="187">
        <v>7236000</v>
      </c>
    </row>
    <row r="1951" spans="2:4">
      <c r="B1951" s="490" t="s">
        <v>7463</v>
      </c>
      <c r="C1951" s="187">
        <v>322000</v>
      </c>
      <c r="D1951" s="187">
        <v>3864000</v>
      </c>
    </row>
    <row r="1952" spans="2:4">
      <c r="B1952" s="490" t="s">
        <v>7465</v>
      </c>
      <c r="C1952" s="187">
        <v>794000</v>
      </c>
      <c r="D1952" s="187">
        <v>9528000</v>
      </c>
    </row>
    <row r="1953" spans="2:4">
      <c r="B1953" s="490" t="s">
        <v>7467</v>
      </c>
      <c r="C1953" s="187">
        <v>940000</v>
      </c>
      <c r="D1953" s="187">
        <v>11280000</v>
      </c>
    </row>
    <row r="1954" spans="2:4">
      <c r="B1954" s="490" t="s">
        <v>7469</v>
      </c>
      <c r="C1954" s="187">
        <v>897000</v>
      </c>
      <c r="D1954" s="187">
        <v>10764000</v>
      </c>
    </row>
    <row r="1955" spans="2:4">
      <c r="B1955" s="490" t="s">
        <v>7471</v>
      </c>
      <c r="C1955" s="187">
        <v>678000</v>
      </c>
      <c r="D1955" s="187">
        <v>8136000</v>
      </c>
    </row>
    <row r="1956" spans="2:4">
      <c r="B1956" s="490" t="s">
        <v>7475</v>
      </c>
      <c r="C1956" s="187">
        <v>262000</v>
      </c>
      <c r="D1956" s="187">
        <v>3144000</v>
      </c>
    </row>
    <row r="1957" spans="2:4">
      <c r="B1957" s="490" t="s">
        <v>7477</v>
      </c>
      <c r="C1957" s="187">
        <v>463000</v>
      </c>
      <c r="D1957" s="187">
        <v>5556000</v>
      </c>
    </row>
    <row r="1958" spans="2:4">
      <c r="B1958" s="490" t="s">
        <v>7517</v>
      </c>
      <c r="C1958" s="187">
        <v>897000</v>
      </c>
      <c r="D1958" s="187">
        <v>10764000</v>
      </c>
    </row>
    <row r="1959" spans="2:4">
      <c r="B1959" s="490" t="s">
        <v>7519</v>
      </c>
      <c r="C1959" s="187">
        <v>897000</v>
      </c>
      <c r="D1959" s="187">
        <v>10764000</v>
      </c>
    </row>
    <row r="1960" spans="2:4">
      <c r="B1960" s="490" t="s">
        <v>7524</v>
      </c>
      <c r="C1960" s="187">
        <v>607000</v>
      </c>
      <c r="D1960" s="187">
        <v>7284000</v>
      </c>
    </row>
    <row r="1961" spans="2:4">
      <c r="B1961" s="490" t="s">
        <v>7526</v>
      </c>
      <c r="C1961" s="187">
        <v>820000</v>
      </c>
      <c r="D1961" s="187">
        <v>9840000</v>
      </c>
    </row>
    <row r="1962" spans="2:4">
      <c r="B1962" s="490" t="s">
        <v>7528</v>
      </c>
      <c r="C1962" s="187">
        <v>919000</v>
      </c>
      <c r="D1962" s="187">
        <v>11028000</v>
      </c>
    </row>
    <row r="1963" spans="2:4">
      <c r="B1963" s="490" t="s">
        <v>7530</v>
      </c>
      <c r="C1963" s="187">
        <v>766000</v>
      </c>
      <c r="D1963" s="187">
        <v>9192000</v>
      </c>
    </row>
    <row r="1964" spans="2:4">
      <c r="B1964" s="490" t="s">
        <v>7532</v>
      </c>
      <c r="C1964" s="187">
        <v>555000</v>
      </c>
      <c r="D1964" s="187">
        <v>6660000</v>
      </c>
    </row>
    <row r="1965" spans="2:4">
      <c r="B1965" s="490" t="s">
        <v>7536</v>
      </c>
      <c r="C1965" s="187">
        <v>919000</v>
      </c>
      <c r="D1965" s="187">
        <v>11028000</v>
      </c>
    </row>
    <row r="1966" spans="2:4">
      <c r="B1966" s="490" t="s">
        <v>7540</v>
      </c>
      <c r="C1966" s="187">
        <v>481000</v>
      </c>
      <c r="D1966" s="187">
        <v>5772000</v>
      </c>
    </row>
    <row r="1967" spans="2:4">
      <c r="B1967" s="490" t="s">
        <v>7542</v>
      </c>
      <c r="C1967" s="187">
        <v>446000</v>
      </c>
      <c r="D1967" s="187">
        <v>5352000</v>
      </c>
    </row>
    <row r="1968" spans="2:4">
      <c r="B1968" s="490" t="s">
        <v>7544</v>
      </c>
      <c r="C1968" s="187">
        <v>446000</v>
      </c>
      <c r="D1968" s="187">
        <v>5352000</v>
      </c>
    </row>
    <row r="1969" spans="2:4">
      <c r="B1969" s="490" t="s">
        <v>7546</v>
      </c>
      <c r="C1969" s="187">
        <v>482000</v>
      </c>
      <c r="D1969" s="187">
        <v>5784000</v>
      </c>
    </row>
    <row r="1970" spans="2:4">
      <c r="B1970" s="490" t="s">
        <v>7548</v>
      </c>
      <c r="C1970" s="187">
        <v>505000</v>
      </c>
      <c r="D1970" s="187">
        <v>6060000</v>
      </c>
    </row>
    <row r="1971" spans="2:4">
      <c r="B1971" s="490" t="s">
        <v>7550</v>
      </c>
      <c r="C1971" s="187">
        <v>528000</v>
      </c>
      <c r="D1971" s="187">
        <v>6336000</v>
      </c>
    </row>
    <row r="1972" spans="2:4">
      <c r="B1972" s="490" t="s">
        <v>7552</v>
      </c>
      <c r="C1972" s="187">
        <v>528000</v>
      </c>
      <c r="D1972" s="187">
        <v>6336000</v>
      </c>
    </row>
    <row r="1973" spans="2:4">
      <c r="B1973" s="490" t="s">
        <v>7554</v>
      </c>
      <c r="C1973" s="187">
        <v>528000</v>
      </c>
      <c r="D1973" s="187">
        <v>6336000</v>
      </c>
    </row>
    <row r="1974" spans="2:4">
      <c r="B1974" s="490" t="s">
        <v>7556</v>
      </c>
      <c r="C1974" s="187">
        <v>528000</v>
      </c>
      <c r="D1974" s="187">
        <v>6336000</v>
      </c>
    </row>
    <row r="1975" spans="2:4">
      <c r="B1975" s="490" t="s">
        <v>7558</v>
      </c>
      <c r="C1975" s="187">
        <v>528000</v>
      </c>
      <c r="D1975" s="187">
        <v>6336000</v>
      </c>
    </row>
    <row r="1976" spans="2:4">
      <c r="B1976" s="490" t="s">
        <v>7560</v>
      </c>
      <c r="C1976" s="187">
        <v>528000</v>
      </c>
      <c r="D1976" s="187">
        <v>6336000</v>
      </c>
    </row>
    <row r="1977" spans="2:4">
      <c r="B1977" s="490" t="s">
        <v>7562</v>
      </c>
      <c r="C1977" s="187">
        <v>528000</v>
      </c>
      <c r="D1977" s="187">
        <v>6336000</v>
      </c>
    </row>
    <row r="1978" spans="2:4">
      <c r="B1978" s="490" t="s">
        <v>7564</v>
      </c>
      <c r="C1978" s="187">
        <v>528000</v>
      </c>
      <c r="D1978" s="187">
        <v>6336000</v>
      </c>
    </row>
    <row r="1979" spans="2:4">
      <c r="B1979" s="490" t="s">
        <v>7566</v>
      </c>
      <c r="C1979" s="187">
        <v>528000</v>
      </c>
      <c r="D1979" s="187">
        <v>6336000</v>
      </c>
    </row>
    <row r="1980" spans="2:4">
      <c r="B1980" s="490" t="s">
        <v>7568</v>
      </c>
      <c r="C1980" s="187">
        <v>528000</v>
      </c>
      <c r="D1980" s="187">
        <v>6336000</v>
      </c>
    </row>
    <row r="1981" spans="2:4">
      <c r="B1981" s="490" t="s">
        <v>7570</v>
      </c>
      <c r="C1981" s="187">
        <v>528000</v>
      </c>
      <c r="D1981" s="187">
        <v>6336000</v>
      </c>
    </row>
    <row r="1982" spans="2:4">
      <c r="B1982" s="490" t="s">
        <v>7572</v>
      </c>
      <c r="C1982" s="187">
        <v>505000</v>
      </c>
      <c r="D1982" s="187">
        <v>6060000</v>
      </c>
    </row>
    <row r="1983" spans="2:4">
      <c r="B1983" s="490" t="s">
        <v>7574</v>
      </c>
      <c r="C1983" s="187">
        <v>528000</v>
      </c>
      <c r="D1983" s="187">
        <v>6336000</v>
      </c>
    </row>
    <row r="1984" spans="2:4">
      <c r="B1984" s="490" t="s">
        <v>7576</v>
      </c>
      <c r="C1984" s="187">
        <v>528000</v>
      </c>
      <c r="D1984" s="187">
        <v>6336000</v>
      </c>
    </row>
    <row r="1985" spans="2:4">
      <c r="B1985" s="490" t="s">
        <v>7578</v>
      </c>
      <c r="C1985" s="187">
        <v>528000</v>
      </c>
      <c r="D1985" s="187">
        <v>6336000</v>
      </c>
    </row>
    <row r="1986" spans="2:4">
      <c r="B1986" s="490" t="s">
        <v>7580</v>
      </c>
      <c r="C1986" s="187">
        <v>528000</v>
      </c>
      <c r="D1986" s="187">
        <v>6336000</v>
      </c>
    </row>
    <row r="1987" spans="2:4">
      <c r="B1987" s="490" t="s">
        <v>7582</v>
      </c>
      <c r="C1987" s="187">
        <v>528000</v>
      </c>
      <c r="D1987" s="187">
        <v>6336000</v>
      </c>
    </row>
    <row r="1988" spans="2:4">
      <c r="B1988" s="490" t="s">
        <v>7584</v>
      </c>
      <c r="C1988" s="187">
        <v>528000</v>
      </c>
      <c r="D1988" s="187">
        <v>6336000</v>
      </c>
    </row>
    <row r="1989" spans="2:4">
      <c r="B1989" s="490" t="s">
        <v>7586</v>
      </c>
      <c r="C1989" s="187">
        <v>528000</v>
      </c>
      <c r="D1989" s="187">
        <v>6336000</v>
      </c>
    </row>
    <row r="1990" spans="2:4">
      <c r="B1990" s="490" t="s">
        <v>7588</v>
      </c>
      <c r="C1990" s="187">
        <v>528000</v>
      </c>
      <c r="D1990" s="187">
        <v>6336000</v>
      </c>
    </row>
    <row r="1991" spans="2:4">
      <c r="B1991" s="490" t="s">
        <v>7590</v>
      </c>
      <c r="C1991" s="187">
        <v>528000</v>
      </c>
      <c r="D1991" s="187">
        <v>6336000</v>
      </c>
    </row>
    <row r="1992" spans="2:4">
      <c r="B1992" s="490" t="s">
        <v>7592</v>
      </c>
      <c r="C1992" s="187">
        <v>528000</v>
      </c>
      <c r="D1992" s="187">
        <v>6336000</v>
      </c>
    </row>
    <row r="1993" spans="2:4">
      <c r="B1993" s="490" t="s">
        <v>7594</v>
      </c>
      <c r="C1993" s="187">
        <v>528000</v>
      </c>
      <c r="D1993" s="187">
        <v>6336000</v>
      </c>
    </row>
    <row r="1994" spans="2:4">
      <c r="B1994" s="490" t="s">
        <v>7596</v>
      </c>
      <c r="C1994" s="187">
        <v>433000</v>
      </c>
      <c r="D1994" s="187">
        <v>5196000</v>
      </c>
    </row>
    <row r="1995" spans="2:4">
      <c r="B1995" s="490" t="s">
        <v>7598</v>
      </c>
      <c r="C1995" s="187">
        <v>457000</v>
      </c>
      <c r="D1995" s="187">
        <v>5484000</v>
      </c>
    </row>
    <row r="1996" spans="2:4">
      <c r="B1996" s="490" t="s">
        <v>7600</v>
      </c>
      <c r="C1996" s="187">
        <v>457000</v>
      </c>
      <c r="D1996" s="187">
        <v>5484000</v>
      </c>
    </row>
    <row r="1997" spans="2:4">
      <c r="B1997" s="490" t="s">
        <v>7602</v>
      </c>
      <c r="C1997" s="187">
        <v>457000</v>
      </c>
      <c r="D1997" s="187">
        <v>5484000</v>
      </c>
    </row>
    <row r="1998" spans="2:4">
      <c r="B1998" s="490" t="s">
        <v>7604</v>
      </c>
      <c r="C1998" s="187">
        <v>457000</v>
      </c>
      <c r="D1998" s="187">
        <v>5484000</v>
      </c>
    </row>
    <row r="1999" spans="2:4">
      <c r="B1999" s="490" t="s">
        <v>7606</v>
      </c>
      <c r="C1999" s="187">
        <v>457000</v>
      </c>
      <c r="D1999" s="187">
        <v>5484000</v>
      </c>
    </row>
    <row r="2000" spans="2:4">
      <c r="B2000" s="490" t="s">
        <v>7608</v>
      </c>
      <c r="C2000" s="187">
        <v>457000</v>
      </c>
      <c r="D2000" s="187">
        <v>5484000</v>
      </c>
    </row>
    <row r="2001" spans="2:4">
      <c r="B2001" s="490" t="s">
        <v>7610</v>
      </c>
      <c r="C2001" s="187">
        <v>457000</v>
      </c>
      <c r="D2001" s="187">
        <v>5484000</v>
      </c>
    </row>
    <row r="2002" spans="2:4">
      <c r="B2002" s="490" t="s">
        <v>7612</v>
      </c>
      <c r="C2002" s="187">
        <v>457000</v>
      </c>
      <c r="D2002" s="187">
        <v>5484000</v>
      </c>
    </row>
    <row r="2003" spans="2:4">
      <c r="B2003" s="490" t="s">
        <v>7614</v>
      </c>
      <c r="C2003" s="187">
        <v>457000</v>
      </c>
      <c r="D2003" s="187">
        <v>5484000</v>
      </c>
    </row>
    <row r="2004" spans="2:4">
      <c r="B2004" s="490" t="s">
        <v>7616</v>
      </c>
      <c r="C2004" s="187">
        <v>457000</v>
      </c>
      <c r="D2004" s="187">
        <v>5484000</v>
      </c>
    </row>
    <row r="2005" spans="2:4">
      <c r="B2005" s="490" t="s">
        <v>7618</v>
      </c>
      <c r="C2005" s="187">
        <v>457000</v>
      </c>
      <c r="D2005" s="187">
        <v>5484000</v>
      </c>
    </row>
    <row r="2006" spans="2:4">
      <c r="B2006" s="490" t="s">
        <v>7620</v>
      </c>
      <c r="C2006" s="187">
        <v>457000</v>
      </c>
      <c r="D2006" s="187">
        <v>5484000</v>
      </c>
    </row>
    <row r="2007" spans="2:4">
      <c r="B2007" s="490" t="s">
        <v>7622</v>
      </c>
      <c r="C2007" s="187">
        <v>457000</v>
      </c>
      <c r="D2007" s="187">
        <v>5484000</v>
      </c>
    </row>
    <row r="2008" spans="2:4">
      <c r="B2008" s="490" t="s">
        <v>7624</v>
      </c>
      <c r="C2008" s="187">
        <v>464000</v>
      </c>
      <c r="D2008" s="187">
        <v>5568000</v>
      </c>
    </row>
    <row r="2009" spans="2:4">
      <c r="B2009" s="490" t="s">
        <v>7626</v>
      </c>
      <c r="C2009" s="187">
        <v>464000</v>
      </c>
      <c r="D2009" s="187">
        <v>5568000</v>
      </c>
    </row>
    <row r="2010" spans="2:4">
      <c r="B2010" s="490" t="s">
        <v>7628</v>
      </c>
      <c r="C2010" s="187">
        <v>493000</v>
      </c>
      <c r="D2010" s="187">
        <v>5916000</v>
      </c>
    </row>
    <row r="2011" spans="2:4">
      <c r="B2011" s="490" t="s">
        <v>7630</v>
      </c>
      <c r="C2011" s="187">
        <v>464000</v>
      </c>
      <c r="D2011" s="187">
        <v>5568000</v>
      </c>
    </row>
    <row r="2012" spans="2:4">
      <c r="B2012" s="490" t="s">
        <v>7632</v>
      </c>
      <c r="C2012" s="187">
        <v>411000</v>
      </c>
      <c r="D2012" s="187">
        <v>4932000</v>
      </c>
    </row>
    <row r="2013" spans="2:4">
      <c r="B2013" s="490" t="s">
        <v>7634</v>
      </c>
      <c r="C2013" s="187">
        <v>403000</v>
      </c>
      <c r="D2013" s="187">
        <v>4836000</v>
      </c>
    </row>
    <row r="2014" spans="2:4">
      <c r="B2014" s="490" t="s">
        <v>7636</v>
      </c>
      <c r="C2014" s="187">
        <v>403000</v>
      </c>
      <c r="D2014" s="187">
        <v>4836000</v>
      </c>
    </row>
    <row r="2015" spans="2:4">
      <c r="B2015" s="490" t="s">
        <v>7638</v>
      </c>
      <c r="C2015" s="187">
        <v>403000</v>
      </c>
      <c r="D2015" s="187">
        <v>4836000</v>
      </c>
    </row>
    <row r="2016" spans="2:4">
      <c r="B2016" s="490" t="s">
        <v>7640</v>
      </c>
      <c r="C2016" s="187">
        <v>403000</v>
      </c>
      <c r="D2016" s="187">
        <v>4836000</v>
      </c>
    </row>
    <row r="2017" spans="2:4">
      <c r="B2017" s="490" t="s">
        <v>7642</v>
      </c>
      <c r="C2017" s="187">
        <v>468000</v>
      </c>
      <c r="D2017" s="187">
        <v>5616000</v>
      </c>
    </row>
    <row r="2018" spans="2:4">
      <c r="B2018" s="490" t="s">
        <v>7644</v>
      </c>
      <c r="C2018" s="187">
        <v>468000</v>
      </c>
      <c r="D2018" s="187">
        <v>5616000</v>
      </c>
    </row>
    <row r="2019" spans="2:4">
      <c r="B2019" s="490" t="s">
        <v>7646</v>
      </c>
      <c r="C2019" s="187">
        <v>468000</v>
      </c>
      <c r="D2019" s="187">
        <v>5616000</v>
      </c>
    </row>
    <row r="2020" spans="2:4">
      <c r="B2020" s="490" t="s">
        <v>7648</v>
      </c>
      <c r="C2020" s="187">
        <v>403000</v>
      </c>
      <c r="D2020" s="187">
        <v>4836000</v>
      </c>
    </row>
    <row r="2021" spans="2:4">
      <c r="B2021" s="490" t="s">
        <v>7650</v>
      </c>
      <c r="C2021" s="187">
        <v>403000</v>
      </c>
      <c r="D2021" s="187">
        <v>4836000</v>
      </c>
    </row>
    <row r="2022" spans="2:4">
      <c r="B2022" s="490" t="s">
        <v>7658</v>
      </c>
      <c r="C2022" s="187">
        <v>457000</v>
      </c>
      <c r="D2022" s="187">
        <v>5484000</v>
      </c>
    </row>
    <row r="2023" spans="2:4">
      <c r="B2023" s="490" t="s">
        <v>7660</v>
      </c>
      <c r="C2023" s="187">
        <v>407000</v>
      </c>
      <c r="D2023" s="187">
        <v>4884000</v>
      </c>
    </row>
    <row r="2024" spans="2:4">
      <c r="B2024" s="490" t="s">
        <v>7662</v>
      </c>
      <c r="C2024" s="187">
        <v>499000</v>
      </c>
      <c r="D2024" s="187">
        <v>5988000</v>
      </c>
    </row>
    <row r="2025" spans="2:4">
      <c r="B2025" s="490" t="s">
        <v>7666</v>
      </c>
      <c r="C2025" s="187">
        <v>378000</v>
      </c>
      <c r="D2025" s="187">
        <v>4536000</v>
      </c>
    </row>
    <row r="2026" spans="2:4">
      <c r="B2026" s="490" t="s">
        <v>7670</v>
      </c>
      <c r="C2026" s="187">
        <v>791000</v>
      </c>
      <c r="D2026" s="187">
        <v>9492000</v>
      </c>
    </row>
    <row r="2027" spans="2:4">
      <c r="B2027" s="490" t="s">
        <v>7672</v>
      </c>
      <c r="C2027" s="187">
        <v>512000</v>
      </c>
      <c r="D2027" s="187">
        <v>6144000</v>
      </c>
    </row>
    <row r="2028" spans="2:4">
      <c r="B2028" s="490" t="s">
        <v>7674</v>
      </c>
      <c r="C2028" s="187">
        <v>457000</v>
      </c>
      <c r="D2028" s="187">
        <v>5484000</v>
      </c>
    </row>
    <row r="2029" spans="2:4">
      <c r="B2029" s="490" t="s">
        <v>7676</v>
      </c>
      <c r="C2029" s="187">
        <v>522000</v>
      </c>
      <c r="D2029" s="187">
        <v>6264000</v>
      </c>
    </row>
    <row r="2030" spans="2:4">
      <c r="B2030" s="490" t="s">
        <v>7678</v>
      </c>
      <c r="C2030" s="187">
        <v>496000</v>
      </c>
      <c r="D2030" s="187">
        <v>5952000</v>
      </c>
    </row>
    <row r="2031" spans="2:4">
      <c r="B2031" s="490" t="s">
        <v>7680</v>
      </c>
      <c r="C2031" s="187">
        <v>708000</v>
      </c>
      <c r="D2031" s="187">
        <v>8496000</v>
      </c>
    </row>
    <row r="2032" spans="2:4">
      <c r="B2032" s="490" t="s">
        <v>7686</v>
      </c>
      <c r="C2032" s="187">
        <v>582000</v>
      </c>
      <c r="D2032" s="187">
        <v>6984000</v>
      </c>
    </row>
    <row r="2033" spans="2:4">
      <c r="B2033" s="490" t="s">
        <v>7688</v>
      </c>
      <c r="C2033" s="187">
        <v>313000</v>
      </c>
      <c r="D2033" s="187">
        <v>3756000</v>
      </c>
    </row>
    <row r="2034" spans="2:4">
      <c r="B2034" s="490" t="s">
        <v>7690</v>
      </c>
      <c r="C2034" s="187">
        <v>312000</v>
      </c>
      <c r="D2034" s="187">
        <v>3744000</v>
      </c>
    </row>
    <row r="2035" spans="2:4">
      <c r="B2035" s="490" t="s">
        <v>7694</v>
      </c>
      <c r="C2035" s="187">
        <v>550000</v>
      </c>
      <c r="D2035" s="187">
        <v>6600000</v>
      </c>
    </row>
    <row r="2036" spans="2:4">
      <c r="B2036" s="490" t="s">
        <v>7696</v>
      </c>
      <c r="C2036" s="187">
        <v>330000</v>
      </c>
      <c r="D2036" s="187">
        <v>3960000</v>
      </c>
    </row>
    <row r="2037" spans="2:4">
      <c r="B2037" s="490" t="s">
        <v>7700</v>
      </c>
      <c r="C2037" s="187">
        <v>1133000</v>
      </c>
      <c r="D2037" s="187">
        <v>13596000</v>
      </c>
    </row>
    <row r="2038" spans="2:4">
      <c r="B2038" s="490" t="s">
        <v>7710</v>
      </c>
      <c r="C2038" s="187">
        <v>622000</v>
      </c>
      <c r="D2038" s="187">
        <v>7464000</v>
      </c>
    </row>
    <row r="2039" spans="2:4">
      <c r="B2039" s="490" t="s">
        <v>7716</v>
      </c>
      <c r="C2039" s="187">
        <v>712000</v>
      </c>
      <c r="D2039" s="187">
        <v>8544000</v>
      </c>
    </row>
    <row r="2040" spans="2:4">
      <c r="B2040" s="490" t="s">
        <v>7718</v>
      </c>
      <c r="C2040" s="187">
        <v>531000</v>
      </c>
      <c r="D2040" s="187">
        <v>6372000</v>
      </c>
    </row>
    <row r="2041" spans="2:4">
      <c r="B2041" s="490" t="s">
        <v>7720</v>
      </c>
      <c r="C2041" s="187">
        <v>531000</v>
      </c>
      <c r="D2041" s="187">
        <v>6372000</v>
      </c>
    </row>
    <row r="2042" spans="2:4">
      <c r="B2042" s="490" t="s">
        <v>7722</v>
      </c>
      <c r="C2042" s="187">
        <v>516000</v>
      </c>
      <c r="D2042" s="187">
        <v>6192000</v>
      </c>
    </row>
    <row r="2043" spans="2:4">
      <c r="B2043" s="490" t="s">
        <v>7726</v>
      </c>
      <c r="C2043" s="187">
        <v>1037000</v>
      </c>
      <c r="D2043" s="187">
        <v>12444000</v>
      </c>
    </row>
    <row r="2044" spans="2:4">
      <c r="B2044" s="490" t="s">
        <v>7728</v>
      </c>
      <c r="C2044" s="187">
        <v>672000</v>
      </c>
      <c r="D2044" s="187">
        <v>8064000</v>
      </c>
    </row>
    <row r="2045" spans="2:4">
      <c r="B2045" s="490" t="s">
        <v>7730</v>
      </c>
      <c r="C2045" s="187">
        <v>550000</v>
      </c>
      <c r="D2045" s="187">
        <v>6600000</v>
      </c>
    </row>
    <row r="2046" spans="2:4">
      <c r="B2046" s="490" t="s">
        <v>7732</v>
      </c>
      <c r="C2046" s="187">
        <v>100000</v>
      </c>
      <c r="D2046" s="187">
        <v>1200000</v>
      </c>
    </row>
    <row r="2047" spans="2:4">
      <c r="B2047" s="490" t="s">
        <v>7734</v>
      </c>
      <c r="C2047" s="187">
        <v>679000</v>
      </c>
      <c r="D2047" s="187">
        <v>8148000</v>
      </c>
    </row>
    <row r="2048" spans="2:4">
      <c r="B2048" s="490" t="s">
        <v>7736</v>
      </c>
      <c r="C2048" s="187">
        <v>310000</v>
      </c>
      <c r="D2048" s="187">
        <v>3720000</v>
      </c>
    </row>
    <row r="2049" spans="2:4">
      <c r="B2049" s="490" t="s">
        <v>7740</v>
      </c>
      <c r="C2049" s="187">
        <v>485000</v>
      </c>
      <c r="D2049" s="187">
        <v>5820000</v>
      </c>
    </row>
    <row r="2050" spans="2:4">
      <c r="B2050" s="490" t="s">
        <v>7742</v>
      </c>
      <c r="C2050" s="187">
        <v>496000</v>
      </c>
      <c r="D2050" s="187">
        <v>5952000</v>
      </c>
    </row>
    <row r="2051" spans="2:4">
      <c r="B2051" s="490" t="s">
        <v>7744</v>
      </c>
      <c r="C2051" s="187">
        <v>495000</v>
      </c>
      <c r="D2051" s="187">
        <v>5940000</v>
      </c>
    </row>
    <row r="2052" spans="2:4">
      <c r="B2052" s="490" t="s">
        <v>7748</v>
      </c>
      <c r="C2052" s="187">
        <v>1339000</v>
      </c>
      <c r="D2052" s="187">
        <v>16068000</v>
      </c>
    </row>
    <row r="2053" spans="2:4">
      <c r="B2053" s="490" t="s">
        <v>7750</v>
      </c>
      <c r="C2053" s="187">
        <v>833000</v>
      </c>
      <c r="D2053" s="187">
        <v>9996000</v>
      </c>
    </row>
    <row r="2054" spans="2:4">
      <c r="B2054" s="490" t="s">
        <v>7752</v>
      </c>
      <c r="C2054" s="187">
        <v>612000</v>
      </c>
      <c r="D2054" s="187">
        <v>7344000</v>
      </c>
    </row>
    <row r="2055" spans="2:4">
      <c r="B2055" s="490" t="s">
        <v>7754</v>
      </c>
      <c r="C2055" s="187">
        <v>594000</v>
      </c>
      <c r="D2055" s="187">
        <v>7128000</v>
      </c>
    </row>
    <row r="2056" spans="2:4">
      <c r="B2056" s="490" t="s">
        <v>7756</v>
      </c>
      <c r="C2056" s="187">
        <v>323000</v>
      </c>
      <c r="D2056" s="187">
        <v>3876000</v>
      </c>
    </row>
    <row r="2057" spans="2:4">
      <c r="B2057" s="490" t="s">
        <v>7760</v>
      </c>
      <c r="C2057" s="187">
        <v>560000</v>
      </c>
      <c r="D2057" s="187">
        <v>6720000</v>
      </c>
    </row>
    <row r="2058" spans="2:4">
      <c r="B2058" s="490" t="s">
        <v>7762</v>
      </c>
      <c r="C2058" s="187">
        <v>318000</v>
      </c>
      <c r="D2058" s="187">
        <v>3816000</v>
      </c>
    </row>
    <row r="2059" spans="2:4">
      <c r="B2059" s="490" t="s">
        <v>7764</v>
      </c>
      <c r="C2059" s="187">
        <v>387000</v>
      </c>
      <c r="D2059" s="187">
        <v>4644000</v>
      </c>
    </row>
    <row r="2060" spans="2:4">
      <c r="B2060" s="490" t="s">
        <v>7768</v>
      </c>
      <c r="C2060" s="187">
        <v>100000</v>
      </c>
      <c r="D2060" s="187">
        <v>1200000</v>
      </c>
    </row>
    <row r="2061" spans="2:4">
      <c r="B2061" s="490" t="s">
        <v>7770</v>
      </c>
      <c r="C2061" s="187">
        <v>468000</v>
      </c>
      <c r="D2061" s="187">
        <v>5616000</v>
      </c>
    </row>
    <row r="2062" spans="2:4">
      <c r="B2062" s="490" t="s">
        <v>7775</v>
      </c>
      <c r="C2062" s="187">
        <v>761000</v>
      </c>
      <c r="D2062" s="187">
        <v>9132000</v>
      </c>
    </row>
    <row r="2063" spans="2:4">
      <c r="B2063" s="490" t="s">
        <v>7777</v>
      </c>
      <c r="C2063" s="187">
        <v>550000</v>
      </c>
      <c r="D2063" s="187">
        <v>6600000</v>
      </c>
    </row>
    <row r="2064" spans="2:4">
      <c r="B2064" s="490" t="s">
        <v>7779</v>
      </c>
      <c r="C2064" s="187">
        <v>865000</v>
      </c>
      <c r="D2064" s="187">
        <v>10380000</v>
      </c>
    </row>
    <row r="2065" spans="2:4">
      <c r="B2065" s="490" t="s">
        <v>7781</v>
      </c>
      <c r="C2065" s="187">
        <v>689000</v>
      </c>
      <c r="D2065" s="187">
        <v>8268000</v>
      </c>
    </row>
    <row r="2066" spans="2:4">
      <c r="B2066" s="490" t="s">
        <v>7783</v>
      </c>
      <c r="C2066" s="187">
        <v>673000</v>
      </c>
      <c r="D2066" s="187">
        <v>8076000</v>
      </c>
    </row>
    <row r="2067" spans="2:4">
      <c r="B2067" s="490" t="s">
        <v>7785</v>
      </c>
      <c r="C2067" s="187">
        <v>662000</v>
      </c>
      <c r="D2067" s="187">
        <v>7944000</v>
      </c>
    </row>
    <row r="2068" spans="2:4">
      <c r="B2068" s="490" t="s">
        <v>7789</v>
      </c>
      <c r="C2068" s="187">
        <v>588000</v>
      </c>
      <c r="D2068" s="187">
        <v>7056000</v>
      </c>
    </row>
    <row r="2069" spans="2:4">
      <c r="B2069" s="490" t="s">
        <v>7791</v>
      </c>
      <c r="C2069" s="187">
        <v>442000</v>
      </c>
      <c r="D2069" s="187">
        <v>5304000</v>
      </c>
    </row>
    <row r="2070" spans="2:4">
      <c r="B2070" s="490" t="s">
        <v>7793</v>
      </c>
      <c r="C2070" s="187">
        <v>897000</v>
      </c>
      <c r="D2070" s="187">
        <v>10764000</v>
      </c>
    </row>
    <row r="2071" spans="2:4">
      <c r="B2071" s="490" t="s">
        <v>7795</v>
      </c>
      <c r="C2071" s="187">
        <v>588000</v>
      </c>
      <c r="D2071" s="187">
        <v>7056000</v>
      </c>
    </row>
    <row r="2072" spans="2:4">
      <c r="B2072" s="490" t="s">
        <v>7797</v>
      </c>
      <c r="C2072" s="187">
        <v>298000</v>
      </c>
      <c r="D2072" s="187">
        <v>3576000</v>
      </c>
    </row>
    <row r="2073" spans="2:4">
      <c r="B2073" s="490" t="s">
        <v>7799</v>
      </c>
      <c r="C2073" s="187">
        <v>588000</v>
      </c>
      <c r="D2073" s="187">
        <v>7056000</v>
      </c>
    </row>
    <row r="2074" spans="2:4">
      <c r="B2074" s="490" t="s">
        <v>7801</v>
      </c>
      <c r="C2074" s="187">
        <v>495000</v>
      </c>
      <c r="D2074" s="187">
        <v>5940000</v>
      </c>
    </row>
    <row r="2075" spans="2:4">
      <c r="B2075" s="490" t="s">
        <v>7803</v>
      </c>
      <c r="C2075" s="187">
        <v>1124000</v>
      </c>
      <c r="D2075" s="187">
        <v>13488000</v>
      </c>
    </row>
    <row r="2076" spans="2:4">
      <c r="B2076" s="490" t="s">
        <v>7807</v>
      </c>
      <c r="C2076" s="187">
        <v>528000</v>
      </c>
      <c r="D2076" s="187">
        <v>6336000</v>
      </c>
    </row>
    <row r="2077" spans="2:4">
      <c r="B2077" s="490" t="s">
        <v>7809</v>
      </c>
      <c r="C2077" s="187">
        <v>403000</v>
      </c>
      <c r="D2077" s="187">
        <v>4836000</v>
      </c>
    </row>
    <row r="2078" spans="2:4">
      <c r="B2078" s="490" t="s">
        <v>7811</v>
      </c>
      <c r="C2078" s="187">
        <v>457000</v>
      </c>
      <c r="D2078" s="187">
        <v>5484000</v>
      </c>
    </row>
    <row r="2079" spans="2:4">
      <c r="B2079" s="490" t="s">
        <v>7813</v>
      </c>
      <c r="C2079" s="187">
        <v>337000</v>
      </c>
      <c r="D2079" s="187">
        <v>4044000</v>
      </c>
    </row>
    <row r="2080" spans="2:4">
      <c r="B2080" s="490" t="s">
        <v>7815</v>
      </c>
      <c r="C2080" s="187">
        <v>550000</v>
      </c>
      <c r="D2080" s="187">
        <v>6600000</v>
      </c>
    </row>
    <row r="2081" spans="2:4">
      <c r="B2081" s="490" t="s">
        <v>7817</v>
      </c>
      <c r="C2081" s="187">
        <v>313000</v>
      </c>
      <c r="D2081" s="187">
        <v>3756000</v>
      </c>
    </row>
    <row r="2082" spans="2:4">
      <c r="B2082" s="490" t="s">
        <v>7819</v>
      </c>
      <c r="C2082" s="187">
        <v>403000</v>
      </c>
      <c r="D2082" s="187">
        <v>4836000</v>
      </c>
    </row>
    <row r="2083" spans="2:4">
      <c r="B2083" s="490" t="s">
        <v>7821</v>
      </c>
      <c r="C2083" s="187">
        <v>605000</v>
      </c>
      <c r="D2083" s="187">
        <v>7260000</v>
      </c>
    </row>
    <row r="2084" spans="2:4">
      <c r="B2084" s="490" t="s">
        <v>7823</v>
      </c>
      <c r="C2084" s="187">
        <v>508000</v>
      </c>
      <c r="D2084" s="187">
        <v>6096000</v>
      </c>
    </row>
    <row r="2085" spans="2:4">
      <c r="B2085" s="490" t="s">
        <v>7825</v>
      </c>
      <c r="C2085" s="187">
        <v>272000</v>
      </c>
      <c r="D2085" s="187">
        <v>3264000</v>
      </c>
    </row>
    <row r="2086" spans="2:4">
      <c r="B2086" s="490" t="s">
        <v>7827</v>
      </c>
      <c r="C2086" s="187">
        <v>807000</v>
      </c>
      <c r="D2086" s="187">
        <v>9684000</v>
      </c>
    </row>
    <row r="2087" spans="2:4">
      <c r="B2087" s="490" t="s">
        <v>7831</v>
      </c>
      <c r="C2087" s="187">
        <v>550000</v>
      </c>
      <c r="D2087" s="187">
        <v>6600000</v>
      </c>
    </row>
    <row r="2088" spans="2:4">
      <c r="B2088" s="490" t="s">
        <v>7837</v>
      </c>
      <c r="C2088" s="187">
        <v>586000</v>
      </c>
      <c r="D2088" s="187">
        <v>7032000</v>
      </c>
    </row>
    <row r="2089" spans="2:4">
      <c r="B2089" s="490" t="s">
        <v>7839</v>
      </c>
      <c r="C2089" s="187">
        <v>445000</v>
      </c>
      <c r="D2089" s="187">
        <v>5340000</v>
      </c>
    </row>
    <row r="2090" spans="2:4">
      <c r="B2090" s="490" t="s">
        <v>7841</v>
      </c>
      <c r="C2090" s="187">
        <v>886000</v>
      </c>
      <c r="D2090" s="187">
        <v>10632000</v>
      </c>
    </row>
    <row r="2091" spans="2:4">
      <c r="B2091" s="490" t="s">
        <v>7849</v>
      </c>
      <c r="C2091" s="187">
        <v>516000</v>
      </c>
      <c r="D2091" s="187">
        <v>6192000</v>
      </c>
    </row>
    <row r="2092" spans="2:4">
      <c r="B2092" s="490" t="s">
        <v>7851</v>
      </c>
      <c r="C2092" s="187">
        <v>841000</v>
      </c>
      <c r="D2092" s="187">
        <v>10092000</v>
      </c>
    </row>
    <row r="2093" spans="2:4">
      <c r="B2093" s="490" t="s">
        <v>7855</v>
      </c>
      <c r="C2093" s="187">
        <v>100000</v>
      </c>
      <c r="D2093" s="187">
        <v>1200000</v>
      </c>
    </row>
    <row r="2094" spans="2:4">
      <c r="B2094" s="490" t="s">
        <v>7857</v>
      </c>
      <c r="C2094" s="187">
        <v>1024000</v>
      </c>
      <c r="D2094" s="187">
        <v>12288000</v>
      </c>
    </row>
    <row r="2095" spans="2:4">
      <c r="B2095" s="490" t="s">
        <v>7859</v>
      </c>
      <c r="C2095" s="187">
        <v>526000</v>
      </c>
      <c r="D2095" s="187">
        <v>6312000</v>
      </c>
    </row>
    <row r="2096" spans="2:4">
      <c r="B2096" s="490" t="s">
        <v>7861</v>
      </c>
      <c r="C2096" s="187">
        <v>446000</v>
      </c>
      <c r="D2096" s="187">
        <v>5352000</v>
      </c>
    </row>
    <row r="2097" spans="2:4">
      <c r="B2097" s="490" t="s">
        <v>7863</v>
      </c>
      <c r="C2097" s="187">
        <v>446000</v>
      </c>
      <c r="D2097" s="187">
        <v>5352000</v>
      </c>
    </row>
    <row r="2098" spans="2:4">
      <c r="B2098" s="490" t="s">
        <v>7865</v>
      </c>
      <c r="C2098" s="187">
        <v>446000</v>
      </c>
      <c r="D2098" s="187">
        <v>5352000</v>
      </c>
    </row>
    <row r="2099" spans="2:4">
      <c r="B2099" s="490" t="s">
        <v>7867</v>
      </c>
      <c r="C2099" s="187">
        <v>479000</v>
      </c>
      <c r="D2099" s="187">
        <v>5748000</v>
      </c>
    </row>
    <row r="2100" spans="2:4">
      <c r="B2100" s="490" t="s">
        <v>7869</v>
      </c>
      <c r="C2100" s="187">
        <v>479000</v>
      </c>
      <c r="D2100" s="187">
        <v>5748000</v>
      </c>
    </row>
    <row r="2101" spans="2:4">
      <c r="B2101" s="490" t="s">
        <v>7871</v>
      </c>
      <c r="C2101" s="187">
        <v>505000</v>
      </c>
      <c r="D2101" s="187">
        <v>6060000</v>
      </c>
    </row>
    <row r="2102" spans="2:4">
      <c r="B2102" s="490" t="s">
        <v>7873</v>
      </c>
      <c r="C2102" s="187">
        <v>505000</v>
      </c>
      <c r="D2102" s="187">
        <v>6060000</v>
      </c>
    </row>
    <row r="2103" spans="2:4">
      <c r="B2103" s="490" t="s">
        <v>7875</v>
      </c>
      <c r="C2103" s="187">
        <v>505000</v>
      </c>
      <c r="D2103" s="187">
        <v>6060000</v>
      </c>
    </row>
    <row r="2104" spans="2:4">
      <c r="B2104" s="490" t="s">
        <v>7877</v>
      </c>
      <c r="C2104" s="187">
        <v>505000</v>
      </c>
      <c r="D2104" s="187">
        <v>6060000</v>
      </c>
    </row>
    <row r="2105" spans="2:4">
      <c r="B2105" s="490" t="s">
        <v>7879</v>
      </c>
      <c r="C2105" s="187">
        <v>505000</v>
      </c>
      <c r="D2105" s="187">
        <v>6060000</v>
      </c>
    </row>
    <row r="2106" spans="2:4">
      <c r="B2106" s="490" t="s">
        <v>7881</v>
      </c>
      <c r="C2106" s="187">
        <v>505000</v>
      </c>
      <c r="D2106" s="187">
        <v>6060000</v>
      </c>
    </row>
    <row r="2107" spans="2:4">
      <c r="B2107" s="490" t="s">
        <v>7883</v>
      </c>
      <c r="C2107" s="187">
        <v>505000</v>
      </c>
      <c r="D2107" s="187">
        <v>6060000</v>
      </c>
    </row>
    <row r="2108" spans="2:4">
      <c r="B2108" s="490" t="s">
        <v>7885</v>
      </c>
      <c r="C2108" s="187">
        <v>505000</v>
      </c>
      <c r="D2108" s="187">
        <v>6060000</v>
      </c>
    </row>
    <row r="2109" spans="2:4">
      <c r="B2109" s="490" t="s">
        <v>7887</v>
      </c>
      <c r="C2109" s="187">
        <v>505000</v>
      </c>
      <c r="D2109" s="187">
        <v>6060000</v>
      </c>
    </row>
    <row r="2110" spans="2:4">
      <c r="B2110" s="490" t="s">
        <v>7889</v>
      </c>
      <c r="C2110" s="187">
        <v>505000</v>
      </c>
      <c r="D2110" s="187">
        <v>6060000</v>
      </c>
    </row>
    <row r="2111" spans="2:4">
      <c r="B2111" s="490" t="s">
        <v>7891</v>
      </c>
      <c r="C2111" s="187">
        <v>505000</v>
      </c>
      <c r="D2111" s="187">
        <v>6060000</v>
      </c>
    </row>
    <row r="2112" spans="2:4">
      <c r="B2112" s="490" t="s">
        <v>7893</v>
      </c>
      <c r="C2112" s="187">
        <v>505000</v>
      </c>
      <c r="D2112" s="187">
        <v>6060000</v>
      </c>
    </row>
    <row r="2113" spans="2:4">
      <c r="B2113" s="490" t="s">
        <v>7895</v>
      </c>
      <c r="C2113" s="187">
        <v>505000</v>
      </c>
      <c r="D2113" s="187">
        <v>6060000</v>
      </c>
    </row>
    <row r="2114" spans="2:4">
      <c r="B2114" s="490" t="s">
        <v>7897</v>
      </c>
      <c r="C2114" s="187">
        <v>505000</v>
      </c>
      <c r="D2114" s="187">
        <v>6060000</v>
      </c>
    </row>
    <row r="2115" spans="2:4">
      <c r="B2115" s="490" t="s">
        <v>7899</v>
      </c>
      <c r="C2115" s="187">
        <v>505000</v>
      </c>
      <c r="D2115" s="187">
        <v>6060000</v>
      </c>
    </row>
    <row r="2116" spans="2:4">
      <c r="B2116" s="490" t="s">
        <v>7901</v>
      </c>
      <c r="C2116" s="187">
        <v>505000</v>
      </c>
      <c r="D2116" s="187">
        <v>6060000</v>
      </c>
    </row>
    <row r="2117" spans="2:4">
      <c r="B2117" s="490" t="s">
        <v>7903</v>
      </c>
      <c r="C2117" s="187">
        <v>505000</v>
      </c>
      <c r="D2117" s="187">
        <v>6060000</v>
      </c>
    </row>
    <row r="2118" spans="2:4">
      <c r="B2118" s="490" t="s">
        <v>7905</v>
      </c>
      <c r="C2118" s="187">
        <v>505000</v>
      </c>
      <c r="D2118" s="187">
        <v>6060000</v>
      </c>
    </row>
    <row r="2119" spans="2:4">
      <c r="B2119" s="490" t="s">
        <v>7907</v>
      </c>
      <c r="C2119" s="187">
        <v>505000</v>
      </c>
      <c r="D2119" s="187">
        <v>6060000</v>
      </c>
    </row>
    <row r="2120" spans="2:4">
      <c r="B2120" s="490" t="s">
        <v>7909</v>
      </c>
      <c r="C2120" s="187">
        <v>505000</v>
      </c>
      <c r="D2120" s="187">
        <v>6060000</v>
      </c>
    </row>
    <row r="2121" spans="2:4">
      <c r="B2121" s="490" t="s">
        <v>7911</v>
      </c>
      <c r="C2121" s="187">
        <v>505000</v>
      </c>
      <c r="D2121" s="187">
        <v>6060000</v>
      </c>
    </row>
    <row r="2122" spans="2:4">
      <c r="B2122" s="490" t="s">
        <v>7913</v>
      </c>
      <c r="C2122" s="187">
        <v>505000</v>
      </c>
      <c r="D2122" s="187">
        <v>6060000</v>
      </c>
    </row>
    <row r="2123" spans="2:4">
      <c r="B2123" s="490" t="s">
        <v>7915</v>
      </c>
      <c r="C2123" s="187">
        <v>505000</v>
      </c>
      <c r="D2123" s="187">
        <v>6060000</v>
      </c>
    </row>
    <row r="2124" spans="2:4">
      <c r="B2124" s="490" t="s">
        <v>7917</v>
      </c>
      <c r="C2124" s="187">
        <v>505000</v>
      </c>
      <c r="D2124" s="187">
        <v>6060000</v>
      </c>
    </row>
    <row r="2125" spans="2:4">
      <c r="B2125" s="490" t="s">
        <v>7919</v>
      </c>
      <c r="C2125" s="187">
        <v>505000</v>
      </c>
      <c r="D2125" s="187">
        <v>6060000</v>
      </c>
    </row>
    <row r="2126" spans="2:4">
      <c r="B2126" s="490" t="s">
        <v>7921</v>
      </c>
      <c r="C2126" s="187">
        <v>505000</v>
      </c>
      <c r="D2126" s="187">
        <v>6060000</v>
      </c>
    </row>
    <row r="2127" spans="2:4">
      <c r="B2127" s="490" t="s">
        <v>7923</v>
      </c>
      <c r="C2127" s="187">
        <v>505000</v>
      </c>
      <c r="D2127" s="187">
        <v>6060000</v>
      </c>
    </row>
    <row r="2128" spans="2:4">
      <c r="B2128" s="490" t="s">
        <v>7925</v>
      </c>
      <c r="C2128" s="187">
        <v>505000</v>
      </c>
      <c r="D2128" s="187">
        <v>6060000</v>
      </c>
    </row>
    <row r="2129" spans="2:4">
      <c r="B2129" s="490" t="s">
        <v>7927</v>
      </c>
      <c r="C2129" s="187">
        <v>505000</v>
      </c>
      <c r="D2129" s="187">
        <v>6060000</v>
      </c>
    </row>
    <row r="2130" spans="2:4">
      <c r="B2130" s="490" t="s">
        <v>7929</v>
      </c>
      <c r="C2130" s="187">
        <v>505000</v>
      </c>
      <c r="D2130" s="187">
        <v>6060000</v>
      </c>
    </row>
    <row r="2131" spans="2:4">
      <c r="B2131" s="490" t="s">
        <v>7931</v>
      </c>
      <c r="C2131" s="187">
        <v>505000</v>
      </c>
      <c r="D2131" s="187">
        <v>6060000</v>
      </c>
    </row>
    <row r="2132" spans="2:4">
      <c r="B2132" s="490" t="s">
        <v>7933</v>
      </c>
      <c r="C2132" s="187">
        <v>505000</v>
      </c>
      <c r="D2132" s="187">
        <v>6060000</v>
      </c>
    </row>
    <row r="2133" spans="2:4">
      <c r="B2133" s="490" t="s">
        <v>7935</v>
      </c>
      <c r="C2133" s="187">
        <v>505000</v>
      </c>
      <c r="D2133" s="187">
        <v>6060000</v>
      </c>
    </row>
    <row r="2134" spans="2:4">
      <c r="B2134" s="490" t="s">
        <v>7937</v>
      </c>
      <c r="C2134" s="187">
        <v>505000</v>
      </c>
      <c r="D2134" s="187">
        <v>6060000</v>
      </c>
    </row>
    <row r="2135" spans="2:4">
      <c r="B2135" s="490" t="s">
        <v>7939</v>
      </c>
      <c r="C2135" s="187">
        <v>505000</v>
      </c>
      <c r="D2135" s="187">
        <v>6060000</v>
      </c>
    </row>
    <row r="2136" spans="2:4">
      <c r="B2136" s="490" t="s">
        <v>7941</v>
      </c>
      <c r="C2136" s="187">
        <v>505000</v>
      </c>
      <c r="D2136" s="187">
        <v>6060000</v>
      </c>
    </row>
    <row r="2137" spans="2:4">
      <c r="B2137" s="490" t="s">
        <v>7943</v>
      </c>
      <c r="C2137" s="187">
        <v>505000</v>
      </c>
      <c r="D2137" s="187">
        <v>6060000</v>
      </c>
    </row>
    <row r="2138" spans="2:4">
      <c r="B2138" s="490" t="s">
        <v>7945</v>
      </c>
      <c r="C2138" s="187">
        <v>505000</v>
      </c>
      <c r="D2138" s="187">
        <v>6060000</v>
      </c>
    </row>
    <row r="2139" spans="2:4">
      <c r="B2139" s="490" t="s">
        <v>7947</v>
      </c>
      <c r="C2139" s="187">
        <v>505000</v>
      </c>
      <c r="D2139" s="187">
        <v>6060000</v>
      </c>
    </row>
    <row r="2140" spans="2:4">
      <c r="B2140" s="490" t="s">
        <v>7949</v>
      </c>
      <c r="C2140" s="187">
        <v>433000</v>
      </c>
      <c r="D2140" s="187">
        <v>5196000</v>
      </c>
    </row>
    <row r="2141" spans="2:4">
      <c r="B2141" s="490" t="s">
        <v>7951</v>
      </c>
      <c r="C2141" s="187">
        <v>433000</v>
      </c>
      <c r="D2141" s="187">
        <v>5196000</v>
      </c>
    </row>
    <row r="2142" spans="2:4">
      <c r="B2142" s="490" t="s">
        <v>7953</v>
      </c>
      <c r="C2142" s="187">
        <v>433000</v>
      </c>
      <c r="D2142" s="187">
        <v>5196000</v>
      </c>
    </row>
    <row r="2143" spans="2:4">
      <c r="B2143" s="490" t="s">
        <v>7955</v>
      </c>
      <c r="C2143" s="187">
        <v>433000</v>
      </c>
      <c r="D2143" s="187">
        <v>5196000</v>
      </c>
    </row>
    <row r="2144" spans="2:4">
      <c r="B2144" s="490" t="s">
        <v>7957</v>
      </c>
      <c r="C2144" s="187">
        <v>433000</v>
      </c>
      <c r="D2144" s="187">
        <v>5196000</v>
      </c>
    </row>
    <row r="2145" spans="2:4">
      <c r="B2145" s="490" t="s">
        <v>7959</v>
      </c>
      <c r="C2145" s="187">
        <v>433000</v>
      </c>
      <c r="D2145" s="187">
        <v>5196000</v>
      </c>
    </row>
    <row r="2146" spans="2:4">
      <c r="B2146" s="490" t="s">
        <v>7961</v>
      </c>
      <c r="C2146" s="187">
        <v>433000</v>
      </c>
      <c r="D2146" s="187">
        <v>5196000</v>
      </c>
    </row>
    <row r="2147" spans="2:4">
      <c r="B2147" s="490" t="s">
        <v>7963</v>
      </c>
      <c r="C2147" s="187">
        <v>433000</v>
      </c>
      <c r="D2147" s="187">
        <v>5196000</v>
      </c>
    </row>
    <row r="2148" spans="2:4">
      <c r="B2148" s="490" t="s">
        <v>7965</v>
      </c>
      <c r="C2148" s="187">
        <v>433000</v>
      </c>
      <c r="D2148" s="187">
        <v>5196000</v>
      </c>
    </row>
    <row r="2149" spans="2:4">
      <c r="B2149" s="490" t="s">
        <v>7967</v>
      </c>
      <c r="C2149" s="187">
        <v>433000</v>
      </c>
      <c r="D2149" s="187">
        <v>5196000</v>
      </c>
    </row>
    <row r="2150" spans="2:4">
      <c r="B2150" s="490" t="s">
        <v>7969</v>
      </c>
      <c r="C2150" s="187">
        <v>433000</v>
      </c>
      <c r="D2150" s="187">
        <v>5196000</v>
      </c>
    </row>
    <row r="2151" spans="2:4">
      <c r="B2151" s="490" t="s">
        <v>7971</v>
      </c>
      <c r="C2151" s="187">
        <v>433000</v>
      </c>
      <c r="D2151" s="187">
        <v>5196000</v>
      </c>
    </row>
    <row r="2152" spans="2:4">
      <c r="B2152" s="490" t="s">
        <v>7973</v>
      </c>
      <c r="C2152" s="187">
        <v>433000</v>
      </c>
      <c r="D2152" s="187">
        <v>5196000</v>
      </c>
    </row>
    <row r="2153" spans="2:4">
      <c r="B2153" s="490" t="s">
        <v>7975</v>
      </c>
      <c r="C2153" s="187">
        <v>384000</v>
      </c>
      <c r="D2153" s="187">
        <v>4608000</v>
      </c>
    </row>
    <row r="2154" spans="2:4">
      <c r="B2154" s="490" t="s">
        <v>7977</v>
      </c>
      <c r="C2154" s="187">
        <v>464000</v>
      </c>
      <c r="D2154" s="187">
        <v>5568000</v>
      </c>
    </row>
    <row r="2155" spans="2:4">
      <c r="B2155" s="490" t="s">
        <v>7979</v>
      </c>
      <c r="C2155" s="187">
        <v>464000</v>
      </c>
      <c r="D2155" s="187">
        <v>5568000</v>
      </c>
    </row>
    <row r="2156" spans="2:4">
      <c r="B2156" s="490" t="s">
        <v>7981</v>
      </c>
      <c r="C2156" s="187">
        <v>464000</v>
      </c>
      <c r="D2156" s="187">
        <v>5568000</v>
      </c>
    </row>
    <row r="2157" spans="2:4">
      <c r="B2157" s="490" t="s">
        <v>7983</v>
      </c>
      <c r="C2157" s="187">
        <v>403000</v>
      </c>
      <c r="D2157" s="187">
        <v>4836000</v>
      </c>
    </row>
    <row r="2158" spans="2:4">
      <c r="B2158" s="490" t="s">
        <v>7985</v>
      </c>
      <c r="C2158" s="187">
        <v>403000</v>
      </c>
      <c r="D2158" s="187">
        <v>4836000</v>
      </c>
    </row>
    <row r="2159" spans="2:4">
      <c r="B2159" s="490" t="s">
        <v>7987</v>
      </c>
      <c r="C2159" s="187">
        <v>403000</v>
      </c>
      <c r="D2159" s="187">
        <v>4836000</v>
      </c>
    </row>
    <row r="2160" spans="2:4">
      <c r="B2160" s="490" t="s">
        <v>7989</v>
      </c>
      <c r="C2160" s="187">
        <v>403000</v>
      </c>
      <c r="D2160" s="187">
        <v>4836000</v>
      </c>
    </row>
    <row r="2161" spans="2:4">
      <c r="B2161" s="490" t="s">
        <v>7991</v>
      </c>
      <c r="C2161" s="187">
        <v>403000</v>
      </c>
      <c r="D2161" s="187">
        <v>4836000</v>
      </c>
    </row>
    <row r="2162" spans="2:4">
      <c r="B2162" s="490" t="s">
        <v>7993</v>
      </c>
      <c r="C2162" s="187">
        <v>403000</v>
      </c>
      <c r="D2162" s="187">
        <v>4836000</v>
      </c>
    </row>
    <row r="2163" spans="2:4">
      <c r="B2163" s="490" t="s">
        <v>8005</v>
      </c>
      <c r="C2163" s="187">
        <v>311000</v>
      </c>
      <c r="D2163" s="187">
        <v>3732000</v>
      </c>
    </row>
    <row r="2164" spans="2:4">
      <c r="B2164" s="490" t="s">
        <v>8007</v>
      </c>
      <c r="C2164" s="187">
        <v>100000</v>
      </c>
      <c r="D2164" s="187">
        <v>1200000</v>
      </c>
    </row>
    <row r="2165" spans="2:4">
      <c r="B2165" s="490" t="s">
        <v>8011</v>
      </c>
      <c r="C2165" s="187">
        <v>489000</v>
      </c>
      <c r="D2165" s="187">
        <v>5868000</v>
      </c>
    </row>
    <row r="2166" spans="2:4">
      <c r="B2166" s="490" t="s">
        <v>8013</v>
      </c>
      <c r="C2166" s="187">
        <v>505000</v>
      </c>
      <c r="D2166" s="187">
        <v>6060000</v>
      </c>
    </row>
    <row r="2167" spans="2:4">
      <c r="B2167" s="490" t="s">
        <v>8015</v>
      </c>
      <c r="C2167" s="187">
        <v>375000</v>
      </c>
      <c r="D2167" s="187">
        <v>4500000</v>
      </c>
    </row>
    <row r="2168" spans="2:4">
      <c r="B2168" s="490" t="s">
        <v>8017</v>
      </c>
      <c r="C2168" s="187">
        <v>632000</v>
      </c>
      <c r="D2168" s="187">
        <v>7584000</v>
      </c>
    </row>
    <row r="2169" spans="2:4">
      <c r="B2169" s="490" t="s">
        <v>8019</v>
      </c>
      <c r="C2169" s="187">
        <v>588000</v>
      </c>
      <c r="D2169" s="187">
        <v>7056000</v>
      </c>
    </row>
    <row r="2170" spans="2:4">
      <c r="B2170" s="490" t="s">
        <v>8021</v>
      </c>
      <c r="C2170" s="187">
        <v>495000</v>
      </c>
      <c r="D2170" s="187">
        <v>5940000</v>
      </c>
    </row>
    <row r="2171" spans="2:4">
      <c r="B2171" s="490" t="s">
        <v>8023</v>
      </c>
      <c r="C2171" s="187">
        <v>495000</v>
      </c>
      <c r="D2171" s="187">
        <v>5940000</v>
      </c>
    </row>
    <row r="2172" spans="2:4">
      <c r="B2172" s="490" t="s">
        <v>8025</v>
      </c>
      <c r="C2172" s="187">
        <v>886000</v>
      </c>
      <c r="D2172" s="187">
        <v>10632000</v>
      </c>
    </row>
    <row r="2173" spans="2:4">
      <c r="B2173" s="490" t="s">
        <v>8031</v>
      </c>
      <c r="C2173" s="187">
        <v>727000</v>
      </c>
      <c r="D2173" s="187">
        <v>8724000</v>
      </c>
    </row>
    <row r="2174" spans="2:4">
      <c r="B2174" s="490" t="s">
        <v>8035</v>
      </c>
      <c r="C2174" s="187">
        <v>865000</v>
      </c>
      <c r="D2174" s="187">
        <v>10380000</v>
      </c>
    </row>
    <row r="2175" spans="2:4">
      <c r="B2175" s="490" t="s">
        <v>8037</v>
      </c>
      <c r="C2175" s="187">
        <v>664000</v>
      </c>
      <c r="D2175" s="187">
        <v>7968000</v>
      </c>
    </row>
    <row r="2176" spans="2:4">
      <c r="B2176" s="490" t="s">
        <v>8039</v>
      </c>
      <c r="C2176" s="187">
        <v>290000</v>
      </c>
      <c r="D2176" s="187">
        <v>3480000</v>
      </c>
    </row>
    <row r="2177" spans="2:4">
      <c r="B2177" s="490" t="s">
        <v>8041</v>
      </c>
      <c r="C2177" s="187">
        <v>501000</v>
      </c>
      <c r="D2177" s="187">
        <v>6012000</v>
      </c>
    </row>
    <row r="2178" spans="2:4">
      <c r="B2178" s="490" t="s">
        <v>8043</v>
      </c>
      <c r="C2178" s="187">
        <v>376000</v>
      </c>
      <c r="D2178" s="187">
        <v>4512000</v>
      </c>
    </row>
    <row r="2179" spans="2:4">
      <c r="B2179" s="490" t="s">
        <v>8045</v>
      </c>
      <c r="C2179" s="187">
        <v>617000</v>
      </c>
      <c r="D2179" s="187">
        <v>7404000</v>
      </c>
    </row>
    <row r="2180" spans="2:4">
      <c r="B2180" s="490" t="s">
        <v>8047</v>
      </c>
      <c r="C2180" s="187">
        <v>526000</v>
      </c>
      <c r="D2180" s="187">
        <v>6312000</v>
      </c>
    </row>
    <row r="2181" spans="2:4">
      <c r="B2181" s="490" t="s">
        <v>8049</v>
      </c>
      <c r="C2181" s="187">
        <v>531000</v>
      </c>
      <c r="D2181" s="187">
        <v>6372000</v>
      </c>
    </row>
    <row r="2182" spans="2:4">
      <c r="B2182" s="490" t="s">
        <v>8051</v>
      </c>
      <c r="C2182" s="187">
        <v>702000</v>
      </c>
      <c r="D2182" s="187">
        <v>8424000</v>
      </c>
    </row>
    <row r="2183" spans="2:4">
      <c r="B2183" s="490" t="s">
        <v>8053</v>
      </c>
      <c r="C2183" s="187">
        <v>377000</v>
      </c>
      <c r="D2183" s="187">
        <v>4524000</v>
      </c>
    </row>
    <row r="2184" spans="2:4">
      <c r="B2184" s="490" t="s">
        <v>8055</v>
      </c>
      <c r="C2184" s="187">
        <v>425000</v>
      </c>
      <c r="D2184" s="187">
        <v>5100000</v>
      </c>
    </row>
    <row r="2185" spans="2:4">
      <c r="B2185" s="490" t="s">
        <v>8059</v>
      </c>
      <c r="C2185" s="187">
        <v>1389000</v>
      </c>
      <c r="D2185" s="187">
        <v>16668000</v>
      </c>
    </row>
    <row r="2186" spans="2:4">
      <c r="B2186" s="490" t="s">
        <v>8061</v>
      </c>
      <c r="C2186" s="187">
        <v>602000</v>
      </c>
      <c r="D2186" s="187">
        <v>7224000</v>
      </c>
    </row>
    <row r="2187" spans="2:4">
      <c r="B2187" s="490" t="s">
        <v>8063</v>
      </c>
      <c r="C2187" s="187">
        <v>457000</v>
      </c>
      <c r="D2187" s="187">
        <v>5484000</v>
      </c>
    </row>
    <row r="2188" spans="2:4">
      <c r="B2188" s="490" t="s">
        <v>8066</v>
      </c>
      <c r="C2188" s="187">
        <v>550000</v>
      </c>
      <c r="D2188" s="187">
        <v>6600000</v>
      </c>
    </row>
    <row r="2189" spans="2:4">
      <c r="B2189" s="490" t="s">
        <v>8068</v>
      </c>
      <c r="C2189" s="187">
        <v>613000</v>
      </c>
      <c r="D2189" s="187">
        <v>7356000</v>
      </c>
    </row>
    <row r="2190" spans="2:4">
      <c r="B2190" s="490" t="s">
        <v>8072</v>
      </c>
      <c r="C2190" s="187">
        <v>1245000</v>
      </c>
      <c r="D2190" s="187">
        <v>14940000</v>
      </c>
    </row>
    <row r="2191" spans="2:4">
      <c r="B2191" s="490" t="s">
        <v>8074</v>
      </c>
      <c r="C2191" s="187">
        <v>543000</v>
      </c>
      <c r="D2191" s="187">
        <v>6516000</v>
      </c>
    </row>
    <row r="2192" spans="2:4">
      <c r="B2192" s="490" t="s">
        <v>8076</v>
      </c>
      <c r="C2192" s="187">
        <v>200000</v>
      </c>
      <c r="D2192" s="187">
        <v>2400000</v>
      </c>
    </row>
    <row r="2193" spans="2:4">
      <c r="B2193" s="490" t="s">
        <v>8079</v>
      </c>
      <c r="C2193" s="187">
        <v>901000</v>
      </c>
      <c r="D2193" s="187">
        <v>10812000</v>
      </c>
    </row>
    <row r="2194" spans="2:4">
      <c r="B2194" s="490" t="s">
        <v>8083</v>
      </c>
      <c r="C2194" s="187">
        <v>320000</v>
      </c>
      <c r="D2194" s="187">
        <v>3840000</v>
      </c>
    </row>
    <row r="2195" spans="2:4">
      <c r="B2195" s="490" t="s">
        <v>8085</v>
      </c>
      <c r="C2195" s="187">
        <v>464000</v>
      </c>
      <c r="D2195" s="187">
        <v>5568000</v>
      </c>
    </row>
    <row r="2196" spans="2:4">
      <c r="B2196" s="490" t="s">
        <v>8087</v>
      </c>
      <c r="C2196" s="187">
        <v>664000</v>
      </c>
      <c r="D2196" s="187">
        <v>7968000</v>
      </c>
    </row>
    <row r="2197" spans="2:4">
      <c r="B2197" s="490" t="s">
        <v>8093</v>
      </c>
      <c r="C2197" s="187">
        <v>802000</v>
      </c>
      <c r="D2197" s="187">
        <v>9624000</v>
      </c>
    </row>
    <row r="2198" spans="2:4">
      <c r="B2198" s="490" t="s">
        <v>8095</v>
      </c>
      <c r="C2198" s="187">
        <v>865000</v>
      </c>
      <c r="D2198" s="187">
        <v>10380000</v>
      </c>
    </row>
    <row r="2199" spans="2:4">
      <c r="B2199" s="490" t="s">
        <v>8097</v>
      </c>
      <c r="C2199" s="187">
        <v>865000</v>
      </c>
      <c r="D2199" s="187">
        <v>10380000</v>
      </c>
    </row>
    <row r="2200" spans="2:4">
      <c r="B2200" s="490" t="s">
        <v>8099</v>
      </c>
      <c r="C2200" s="187">
        <v>377000</v>
      </c>
      <c r="D2200" s="187">
        <v>4524000</v>
      </c>
    </row>
    <row r="2201" spans="2:4">
      <c r="B2201" s="490" t="s">
        <v>8101</v>
      </c>
      <c r="C2201" s="187">
        <v>645000</v>
      </c>
      <c r="D2201" s="187">
        <v>7740000</v>
      </c>
    </row>
    <row r="2202" spans="2:4">
      <c r="B2202" s="490" t="s">
        <v>8105</v>
      </c>
      <c r="C2202" s="187">
        <v>786000</v>
      </c>
      <c r="D2202" s="187">
        <v>9432000</v>
      </c>
    </row>
    <row r="2203" spans="2:4">
      <c r="B2203" s="490" t="s">
        <v>8109</v>
      </c>
      <c r="C2203" s="187">
        <v>756000</v>
      </c>
      <c r="D2203" s="187">
        <v>9072000</v>
      </c>
    </row>
    <row r="2204" spans="2:4">
      <c r="B2204" s="490" t="s">
        <v>8111</v>
      </c>
      <c r="C2204" s="187">
        <v>511000</v>
      </c>
      <c r="D2204" s="187">
        <v>6132000</v>
      </c>
    </row>
    <row r="2205" spans="2:4">
      <c r="B2205" s="490" t="s">
        <v>8113</v>
      </c>
      <c r="C2205" s="187">
        <v>1041000</v>
      </c>
      <c r="D2205" s="187">
        <v>12492000</v>
      </c>
    </row>
    <row r="2206" spans="2:4">
      <c r="B2206" s="490" t="s">
        <v>8115</v>
      </c>
      <c r="C2206" s="187">
        <v>299000</v>
      </c>
      <c r="D2206" s="187">
        <v>3588000</v>
      </c>
    </row>
    <row r="2207" spans="2:4">
      <c r="B2207" s="490" t="s">
        <v>8117</v>
      </c>
      <c r="C2207" s="187">
        <v>550000</v>
      </c>
      <c r="D2207" s="187">
        <v>6600000</v>
      </c>
    </row>
    <row r="2208" spans="2:4">
      <c r="B2208" s="490" t="s">
        <v>8120</v>
      </c>
      <c r="C2208" s="187">
        <v>957000</v>
      </c>
      <c r="D2208" s="187">
        <v>11484000</v>
      </c>
    </row>
    <row r="2209" spans="2:4">
      <c r="B2209" s="490" t="s">
        <v>8122</v>
      </c>
      <c r="C2209" s="187">
        <v>475000</v>
      </c>
      <c r="D2209" s="187">
        <v>5700000</v>
      </c>
    </row>
    <row r="2210" spans="2:4">
      <c r="B2210" s="490" t="s">
        <v>8132</v>
      </c>
      <c r="C2210" s="187">
        <v>698000</v>
      </c>
      <c r="D2210" s="187">
        <v>8376000</v>
      </c>
    </row>
    <row r="2211" spans="2:4">
      <c r="B2211" s="490" t="s">
        <v>8140</v>
      </c>
      <c r="C2211" s="187">
        <v>821000</v>
      </c>
      <c r="D2211" s="187">
        <v>9852000</v>
      </c>
    </row>
    <row r="2212" spans="2:4">
      <c r="B2212" s="490" t="s">
        <v>8142</v>
      </c>
      <c r="C2212" s="187">
        <v>794000</v>
      </c>
      <c r="D2212" s="187">
        <v>9528000</v>
      </c>
    </row>
    <row r="2213" spans="2:4">
      <c r="B2213" s="490" t="s">
        <v>8257</v>
      </c>
      <c r="C2213" s="187">
        <v>475000</v>
      </c>
      <c r="D2213" s="187">
        <v>5700000</v>
      </c>
    </row>
    <row r="2214" spans="2:4">
      <c r="B2214" s="490" t="s">
        <v>8259</v>
      </c>
      <c r="C2214" s="187">
        <v>465000</v>
      </c>
      <c r="D2214" s="187">
        <v>5580000</v>
      </c>
    </row>
    <row r="2215" spans="2:4">
      <c r="B2215" s="490" t="s">
        <v>8261</v>
      </c>
      <c r="C2215" s="187">
        <v>632000</v>
      </c>
      <c r="D2215" s="187">
        <v>7584000</v>
      </c>
    </row>
    <row r="2216" spans="2:4">
      <c r="B2216" s="490" t="s">
        <v>8263</v>
      </c>
      <c r="C2216" s="187">
        <v>411000</v>
      </c>
      <c r="D2216" s="187">
        <v>4932000</v>
      </c>
    </row>
    <row r="2217" spans="2:4">
      <c r="B2217" s="490" t="s">
        <v>11839</v>
      </c>
      <c r="C2217" s="187">
        <v>1235000</v>
      </c>
      <c r="D2217" s="187">
        <v>14820000</v>
      </c>
    </row>
    <row r="2218" spans="2:4">
      <c r="B2218" s="490" t="s">
        <v>11840</v>
      </c>
      <c r="C2218" s="187">
        <v>1056000</v>
      </c>
      <c r="D2218" s="187">
        <v>12672000</v>
      </c>
    </row>
    <row r="2219" spans="2:4">
      <c r="B2219" s="490" t="s">
        <v>11841</v>
      </c>
      <c r="C2219" s="187">
        <v>940000</v>
      </c>
      <c r="D2219" s="187">
        <v>11280000</v>
      </c>
    </row>
    <row r="2220" spans="2:4">
      <c r="B2220" s="490" t="s">
        <v>11842</v>
      </c>
      <c r="C2220" s="187">
        <v>924000</v>
      </c>
      <c r="D2220" s="187">
        <v>11088000</v>
      </c>
    </row>
    <row r="2221" spans="2:4">
      <c r="B2221" s="490" t="s">
        <v>11843</v>
      </c>
      <c r="C2221" s="187">
        <v>880000</v>
      </c>
      <c r="D2221" s="187">
        <v>10560000</v>
      </c>
    </row>
    <row r="2222" spans="2:4">
      <c r="B2222" s="490" t="s">
        <v>11844</v>
      </c>
      <c r="C2222" s="187">
        <v>816000</v>
      </c>
      <c r="D2222" s="187">
        <v>9792000</v>
      </c>
    </row>
    <row r="2223" spans="2:4">
      <c r="B2223" s="490" t="s">
        <v>11845</v>
      </c>
      <c r="C2223" s="187">
        <v>785000</v>
      </c>
      <c r="D2223" s="187">
        <v>9420000</v>
      </c>
    </row>
    <row r="2224" spans="2:4">
      <c r="B2224" s="490" t="s">
        <v>11846</v>
      </c>
      <c r="C2224" s="187">
        <v>749000</v>
      </c>
      <c r="D2224" s="187">
        <v>8988000</v>
      </c>
    </row>
    <row r="2225" spans="2:4">
      <c r="B2225" s="490" t="s">
        <v>11847</v>
      </c>
      <c r="C2225" s="187">
        <v>561000</v>
      </c>
      <c r="D2225" s="187">
        <v>6732000</v>
      </c>
    </row>
    <row r="2226" spans="2:4">
      <c r="B2226" s="490" t="s">
        <v>11848</v>
      </c>
      <c r="C2226" s="187">
        <v>519000</v>
      </c>
      <c r="D2226" s="187">
        <v>6228000</v>
      </c>
    </row>
    <row r="2227" spans="2:4">
      <c r="B2227" s="490" t="s">
        <v>11849</v>
      </c>
      <c r="C2227" s="187">
        <v>467000</v>
      </c>
      <c r="D2227" s="187">
        <v>5604000</v>
      </c>
    </row>
    <row r="2228" spans="2:4">
      <c r="B2228" s="490" t="s">
        <v>11850</v>
      </c>
      <c r="C2228" s="187">
        <v>425000</v>
      </c>
      <c r="D2228" s="187">
        <v>5100000</v>
      </c>
    </row>
    <row r="2229" spans="2:4">
      <c r="B2229" s="490" t="s">
        <v>11851</v>
      </c>
      <c r="C2229" s="187">
        <v>390000</v>
      </c>
      <c r="D2229" s="187">
        <v>4680000</v>
      </c>
    </row>
    <row r="2230" spans="2:4">
      <c r="B2230" s="490" t="s">
        <v>11852</v>
      </c>
      <c r="C2230" s="187">
        <v>760000</v>
      </c>
      <c r="D2230" s="187">
        <v>9120000</v>
      </c>
    </row>
    <row r="2231" spans="2:4">
      <c r="B2231" s="490" t="s">
        <v>11853</v>
      </c>
      <c r="C2231" s="187">
        <v>761000</v>
      </c>
      <c r="D2231" s="187">
        <v>9132000</v>
      </c>
    </row>
    <row r="2232" spans="2:4">
      <c r="B2232" s="490" t="s">
        <v>11854</v>
      </c>
      <c r="C2232" s="187">
        <v>627000</v>
      </c>
      <c r="D2232" s="187">
        <v>7524000</v>
      </c>
    </row>
    <row r="2233" spans="2:4">
      <c r="B2233" s="490" t="s">
        <v>11855</v>
      </c>
      <c r="C2233" s="187">
        <v>471000</v>
      </c>
      <c r="D2233" s="187">
        <v>5652000</v>
      </c>
    </row>
    <row r="2234" spans="2:4">
      <c r="B2234" s="490" t="s">
        <v>11856</v>
      </c>
      <c r="C2234" s="187">
        <v>331000</v>
      </c>
      <c r="D2234" s="187">
        <v>3972000</v>
      </c>
    </row>
    <row r="2235" spans="2:4">
      <c r="B2235" s="490" t="s">
        <v>11857</v>
      </c>
      <c r="C2235" s="187">
        <v>321000</v>
      </c>
      <c r="D2235" s="187">
        <v>3852000</v>
      </c>
    </row>
    <row r="2236" spans="2:4">
      <c r="B2236" s="490" t="s">
        <v>11858</v>
      </c>
      <c r="C2236" s="187">
        <v>669000</v>
      </c>
      <c r="D2236" s="187">
        <v>8028000</v>
      </c>
    </row>
    <row r="2237" spans="2:4">
      <c r="B2237" s="490" t="s">
        <v>11859</v>
      </c>
      <c r="C2237" s="187">
        <v>736000</v>
      </c>
      <c r="D2237" s="187">
        <v>8832000</v>
      </c>
    </row>
    <row r="2238" spans="2:4">
      <c r="B2238" s="490" t="s">
        <v>11860</v>
      </c>
      <c r="C2238" s="187">
        <v>736000</v>
      </c>
      <c r="D2238" s="187">
        <v>8832000</v>
      </c>
    </row>
    <row r="2239" spans="2:4">
      <c r="B2239" s="490" t="s">
        <v>11861</v>
      </c>
      <c r="C2239" s="187">
        <v>552000</v>
      </c>
      <c r="D2239" s="187">
        <v>6624000</v>
      </c>
    </row>
    <row r="2240" spans="2:4">
      <c r="B2240" s="490" t="s">
        <v>11862</v>
      </c>
      <c r="C2240" s="187">
        <v>363000</v>
      </c>
      <c r="D2240" s="187">
        <v>4356000</v>
      </c>
    </row>
    <row r="2241" spans="2:4">
      <c r="B2241" s="490" t="s">
        <v>11863</v>
      </c>
      <c r="C2241" s="187">
        <v>244000</v>
      </c>
      <c r="D2241" s="187">
        <v>2928000</v>
      </c>
    </row>
    <row r="2242" spans="2:4">
      <c r="B2242" s="490" t="s">
        <v>11864</v>
      </c>
      <c r="C2242" s="187">
        <v>0</v>
      </c>
      <c r="D2242" s="187">
        <v>0</v>
      </c>
    </row>
    <row r="2243" spans="2:4">
      <c r="B2243" s="490" t="s">
        <v>11865</v>
      </c>
      <c r="C2243" s="187">
        <v>0</v>
      </c>
      <c r="D2243" s="187">
        <v>0</v>
      </c>
    </row>
    <row r="2244" spans="2:4">
      <c r="B2244" s="490" t="s">
        <v>11866</v>
      </c>
      <c r="C2244" s="187">
        <v>0</v>
      </c>
      <c r="D2244" s="187">
        <v>0</v>
      </c>
    </row>
    <row r="2245" spans="2:4">
      <c r="B2245" s="490" t="s">
        <v>11867</v>
      </c>
      <c r="C2245" s="187">
        <v>0</v>
      </c>
      <c r="D2245" s="187">
        <v>0</v>
      </c>
    </row>
    <row r="2246" spans="2:4">
      <c r="B2246" s="490" t="s">
        <v>11868</v>
      </c>
      <c r="C2246" s="187">
        <v>1239000</v>
      </c>
      <c r="D2246" s="187">
        <v>0</v>
      </c>
    </row>
    <row r="2247" spans="2:4">
      <c r="B2247" s="490" t="s">
        <v>11869</v>
      </c>
      <c r="C2247" s="187">
        <v>1037000</v>
      </c>
      <c r="D2247" s="187">
        <v>0</v>
      </c>
    </row>
    <row r="2248" spans="2:4">
      <c r="B2248" s="490" t="s">
        <v>11870</v>
      </c>
      <c r="C2248" s="187">
        <v>944000</v>
      </c>
      <c r="D2248" s="187">
        <v>0</v>
      </c>
    </row>
    <row r="2249" spans="2:4">
      <c r="B2249" s="490" t="s">
        <v>11871</v>
      </c>
      <c r="C2249" s="187">
        <v>901000</v>
      </c>
      <c r="D2249" s="187">
        <v>0</v>
      </c>
    </row>
    <row r="2250" spans="2:4">
      <c r="B2250" s="490" t="s">
        <v>11872</v>
      </c>
      <c r="C2250" s="187">
        <v>893000</v>
      </c>
      <c r="D2250" s="187">
        <v>0</v>
      </c>
    </row>
    <row r="2251" spans="2:4">
      <c r="B2251" s="490" t="s">
        <v>11873</v>
      </c>
      <c r="C2251" s="187">
        <v>833000</v>
      </c>
      <c r="D2251" s="187">
        <v>0</v>
      </c>
    </row>
    <row r="2252" spans="2:4">
      <c r="B2252" s="490" t="s">
        <v>11874</v>
      </c>
      <c r="C2252" s="187">
        <v>811000</v>
      </c>
      <c r="D2252" s="187">
        <v>0</v>
      </c>
    </row>
    <row r="2253" spans="2:4">
      <c r="B2253" s="490" t="s">
        <v>11875</v>
      </c>
      <c r="C2253" s="187">
        <v>757000</v>
      </c>
      <c r="D2253" s="187">
        <v>0</v>
      </c>
    </row>
    <row r="2254" spans="2:4">
      <c r="B2254" s="490" t="s">
        <v>11876</v>
      </c>
      <c r="C2254" s="187">
        <v>562000</v>
      </c>
      <c r="D2254" s="187">
        <v>0</v>
      </c>
    </row>
    <row r="2255" spans="2:4">
      <c r="B2255" s="490" t="s">
        <v>11877</v>
      </c>
      <c r="C2255" s="187">
        <v>522000</v>
      </c>
      <c r="D2255" s="187">
        <v>0</v>
      </c>
    </row>
    <row r="2256" spans="2:4">
      <c r="B2256" s="490" t="s">
        <v>11878</v>
      </c>
      <c r="C2256" s="187">
        <v>489000</v>
      </c>
      <c r="D2256" s="187">
        <v>0</v>
      </c>
    </row>
    <row r="2257" spans="2:4">
      <c r="B2257" s="490" t="s">
        <v>11879</v>
      </c>
      <c r="C2257" s="187">
        <v>429000</v>
      </c>
      <c r="D2257" s="187">
        <v>0</v>
      </c>
    </row>
    <row r="2258" spans="2:4">
      <c r="B2258" s="490" t="s">
        <v>11880</v>
      </c>
      <c r="C2258" s="187">
        <v>394000</v>
      </c>
      <c r="D2258" s="187">
        <v>0</v>
      </c>
    </row>
    <row r="2259" spans="2:4">
      <c r="B2259" s="490" t="s">
        <v>11881</v>
      </c>
      <c r="C2259" s="187">
        <v>875000</v>
      </c>
      <c r="D2259" s="187">
        <v>0</v>
      </c>
    </row>
    <row r="2260" spans="2:4">
      <c r="B2260" s="490" t="s">
        <v>11882</v>
      </c>
      <c r="C2260" s="187">
        <v>750000</v>
      </c>
      <c r="D2260" s="187">
        <v>0</v>
      </c>
    </row>
    <row r="2261" spans="2:4">
      <c r="B2261" s="490" t="s">
        <v>11883</v>
      </c>
      <c r="C2261" s="187">
        <v>530000</v>
      </c>
      <c r="D2261" s="187">
        <v>0</v>
      </c>
    </row>
    <row r="2262" spans="2:4">
      <c r="B2262" s="490" t="s">
        <v>11884</v>
      </c>
      <c r="C2262" s="187">
        <v>542000</v>
      </c>
      <c r="D2262" s="187">
        <v>0</v>
      </c>
    </row>
    <row r="2263" spans="2:4">
      <c r="B2263" s="490" t="s">
        <v>11885</v>
      </c>
      <c r="C2263" s="187">
        <v>0</v>
      </c>
      <c r="D2263" s="187">
        <v>0</v>
      </c>
    </row>
    <row r="2264" spans="2:4">
      <c r="B2264" s="490" t="s">
        <v>11886</v>
      </c>
      <c r="C2264" s="187">
        <v>0</v>
      </c>
      <c r="D2264" s="187">
        <v>0</v>
      </c>
    </row>
    <row r="2265" spans="2:4">
      <c r="B2265" s="490" t="s">
        <v>11887</v>
      </c>
      <c r="C2265" s="187">
        <v>0</v>
      </c>
      <c r="D2265" s="187">
        <v>0</v>
      </c>
    </row>
    <row r="2266" spans="2:4">
      <c r="B2266" s="490" t="s">
        <v>11888</v>
      </c>
      <c r="C2266" s="187">
        <v>428000</v>
      </c>
      <c r="D2266" s="187">
        <v>0</v>
      </c>
    </row>
    <row r="2267" spans="2:4">
      <c r="B2267" s="490" t="s">
        <v>11889</v>
      </c>
      <c r="C2267" s="187">
        <v>318000</v>
      </c>
      <c r="D2267" s="187">
        <v>0</v>
      </c>
    </row>
    <row r="2268" spans="2:4">
      <c r="B2268" s="490" t="s">
        <v>11890</v>
      </c>
      <c r="C2268" s="187">
        <v>0</v>
      </c>
      <c r="D2268" s="187">
        <v>0</v>
      </c>
    </row>
    <row r="2269" spans="2:4">
      <c r="B2269" s="490" t="s">
        <v>11891</v>
      </c>
      <c r="C2269" s="187">
        <v>243000</v>
      </c>
      <c r="D2269" s="187">
        <v>0</v>
      </c>
    </row>
    <row r="2270" spans="2:4">
      <c r="B2270" s="490" t="s">
        <v>11892</v>
      </c>
      <c r="C2270" s="187">
        <v>328000</v>
      </c>
      <c r="D2270" s="187">
        <v>0</v>
      </c>
    </row>
    <row r="2271" spans="2:4">
      <c r="B2271" s="490" t="s">
        <v>11893</v>
      </c>
      <c r="C2271" s="187">
        <v>0</v>
      </c>
      <c r="D2271" s="187">
        <v>0</v>
      </c>
    </row>
    <row r="2272" spans="2:4">
      <c r="B2272" s="490" t="s">
        <v>11894</v>
      </c>
      <c r="C2272" s="187">
        <v>0</v>
      </c>
      <c r="D2272" s="187">
        <v>0</v>
      </c>
    </row>
    <row r="2273" spans="2:4">
      <c r="B2273" s="490" t="s">
        <v>11895</v>
      </c>
      <c r="C2273" s="187">
        <v>0</v>
      </c>
      <c r="D2273" s="187">
        <v>0</v>
      </c>
    </row>
    <row r="2274" spans="2:4">
      <c r="B2274" s="490" t="s">
        <v>11896</v>
      </c>
      <c r="C2274" s="187">
        <v>0</v>
      </c>
      <c r="D2274" s="187">
        <v>0</v>
      </c>
    </row>
    <row r="2275" spans="2:4">
      <c r="B2275" s="490" t="s">
        <v>11897</v>
      </c>
      <c r="C2275" s="187">
        <v>1225000</v>
      </c>
      <c r="D2275" s="187">
        <v>14700000</v>
      </c>
    </row>
    <row r="2276" spans="2:4">
      <c r="B2276" s="490" t="s">
        <v>11898</v>
      </c>
      <c r="C2276" s="187">
        <v>1059000</v>
      </c>
      <c r="D2276" s="187">
        <v>12708000</v>
      </c>
    </row>
    <row r="2277" spans="2:4">
      <c r="B2277" s="490" t="s">
        <v>11899</v>
      </c>
      <c r="C2277" s="187">
        <v>961000</v>
      </c>
      <c r="D2277" s="187">
        <v>11532000</v>
      </c>
    </row>
    <row r="2278" spans="2:4">
      <c r="B2278" s="490" t="s">
        <v>11900</v>
      </c>
      <c r="C2278" s="187">
        <v>935000</v>
      </c>
      <c r="D2278" s="187">
        <v>11220000</v>
      </c>
    </row>
    <row r="2279" spans="2:4">
      <c r="B2279" s="490" t="s">
        <v>11901</v>
      </c>
      <c r="C2279" s="187">
        <v>918000</v>
      </c>
      <c r="D2279" s="187">
        <v>11016000</v>
      </c>
    </row>
    <row r="2280" spans="2:4">
      <c r="B2280" s="490" t="s">
        <v>11902</v>
      </c>
      <c r="C2280" s="187">
        <v>833000</v>
      </c>
      <c r="D2280" s="187">
        <v>9996000</v>
      </c>
    </row>
    <row r="2281" spans="2:4">
      <c r="B2281" s="490" t="s">
        <v>11903</v>
      </c>
      <c r="C2281" s="187">
        <v>801000</v>
      </c>
      <c r="D2281" s="187">
        <v>9612000</v>
      </c>
    </row>
    <row r="2282" spans="2:4">
      <c r="B2282" s="490" t="s">
        <v>11904</v>
      </c>
      <c r="C2282" s="187">
        <v>755000</v>
      </c>
      <c r="D2282" s="187">
        <v>9060000</v>
      </c>
    </row>
    <row r="2283" spans="2:4">
      <c r="B2283" s="490" t="s">
        <v>11905</v>
      </c>
      <c r="C2283" s="187">
        <v>568000</v>
      </c>
      <c r="D2283" s="187">
        <v>6816000</v>
      </c>
    </row>
    <row r="2284" spans="2:4">
      <c r="B2284" s="490" t="s">
        <v>11906</v>
      </c>
      <c r="C2284" s="187">
        <v>547000</v>
      </c>
      <c r="D2284" s="187">
        <v>6564000</v>
      </c>
    </row>
    <row r="2285" spans="2:4">
      <c r="B2285" s="490" t="s">
        <v>11907</v>
      </c>
      <c r="C2285" s="187">
        <v>463000</v>
      </c>
      <c r="D2285" s="187">
        <v>5556000</v>
      </c>
    </row>
    <row r="2286" spans="2:4">
      <c r="B2286" s="490" t="s">
        <v>11908</v>
      </c>
      <c r="C2286" s="187">
        <v>409000</v>
      </c>
      <c r="D2286" s="187">
        <v>4908000</v>
      </c>
    </row>
    <row r="2287" spans="2:4">
      <c r="B2287" s="490" t="s">
        <v>11909</v>
      </c>
      <c r="C2287" s="187">
        <v>408000</v>
      </c>
      <c r="D2287" s="187">
        <v>4896000</v>
      </c>
    </row>
    <row r="2288" spans="2:4">
      <c r="B2288" s="490" t="s">
        <v>11910</v>
      </c>
      <c r="C2288" s="187">
        <v>1068000</v>
      </c>
      <c r="D2288" s="187">
        <v>12816000</v>
      </c>
    </row>
    <row r="2289" spans="2:4">
      <c r="B2289" s="490" t="s">
        <v>11911</v>
      </c>
      <c r="C2289" s="187">
        <v>0</v>
      </c>
      <c r="D2289" s="187">
        <v>0</v>
      </c>
    </row>
    <row r="2290" spans="2:4">
      <c r="B2290" s="490" t="s">
        <v>11912</v>
      </c>
      <c r="C2290" s="187">
        <v>572000</v>
      </c>
      <c r="D2290" s="187">
        <v>6864000</v>
      </c>
    </row>
    <row r="2291" spans="2:4">
      <c r="B2291" s="490" t="s">
        <v>11913</v>
      </c>
      <c r="C2291" s="187">
        <v>0</v>
      </c>
      <c r="D2291" s="187">
        <v>0</v>
      </c>
    </row>
    <row r="2292" spans="2:4">
      <c r="B2292" s="490" t="s">
        <v>11914</v>
      </c>
      <c r="C2292" s="187">
        <v>0</v>
      </c>
      <c r="D2292" s="187">
        <v>0</v>
      </c>
    </row>
    <row r="2293" spans="2:4">
      <c r="B2293" s="490" t="s">
        <v>11915</v>
      </c>
      <c r="C2293" s="187">
        <v>0</v>
      </c>
      <c r="D2293" s="187">
        <v>0</v>
      </c>
    </row>
    <row r="2294" spans="2:4">
      <c r="B2294" s="490" t="s">
        <v>11916</v>
      </c>
      <c r="C2294" s="187">
        <v>0</v>
      </c>
      <c r="D2294" s="187">
        <v>0</v>
      </c>
    </row>
    <row r="2295" spans="2:4">
      <c r="B2295" s="490" t="s">
        <v>11917</v>
      </c>
      <c r="C2295" s="187">
        <v>0</v>
      </c>
      <c r="D2295" s="187">
        <v>0</v>
      </c>
    </row>
    <row r="2296" spans="2:4">
      <c r="B2296" s="490" t="s">
        <v>11918</v>
      </c>
      <c r="C2296" s="187">
        <v>256000</v>
      </c>
      <c r="D2296" s="187">
        <v>3072000</v>
      </c>
    </row>
    <row r="2297" spans="2:4">
      <c r="B2297" s="490" t="s">
        <v>11919</v>
      </c>
      <c r="C2297" s="187">
        <v>515000</v>
      </c>
      <c r="D2297" s="187">
        <v>6180000</v>
      </c>
    </row>
    <row r="2298" spans="2:4">
      <c r="B2298" s="490" t="s">
        <v>11920</v>
      </c>
      <c r="C2298" s="187">
        <v>440000</v>
      </c>
      <c r="D2298" s="187">
        <v>5280000</v>
      </c>
    </row>
    <row r="2299" spans="2:4">
      <c r="B2299" s="490" t="s">
        <v>11921</v>
      </c>
      <c r="C2299" s="187">
        <v>0</v>
      </c>
      <c r="D2299" s="187">
        <v>0</v>
      </c>
    </row>
    <row r="2300" spans="2:4">
      <c r="B2300" s="490" t="s">
        <v>11922</v>
      </c>
      <c r="C2300" s="187">
        <v>0</v>
      </c>
      <c r="D2300" s="187">
        <v>0</v>
      </c>
    </row>
    <row r="2301" spans="2:4">
      <c r="B2301" s="490" t="s">
        <v>11923</v>
      </c>
      <c r="C2301" s="187">
        <v>0</v>
      </c>
      <c r="D2301" s="187">
        <v>0</v>
      </c>
    </row>
    <row r="2302" spans="2:4">
      <c r="B2302" s="490" t="s">
        <v>11924</v>
      </c>
      <c r="C2302" s="187">
        <v>0</v>
      </c>
      <c r="D2302" s="187">
        <v>0</v>
      </c>
    </row>
    <row r="2303" spans="2:4">
      <c r="B2303" s="490" t="s">
        <v>11925</v>
      </c>
      <c r="C2303" s="187">
        <v>0</v>
      </c>
      <c r="D2303" s="187">
        <v>0</v>
      </c>
    </row>
    <row r="2304" spans="2:4">
      <c r="B2304" s="490" t="s">
        <v>11926</v>
      </c>
      <c r="C2304" s="187">
        <v>1267000</v>
      </c>
      <c r="D2304" s="187">
        <v>15204000</v>
      </c>
    </row>
    <row r="2305" spans="2:4">
      <c r="B2305" s="490" t="s">
        <v>11927</v>
      </c>
      <c r="C2305" s="187">
        <v>1086000</v>
      </c>
      <c r="D2305" s="187">
        <v>13032000</v>
      </c>
    </row>
    <row r="2306" spans="2:4">
      <c r="B2306" s="490" t="s">
        <v>11928</v>
      </c>
      <c r="C2306" s="187">
        <v>961000</v>
      </c>
      <c r="D2306" s="187">
        <v>11532000</v>
      </c>
    </row>
    <row r="2307" spans="2:4">
      <c r="B2307" s="490" t="s">
        <v>11929</v>
      </c>
      <c r="C2307" s="187">
        <v>938000</v>
      </c>
      <c r="D2307" s="187">
        <v>11256000</v>
      </c>
    </row>
    <row r="2308" spans="2:4">
      <c r="B2308" s="490" t="s">
        <v>11930</v>
      </c>
      <c r="C2308" s="187">
        <v>895000</v>
      </c>
      <c r="D2308" s="187">
        <v>10740000</v>
      </c>
    </row>
    <row r="2309" spans="2:4">
      <c r="B2309" s="490" t="s">
        <v>11931</v>
      </c>
      <c r="C2309" s="187">
        <v>828000</v>
      </c>
      <c r="D2309" s="187">
        <v>9936000</v>
      </c>
    </row>
    <row r="2310" spans="2:4">
      <c r="B2310" s="490" t="s">
        <v>11932</v>
      </c>
      <c r="C2310" s="187">
        <v>796000</v>
      </c>
      <c r="D2310" s="187">
        <v>9552000</v>
      </c>
    </row>
    <row r="2311" spans="2:4">
      <c r="B2311" s="490" t="s">
        <v>11933</v>
      </c>
      <c r="C2311" s="187">
        <v>771000</v>
      </c>
      <c r="D2311" s="187">
        <v>9252000</v>
      </c>
    </row>
    <row r="2312" spans="2:4">
      <c r="B2312" s="490" t="s">
        <v>11934</v>
      </c>
      <c r="C2312" s="187">
        <v>568000</v>
      </c>
      <c r="D2312" s="187">
        <v>6816000</v>
      </c>
    </row>
    <row r="2313" spans="2:4">
      <c r="B2313" s="490" t="s">
        <v>11935</v>
      </c>
      <c r="C2313" s="187">
        <v>527000</v>
      </c>
      <c r="D2313" s="187">
        <v>6324000</v>
      </c>
    </row>
    <row r="2314" spans="2:4">
      <c r="B2314" s="490" t="s">
        <v>11936</v>
      </c>
      <c r="C2314" s="187">
        <v>481000</v>
      </c>
      <c r="D2314" s="187">
        <v>5772000</v>
      </c>
    </row>
    <row r="2315" spans="2:4">
      <c r="B2315" s="490" t="s">
        <v>11937</v>
      </c>
      <c r="C2315" s="187">
        <v>434000</v>
      </c>
      <c r="D2315" s="187">
        <v>5208000</v>
      </c>
    </row>
    <row r="2316" spans="2:4">
      <c r="B2316" s="490" t="s">
        <v>11938</v>
      </c>
      <c r="C2316" s="187">
        <v>413000</v>
      </c>
      <c r="D2316" s="187">
        <v>4956000</v>
      </c>
    </row>
    <row r="2317" spans="2:4">
      <c r="B2317" s="490" t="s">
        <v>11939</v>
      </c>
      <c r="C2317" s="187">
        <v>683000</v>
      </c>
      <c r="D2317" s="187">
        <v>8196000</v>
      </c>
    </row>
    <row r="2318" spans="2:4">
      <c r="B2318" s="490" t="s">
        <v>11940</v>
      </c>
      <c r="C2318" s="187">
        <v>826000</v>
      </c>
      <c r="D2318" s="187">
        <v>9912000</v>
      </c>
    </row>
    <row r="2319" spans="2:4">
      <c r="B2319" s="490" t="s">
        <v>11941</v>
      </c>
      <c r="C2319" s="187">
        <v>619000</v>
      </c>
      <c r="D2319" s="187">
        <v>7428000</v>
      </c>
    </row>
    <row r="2320" spans="2:4">
      <c r="B2320" s="490" t="s">
        <v>11942</v>
      </c>
      <c r="C2320" s="187">
        <v>479000</v>
      </c>
      <c r="D2320" s="187">
        <v>5748000</v>
      </c>
    </row>
    <row r="2321" spans="2:4">
      <c r="B2321" s="490" t="s">
        <v>11943</v>
      </c>
      <c r="C2321" s="187">
        <v>0</v>
      </c>
      <c r="D2321" s="187">
        <v>0</v>
      </c>
    </row>
    <row r="2322" spans="2:4">
      <c r="B2322" s="490" t="s">
        <v>11944</v>
      </c>
      <c r="C2322" s="187">
        <v>321000</v>
      </c>
      <c r="D2322" s="187">
        <v>3852000</v>
      </c>
    </row>
    <row r="2323" spans="2:4">
      <c r="B2323" s="490" t="s">
        <v>11945</v>
      </c>
      <c r="C2323" s="187">
        <v>428000</v>
      </c>
      <c r="D2323" s="187">
        <v>5136000</v>
      </c>
    </row>
    <row r="2324" spans="2:4">
      <c r="B2324" s="490" t="s">
        <v>11946</v>
      </c>
      <c r="C2324" s="187">
        <v>299000</v>
      </c>
      <c r="D2324" s="187">
        <v>3588000</v>
      </c>
    </row>
    <row r="2325" spans="2:4">
      <c r="B2325" s="490" t="s">
        <v>11947</v>
      </c>
      <c r="C2325" s="187">
        <v>585000</v>
      </c>
      <c r="D2325" s="187">
        <v>7020000</v>
      </c>
    </row>
    <row r="2326" spans="2:4">
      <c r="B2326" s="490" t="s">
        <v>11948</v>
      </c>
      <c r="C2326" s="187">
        <v>511000</v>
      </c>
      <c r="D2326" s="187">
        <v>6132000</v>
      </c>
    </row>
    <row r="2327" spans="2:4">
      <c r="B2327" s="490" t="s">
        <v>11949</v>
      </c>
      <c r="C2327" s="187">
        <v>370000</v>
      </c>
      <c r="D2327" s="187">
        <v>4440000</v>
      </c>
    </row>
    <row r="2328" spans="2:4">
      <c r="B2328" s="490" t="s">
        <v>11950</v>
      </c>
      <c r="C2328" s="187">
        <v>157000</v>
      </c>
      <c r="D2328" s="187">
        <v>1884000</v>
      </c>
    </row>
    <row r="2329" spans="2:4">
      <c r="B2329" s="490" t="s">
        <v>11951</v>
      </c>
      <c r="C2329" s="187">
        <v>0</v>
      </c>
      <c r="D2329" s="187">
        <v>0</v>
      </c>
    </row>
    <row r="2330" spans="2:4">
      <c r="B2330" s="490" t="s">
        <v>11952</v>
      </c>
      <c r="C2330" s="187">
        <v>0</v>
      </c>
      <c r="D2330" s="187">
        <v>0</v>
      </c>
    </row>
    <row r="2331" spans="2:4">
      <c r="B2331" s="490" t="s">
        <v>11953</v>
      </c>
      <c r="C2331" s="187">
        <v>0</v>
      </c>
      <c r="D2331" s="187">
        <v>0</v>
      </c>
    </row>
    <row r="2332" spans="2:4">
      <c r="B2332" s="490" t="s">
        <v>11954</v>
      </c>
      <c r="C2332" s="187">
        <v>0</v>
      </c>
      <c r="D2332" s="187">
        <v>0</v>
      </c>
    </row>
    <row r="2333" spans="2:4">
      <c r="B2333" s="490" t="s">
        <v>11955</v>
      </c>
      <c r="C2333" s="187">
        <v>1267000</v>
      </c>
      <c r="D2333" s="187">
        <v>15204000</v>
      </c>
    </row>
    <row r="2334" spans="2:4">
      <c r="B2334" s="490" t="s">
        <v>11956</v>
      </c>
      <c r="C2334" s="187">
        <v>1086000</v>
      </c>
      <c r="D2334" s="187">
        <v>13032000</v>
      </c>
    </row>
    <row r="2335" spans="2:4">
      <c r="B2335" s="490" t="s">
        <v>11957</v>
      </c>
      <c r="C2335" s="187">
        <v>961000</v>
      </c>
      <c r="D2335" s="187">
        <v>11532000</v>
      </c>
    </row>
    <row r="2336" spans="2:4">
      <c r="B2336" s="490" t="s">
        <v>11958</v>
      </c>
      <c r="C2336" s="187">
        <v>938000</v>
      </c>
      <c r="D2336" s="187">
        <v>11256000</v>
      </c>
    </row>
    <row r="2337" spans="2:4">
      <c r="B2337" s="490" t="s">
        <v>11959</v>
      </c>
      <c r="C2337" s="187">
        <v>895000</v>
      </c>
      <c r="D2337" s="187">
        <v>10740000</v>
      </c>
    </row>
    <row r="2338" spans="2:4">
      <c r="B2338" s="490" t="s">
        <v>11960</v>
      </c>
      <c r="C2338" s="187">
        <v>828000</v>
      </c>
      <c r="D2338" s="187">
        <v>9936000</v>
      </c>
    </row>
    <row r="2339" spans="2:4">
      <c r="B2339" s="490" t="s">
        <v>11961</v>
      </c>
      <c r="C2339" s="187">
        <v>796000</v>
      </c>
      <c r="D2339" s="187">
        <v>9552000</v>
      </c>
    </row>
    <row r="2340" spans="2:4">
      <c r="B2340" s="490" t="s">
        <v>11962</v>
      </c>
      <c r="C2340" s="187">
        <v>771000</v>
      </c>
      <c r="D2340" s="187">
        <v>9252000</v>
      </c>
    </row>
    <row r="2341" spans="2:4">
      <c r="B2341" s="490" t="s">
        <v>11963</v>
      </c>
      <c r="C2341" s="187">
        <v>568000</v>
      </c>
      <c r="D2341" s="187">
        <v>6816000</v>
      </c>
    </row>
    <row r="2342" spans="2:4">
      <c r="B2342" s="490" t="s">
        <v>11964</v>
      </c>
      <c r="C2342" s="187">
        <v>527000</v>
      </c>
      <c r="D2342" s="187">
        <v>6324000</v>
      </c>
    </row>
    <row r="2343" spans="2:4">
      <c r="B2343" s="490" t="s">
        <v>11965</v>
      </c>
      <c r="C2343" s="187">
        <v>481000</v>
      </c>
      <c r="D2343" s="187">
        <v>5772000</v>
      </c>
    </row>
    <row r="2344" spans="2:4">
      <c r="B2344" s="490" t="s">
        <v>11966</v>
      </c>
      <c r="C2344" s="187">
        <v>434000</v>
      </c>
      <c r="D2344" s="187">
        <v>5208000</v>
      </c>
    </row>
    <row r="2345" spans="2:4">
      <c r="B2345" s="490" t="s">
        <v>11967</v>
      </c>
      <c r="C2345" s="187">
        <v>413000</v>
      </c>
      <c r="D2345" s="187">
        <v>4956000</v>
      </c>
    </row>
    <row r="2346" spans="2:4">
      <c r="B2346" s="490" t="s">
        <v>11968</v>
      </c>
      <c r="C2346" s="187">
        <v>683000</v>
      </c>
      <c r="D2346" s="187">
        <v>8196000</v>
      </c>
    </row>
    <row r="2347" spans="2:4">
      <c r="B2347" s="490" t="s">
        <v>11969</v>
      </c>
      <c r="C2347" s="187">
        <v>826000</v>
      </c>
      <c r="D2347" s="187">
        <v>9912000</v>
      </c>
    </row>
    <row r="2348" spans="2:4">
      <c r="B2348" s="490" t="s">
        <v>11970</v>
      </c>
      <c r="C2348" s="187">
        <v>619000</v>
      </c>
      <c r="D2348" s="187">
        <v>7428000</v>
      </c>
    </row>
    <row r="2349" spans="2:4">
      <c r="B2349" s="490" t="s">
        <v>11971</v>
      </c>
      <c r="C2349" s="187">
        <v>479000</v>
      </c>
      <c r="D2349" s="187">
        <v>5748000</v>
      </c>
    </row>
    <row r="2350" spans="2:4">
      <c r="B2350" s="490" t="s">
        <v>11972</v>
      </c>
      <c r="C2350" s="187">
        <v>0</v>
      </c>
      <c r="D2350" s="187">
        <v>0</v>
      </c>
    </row>
    <row r="2351" spans="2:4">
      <c r="B2351" s="490" t="s">
        <v>11973</v>
      </c>
      <c r="C2351" s="187">
        <v>321000</v>
      </c>
      <c r="D2351" s="187">
        <v>3852000</v>
      </c>
    </row>
    <row r="2352" spans="2:4">
      <c r="B2352" s="490" t="s">
        <v>11974</v>
      </c>
      <c r="C2352" s="187">
        <v>428000</v>
      </c>
      <c r="D2352" s="187">
        <v>5136000</v>
      </c>
    </row>
    <row r="2353" spans="2:4">
      <c r="B2353" s="490" t="s">
        <v>11975</v>
      </c>
      <c r="C2353" s="187">
        <v>299000</v>
      </c>
      <c r="D2353" s="187">
        <v>3588000</v>
      </c>
    </row>
    <row r="2354" spans="2:4">
      <c r="B2354" s="490" t="s">
        <v>11976</v>
      </c>
      <c r="C2354" s="187">
        <v>585000</v>
      </c>
      <c r="D2354" s="187">
        <v>7020000</v>
      </c>
    </row>
    <row r="2355" spans="2:4">
      <c r="B2355" s="490" t="s">
        <v>11977</v>
      </c>
      <c r="C2355" s="187">
        <v>511000</v>
      </c>
      <c r="D2355" s="187">
        <v>6132000</v>
      </c>
    </row>
    <row r="2356" spans="2:4">
      <c r="B2356" s="490" t="s">
        <v>11978</v>
      </c>
      <c r="C2356" s="187">
        <v>370000</v>
      </c>
      <c r="D2356" s="187">
        <v>4440000</v>
      </c>
    </row>
    <row r="2357" spans="2:4">
      <c r="B2357" s="490" t="s">
        <v>11979</v>
      </c>
      <c r="C2357" s="187">
        <v>157000</v>
      </c>
      <c r="D2357" s="187">
        <v>1884000</v>
      </c>
    </row>
    <row r="2358" spans="2:4">
      <c r="B2358" s="490" t="s">
        <v>11980</v>
      </c>
      <c r="C2358" s="187">
        <v>0</v>
      </c>
      <c r="D2358" s="187">
        <v>0</v>
      </c>
    </row>
    <row r="2359" spans="2:4">
      <c r="B2359" s="490" t="s">
        <v>11981</v>
      </c>
      <c r="C2359" s="187">
        <v>0</v>
      </c>
      <c r="D2359" s="187">
        <v>0</v>
      </c>
    </row>
    <row r="2360" spans="2:4">
      <c r="B2360" s="490" t="s">
        <v>11982</v>
      </c>
      <c r="C2360" s="187">
        <v>0</v>
      </c>
      <c r="D2360" s="187">
        <v>0</v>
      </c>
    </row>
    <row r="2361" spans="2:4">
      <c r="B2361" s="490" t="s">
        <v>11983</v>
      </c>
      <c r="C2361" s="187">
        <v>0</v>
      </c>
      <c r="D2361" s="187">
        <v>0</v>
      </c>
    </row>
    <row r="2362" spans="2:4">
      <c r="B2362" s="490" t="s">
        <v>11984</v>
      </c>
      <c r="C2362" s="187">
        <v>1267000</v>
      </c>
      <c r="D2362" s="187">
        <v>15204000</v>
      </c>
    </row>
    <row r="2363" spans="2:4">
      <c r="B2363" s="490" t="s">
        <v>11985</v>
      </c>
      <c r="C2363" s="187">
        <v>1086000</v>
      </c>
      <c r="D2363" s="187">
        <v>13032000</v>
      </c>
    </row>
    <row r="2364" spans="2:4">
      <c r="B2364" s="490" t="s">
        <v>11986</v>
      </c>
      <c r="C2364" s="187">
        <v>961000</v>
      </c>
      <c r="D2364" s="187">
        <v>11532000</v>
      </c>
    </row>
    <row r="2365" spans="2:4">
      <c r="B2365" s="490" t="s">
        <v>11987</v>
      </c>
      <c r="C2365" s="187">
        <v>938000</v>
      </c>
      <c r="D2365" s="187">
        <v>11256000</v>
      </c>
    </row>
    <row r="2366" spans="2:4">
      <c r="B2366" s="490" t="s">
        <v>11988</v>
      </c>
      <c r="C2366" s="187">
        <v>895000</v>
      </c>
      <c r="D2366" s="187">
        <v>10740000</v>
      </c>
    </row>
    <row r="2367" spans="2:4">
      <c r="B2367" s="490" t="s">
        <v>11989</v>
      </c>
      <c r="C2367" s="187">
        <v>828000</v>
      </c>
      <c r="D2367" s="187">
        <v>9936000</v>
      </c>
    </row>
    <row r="2368" spans="2:4">
      <c r="B2368" s="490" t="s">
        <v>11990</v>
      </c>
      <c r="C2368" s="187">
        <v>796000</v>
      </c>
      <c r="D2368" s="187">
        <v>9552000</v>
      </c>
    </row>
    <row r="2369" spans="2:4">
      <c r="B2369" s="490" t="s">
        <v>11991</v>
      </c>
      <c r="C2369" s="187">
        <v>771000</v>
      </c>
      <c r="D2369" s="187">
        <v>9252000</v>
      </c>
    </row>
    <row r="2370" spans="2:4">
      <c r="B2370" s="490" t="s">
        <v>11992</v>
      </c>
      <c r="C2370" s="187">
        <v>568000</v>
      </c>
      <c r="D2370" s="187">
        <v>6816000</v>
      </c>
    </row>
    <row r="2371" spans="2:4">
      <c r="B2371" s="490" t="s">
        <v>11993</v>
      </c>
      <c r="C2371" s="187">
        <v>527000</v>
      </c>
      <c r="D2371" s="187">
        <v>6324000</v>
      </c>
    </row>
    <row r="2372" spans="2:4">
      <c r="B2372" s="490" t="s">
        <v>11994</v>
      </c>
      <c r="C2372" s="187">
        <v>481000</v>
      </c>
      <c r="D2372" s="187">
        <v>5772000</v>
      </c>
    </row>
    <row r="2373" spans="2:4">
      <c r="B2373" s="490" t="s">
        <v>11995</v>
      </c>
      <c r="C2373" s="187">
        <v>434000</v>
      </c>
      <c r="D2373" s="187">
        <v>5208000</v>
      </c>
    </row>
    <row r="2374" spans="2:4">
      <c r="B2374" s="490" t="s">
        <v>11996</v>
      </c>
      <c r="C2374" s="187">
        <v>413000</v>
      </c>
      <c r="D2374" s="187">
        <v>4956000</v>
      </c>
    </row>
    <row r="2375" spans="2:4">
      <c r="B2375" s="490" t="s">
        <v>11997</v>
      </c>
      <c r="C2375" s="187">
        <v>683000</v>
      </c>
      <c r="D2375" s="187">
        <v>8196000</v>
      </c>
    </row>
    <row r="2376" spans="2:4">
      <c r="B2376" s="490" t="s">
        <v>11998</v>
      </c>
      <c r="C2376" s="187">
        <v>826000</v>
      </c>
      <c r="D2376" s="187">
        <v>9912000</v>
      </c>
    </row>
    <row r="2377" spans="2:4">
      <c r="B2377" s="490" t="s">
        <v>11999</v>
      </c>
      <c r="C2377" s="187">
        <v>619000</v>
      </c>
      <c r="D2377" s="187">
        <v>7428000</v>
      </c>
    </row>
    <row r="2378" spans="2:4">
      <c r="B2378" s="490" t="s">
        <v>12000</v>
      </c>
      <c r="C2378" s="187">
        <v>479000</v>
      </c>
      <c r="D2378" s="187">
        <v>5748000</v>
      </c>
    </row>
    <row r="2379" spans="2:4">
      <c r="B2379" s="490" t="s">
        <v>12001</v>
      </c>
      <c r="C2379" s="187">
        <v>0</v>
      </c>
      <c r="D2379" s="187">
        <v>0</v>
      </c>
    </row>
    <row r="2380" spans="2:4">
      <c r="B2380" s="490" t="s">
        <v>12002</v>
      </c>
      <c r="C2380" s="187">
        <v>321000</v>
      </c>
      <c r="D2380" s="187">
        <v>3852000</v>
      </c>
    </row>
    <row r="2381" spans="2:4">
      <c r="B2381" s="490" t="s">
        <v>12003</v>
      </c>
      <c r="C2381" s="187">
        <v>428000</v>
      </c>
      <c r="D2381" s="187">
        <v>5136000</v>
      </c>
    </row>
    <row r="2382" spans="2:4">
      <c r="B2382" s="490" t="s">
        <v>12004</v>
      </c>
      <c r="C2382" s="187">
        <v>299000</v>
      </c>
      <c r="D2382" s="187">
        <v>3588000</v>
      </c>
    </row>
    <row r="2383" spans="2:4">
      <c r="B2383" s="490" t="s">
        <v>12005</v>
      </c>
      <c r="C2383" s="187">
        <v>585000</v>
      </c>
      <c r="D2383" s="187">
        <v>7020000</v>
      </c>
    </row>
    <row r="2384" spans="2:4">
      <c r="B2384" s="490" t="s">
        <v>12006</v>
      </c>
      <c r="C2384" s="187">
        <v>511000</v>
      </c>
      <c r="D2384" s="187">
        <v>6132000</v>
      </c>
    </row>
    <row r="2385" spans="2:4">
      <c r="B2385" s="490" t="s">
        <v>12007</v>
      </c>
      <c r="C2385" s="187">
        <v>370000</v>
      </c>
      <c r="D2385" s="187">
        <v>4440000</v>
      </c>
    </row>
    <row r="2386" spans="2:4">
      <c r="B2386" s="490" t="s">
        <v>12008</v>
      </c>
      <c r="C2386" s="187">
        <v>157000</v>
      </c>
      <c r="D2386" s="187">
        <v>1884000</v>
      </c>
    </row>
    <row r="2387" spans="2:4">
      <c r="B2387" s="490" t="s">
        <v>12009</v>
      </c>
      <c r="C2387" s="187">
        <v>0</v>
      </c>
      <c r="D2387" s="187">
        <v>0</v>
      </c>
    </row>
    <row r="2388" spans="2:4">
      <c r="B2388" s="490" t="s">
        <v>12010</v>
      </c>
      <c r="C2388" s="187">
        <v>0</v>
      </c>
      <c r="D2388" s="187">
        <v>0</v>
      </c>
    </row>
    <row r="2389" spans="2:4">
      <c r="B2389" s="490" t="s">
        <v>12011</v>
      </c>
      <c r="C2389" s="187">
        <v>0</v>
      </c>
      <c r="D2389" s="187">
        <v>0</v>
      </c>
    </row>
    <row r="2390" spans="2:4">
      <c r="B2390" s="490" t="s">
        <v>12012</v>
      </c>
      <c r="C2390" s="187">
        <v>0</v>
      </c>
      <c r="D2390" s="187">
        <v>0</v>
      </c>
    </row>
    <row r="2391" spans="2:4">
      <c r="B2391" s="490" t="s">
        <v>12013</v>
      </c>
      <c r="C2391" s="187">
        <v>1267000</v>
      </c>
      <c r="D2391" s="187">
        <v>15204000</v>
      </c>
    </row>
    <row r="2392" spans="2:4">
      <c r="B2392" s="490" t="s">
        <v>12014</v>
      </c>
      <c r="C2392" s="187">
        <v>1086000</v>
      </c>
      <c r="D2392" s="187">
        <v>13032000</v>
      </c>
    </row>
    <row r="2393" spans="2:4">
      <c r="B2393" s="490" t="s">
        <v>12015</v>
      </c>
      <c r="C2393" s="187">
        <v>961000</v>
      </c>
      <c r="D2393" s="187">
        <v>11532000</v>
      </c>
    </row>
    <row r="2394" spans="2:4">
      <c r="B2394" s="490" t="s">
        <v>12016</v>
      </c>
      <c r="C2394" s="187">
        <v>938000</v>
      </c>
      <c r="D2394" s="187">
        <v>11256000</v>
      </c>
    </row>
    <row r="2395" spans="2:4">
      <c r="B2395" s="490" t="s">
        <v>12017</v>
      </c>
      <c r="C2395" s="187">
        <v>895000</v>
      </c>
      <c r="D2395" s="187">
        <v>10740000</v>
      </c>
    </row>
    <row r="2396" spans="2:4">
      <c r="B2396" s="490" t="s">
        <v>12018</v>
      </c>
      <c r="C2396" s="187">
        <v>828000</v>
      </c>
      <c r="D2396" s="187">
        <v>9936000</v>
      </c>
    </row>
    <row r="2397" spans="2:4">
      <c r="B2397" s="490" t="s">
        <v>12019</v>
      </c>
      <c r="C2397" s="187">
        <v>796000</v>
      </c>
      <c r="D2397" s="187">
        <v>9552000</v>
      </c>
    </row>
    <row r="2398" spans="2:4">
      <c r="B2398" s="490" t="s">
        <v>12020</v>
      </c>
      <c r="C2398" s="187">
        <v>771000</v>
      </c>
      <c r="D2398" s="187">
        <v>9252000</v>
      </c>
    </row>
    <row r="2399" spans="2:4">
      <c r="B2399" s="490" t="s">
        <v>12021</v>
      </c>
      <c r="C2399" s="187">
        <v>568000</v>
      </c>
      <c r="D2399" s="187">
        <v>6816000</v>
      </c>
    </row>
    <row r="2400" spans="2:4">
      <c r="B2400" s="490" t="s">
        <v>12022</v>
      </c>
      <c r="C2400" s="187">
        <v>527000</v>
      </c>
      <c r="D2400" s="187">
        <v>6324000</v>
      </c>
    </row>
    <row r="2401" spans="2:4">
      <c r="B2401" s="490" t="s">
        <v>12023</v>
      </c>
      <c r="C2401" s="187">
        <v>481000</v>
      </c>
      <c r="D2401" s="187">
        <v>5772000</v>
      </c>
    </row>
    <row r="2402" spans="2:4">
      <c r="B2402" s="490" t="s">
        <v>12024</v>
      </c>
      <c r="C2402" s="187">
        <v>434000</v>
      </c>
      <c r="D2402" s="187">
        <v>5208000</v>
      </c>
    </row>
    <row r="2403" spans="2:4">
      <c r="B2403" s="490" t="s">
        <v>12025</v>
      </c>
      <c r="C2403" s="187">
        <v>413000</v>
      </c>
      <c r="D2403" s="187">
        <v>4956000</v>
      </c>
    </row>
    <row r="2404" spans="2:4">
      <c r="B2404" s="490" t="s">
        <v>12026</v>
      </c>
      <c r="C2404" s="187">
        <v>683000</v>
      </c>
      <c r="D2404" s="187">
        <v>8196000</v>
      </c>
    </row>
    <row r="2405" spans="2:4">
      <c r="B2405" s="490" t="s">
        <v>12027</v>
      </c>
      <c r="C2405" s="187">
        <v>826000</v>
      </c>
      <c r="D2405" s="187">
        <v>9912000</v>
      </c>
    </row>
    <row r="2406" spans="2:4">
      <c r="B2406" s="490" t="s">
        <v>12028</v>
      </c>
      <c r="C2406" s="187">
        <v>619000</v>
      </c>
      <c r="D2406" s="187">
        <v>7428000</v>
      </c>
    </row>
    <row r="2407" spans="2:4">
      <c r="B2407" s="490" t="s">
        <v>12029</v>
      </c>
      <c r="C2407" s="187">
        <v>479000</v>
      </c>
      <c r="D2407" s="187">
        <v>5748000</v>
      </c>
    </row>
    <row r="2408" spans="2:4">
      <c r="B2408" s="490" t="s">
        <v>12030</v>
      </c>
      <c r="C2408" s="187">
        <v>0</v>
      </c>
      <c r="D2408" s="187">
        <v>0</v>
      </c>
    </row>
    <row r="2409" spans="2:4">
      <c r="B2409" s="490" t="s">
        <v>12031</v>
      </c>
      <c r="C2409" s="187">
        <v>321000</v>
      </c>
      <c r="D2409" s="187">
        <v>3852000</v>
      </c>
    </row>
    <row r="2410" spans="2:4">
      <c r="B2410" s="490" t="s">
        <v>12032</v>
      </c>
      <c r="C2410" s="187">
        <v>428000</v>
      </c>
      <c r="D2410" s="187">
        <v>5136000</v>
      </c>
    </row>
    <row r="2411" spans="2:4">
      <c r="B2411" s="490" t="s">
        <v>12033</v>
      </c>
      <c r="C2411" s="187">
        <v>299000</v>
      </c>
      <c r="D2411" s="187">
        <v>3588000</v>
      </c>
    </row>
    <row r="2412" spans="2:4">
      <c r="B2412" s="490" t="s">
        <v>12034</v>
      </c>
      <c r="C2412" s="187">
        <v>585000</v>
      </c>
      <c r="D2412" s="187">
        <v>7020000</v>
      </c>
    </row>
    <row r="2413" spans="2:4">
      <c r="B2413" s="490" t="s">
        <v>12035</v>
      </c>
      <c r="C2413" s="187">
        <v>511000</v>
      </c>
      <c r="D2413" s="187">
        <v>6132000</v>
      </c>
    </row>
    <row r="2414" spans="2:4">
      <c r="B2414" s="490" t="s">
        <v>12036</v>
      </c>
      <c r="C2414" s="187">
        <v>370000</v>
      </c>
      <c r="D2414" s="187">
        <v>4440000</v>
      </c>
    </row>
    <row r="2415" spans="2:4">
      <c r="B2415" s="490" t="s">
        <v>12037</v>
      </c>
      <c r="C2415" s="187">
        <v>157000</v>
      </c>
      <c r="D2415" s="187">
        <v>1884000</v>
      </c>
    </row>
    <row r="2416" spans="2:4">
      <c r="B2416" s="490" t="s">
        <v>12038</v>
      </c>
      <c r="C2416" s="187">
        <v>0</v>
      </c>
      <c r="D2416" s="187">
        <v>0</v>
      </c>
    </row>
    <row r="2417" spans="2:4">
      <c r="B2417" s="490" t="s">
        <v>12039</v>
      </c>
      <c r="C2417" s="187">
        <v>0</v>
      </c>
      <c r="D2417" s="187">
        <v>0</v>
      </c>
    </row>
    <row r="2418" spans="2:4">
      <c r="B2418" s="490" t="s">
        <v>12040</v>
      </c>
      <c r="C2418" s="187">
        <v>0</v>
      </c>
      <c r="D2418" s="187">
        <v>0</v>
      </c>
    </row>
    <row r="2419" spans="2:4">
      <c r="B2419" s="490" t="s">
        <v>12041</v>
      </c>
      <c r="C2419" s="187">
        <v>0</v>
      </c>
      <c r="D2419" s="187">
        <v>0</v>
      </c>
    </row>
    <row r="2420" spans="2:4">
      <c r="B2420" s="490" t="s">
        <v>12042</v>
      </c>
      <c r="C2420" s="187">
        <v>1267000</v>
      </c>
      <c r="D2420" s="187">
        <v>15204000</v>
      </c>
    </row>
    <row r="2421" spans="2:4">
      <c r="B2421" s="490" t="s">
        <v>12043</v>
      </c>
      <c r="C2421" s="187">
        <v>1086000</v>
      </c>
      <c r="D2421" s="187">
        <v>13032000</v>
      </c>
    </row>
    <row r="2422" spans="2:4">
      <c r="B2422" s="490" t="s">
        <v>12044</v>
      </c>
      <c r="C2422" s="187">
        <v>961000</v>
      </c>
      <c r="D2422" s="187">
        <v>11532000</v>
      </c>
    </row>
    <row r="2423" spans="2:4">
      <c r="B2423" s="490" t="s">
        <v>12045</v>
      </c>
      <c r="C2423" s="187">
        <v>938000</v>
      </c>
      <c r="D2423" s="187">
        <v>11256000</v>
      </c>
    </row>
    <row r="2424" spans="2:4">
      <c r="B2424" s="490" t="s">
        <v>12046</v>
      </c>
      <c r="C2424" s="187">
        <v>895000</v>
      </c>
      <c r="D2424" s="187">
        <v>10740000</v>
      </c>
    </row>
    <row r="2425" spans="2:4">
      <c r="B2425" s="490" t="s">
        <v>12047</v>
      </c>
      <c r="C2425" s="187">
        <v>828000</v>
      </c>
      <c r="D2425" s="187">
        <v>9936000</v>
      </c>
    </row>
    <row r="2426" spans="2:4">
      <c r="B2426" s="490" t="s">
        <v>12048</v>
      </c>
      <c r="C2426" s="187">
        <v>796000</v>
      </c>
      <c r="D2426" s="187">
        <v>9552000</v>
      </c>
    </row>
    <row r="2427" spans="2:4">
      <c r="B2427" s="490" t="s">
        <v>12049</v>
      </c>
      <c r="C2427" s="187">
        <v>771000</v>
      </c>
      <c r="D2427" s="187">
        <v>9252000</v>
      </c>
    </row>
    <row r="2428" spans="2:4">
      <c r="B2428" s="490" t="s">
        <v>12050</v>
      </c>
      <c r="C2428" s="187">
        <v>568000</v>
      </c>
      <c r="D2428" s="187">
        <v>6816000</v>
      </c>
    </row>
    <row r="2429" spans="2:4">
      <c r="B2429" s="490" t="s">
        <v>12051</v>
      </c>
      <c r="C2429" s="187">
        <v>527000</v>
      </c>
      <c r="D2429" s="187">
        <v>6324000</v>
      </c>
    </row>
    <row r="2430" spans="2:4">
      <c r="B2430" s="490" t="s">
        <v>12052</v>
      </c>
      <c r="C2430" s="187">
        <v>481000</v>
      </c>
      <c r="D2430" s="187">
        <v>5772000</v>
      </c>
    </row>
    <row r="2431" spans="2:4">
      <c r="B2431" s="490" t="s">
        <v>12053</v>
      </c>
      <c r="C2431" s="187">
        <v>434000</v>
      </c>
      <c r="D2431" s="187">
        <v>5208000</v>
      </c>
    </row>
    <row r="2432" spans="2:4">
      <c r="B2432" s="490" t="s">
        <v>12054</v>
      </c>
      <c r="C2432" s="187">
        <v>413000</v>
      </c>
      <c r="D2432" s="187">
        <v>4956000</v>
      </c>
    </row>
    <row r="2433" spans="2:4">
      <c r="B2433" s="490" t="s">
        <v>12055</v>
      </c>
      <c r="C2433" s="187">
        <v>683000</v>
      </c>
      <c r="D2433" s="187">
        <v>8196000</v>
      </c>
    </row>
    <row r="2434" spans="2:4">
      <c r="B2434" s="490" t="s">
        <v>12056</v>
      </c>
      <c r="C2434" s="187">
        <v>826000</v>
      </c>
      <c r="D2434" s="187">
        <v>9912000</v>
      </c>
    </row>
    <row r="2435" spans="2:4">
      <c r="B2435" s="490" t="s">
        <v>12057</v>
      </c>
      <c r="C2435" s="187">
        <v>619000</v>
      </c>
      <c r="D2435" s="187">
        <v>7428000</v>
      </c>
    </row>
    <row r="2436" spans="2:4">
      <c r="B2436" s="490" t="s">
        <v>12058</v>
      </c>
      <c r="C2436" s="187">
        <v>479000</v>
      </c>
      <c r="D2436" s="187">
        <v>5748000</v>
      </c>
    </row>
    <row r="2437" spans="2:4">
      <c r="B2437" s="490" t="s">
        <v>12059</v>
      </c>
      <c r="C2437" s="187">
        <v>0</v>
      </c>
      <c r="D2437" s="187">
        <v>0</v>
      </c>
    </row>
    <row r="2438" spans="2:4">
      <c r="B2438" s="490" t="s">
        <v>12060</v>
      </c>
      <c r="C2438" s="187">
        <v>321000</v>
      </c>
      <c r="D2438" s="187">
        <v>3852000</v>
      </c>
    </row>
    <row r="2439" spans="2:4">
      <c r="B2439" s="490" t="s">
        <v>12061</v>
      </c>
      <c r="C2439" s="187">
        <v>428000</v>
      </c>
      <c r="D2439" s="187">
        <v>5136000</v>
      </c>
    </row>
    <row r="2440" spans="2:4">
      <c r="B2440" s="490" t="s">
        <v>12062</v>
      </c>
      <c r="C2440" s="187">
        <v>299000</v>
      </c>
      <c r="D2440" s="187">
        <v>3588000</v>
      </c>
    </row>
    <row r="2441" spans="2:4">
      <c r="B2441" s="490" t="s">
        <v>12063</v>
      </c>
      <c r="C2441" s="187">
        <v>585000</v>
      </c>
      <c r="D2441" s="187">
        <v>7020000</v>
      </c>
    </row>
    <row r="2442" spans="2:4">
      <c r="B2442" s="490" t="s">
        <v>12064</v>
      </c>
      <c r="C2442" s="187">
        <v>511000</v>
      </c>
      <c r="D2442" s="187">
        <v>6132000</v>
      </c>
    </row>
    <row r="2443" spans="2:4">
      <c r="B2443" s="490" t="s">
        <v>12065</v>
      </c>
      <c r="C2443" s="187">
        <v>370000</v>
      </c>
      <c r="D2443" s="187">
        <v>4440000</v>
      </c>
    </row>
    <row r="2444" spans="2:4">
      <c r="B2444" s="490" t="s">
        <v>12066</v>
      </c>
      <c r="C2444" s="187">
        <v>157000</v>
      </c>
      <c r="D2444" s="187">
        <v>1884000</v>
      </c>
    </row>
    <row r="2445" spans="2:4">
      <c r="B2445" s="490" t="s">
        <v>12067</v>
      </c>
      <c r="C2445" s="187">
        <v>0</v>
      </c>
      <c r="D2445" s="187">
        <v>0</v>
      </c>
    </row>
    <row r="2446" spans="2:4">
      <c r="B2446" s="490" t="s">
        <v>12068</v>
      </c>
      <c r="C2446" s="187">
        <v>0</v>
      </c>
      <c r="D2446" s="187">
        <v>0</v>
      </c>
    </row>
    <row r="2447" spans="2:4">
      <c r="B2447" s="490" t="s">
        <v>12069</v>
      </c>
      <c r="C2447" s="187">
        <v>0</v>
      </c>
      <c r="D2447" s="187">
        <v>0</v>
      </c>
    </row>
    <row r="2448" spans="2:4">
      <c r="B2448" s="490" t="s">
        <v>12070</v>
      </c>
      <c r="C2448" s="187">
        <v>0</v>
      </c>
      <c r="D2448" s="187">
        <v>0</v>
      </c>
    </row>
    <row r="2449" spans="2:4">
      <c r="B2449" s="490" t="s">
        <v>12071</v>
      </c>
      <c r="C2449" s="187">
        <v>1267000</v>
      </c>
      <c r="D2449" s="187">
        <v>15204000</v>
      </c>
    </row>
    <row r="2450" spans="2:4">
      <c r="B2450" s="490" t="s">
        <v>12072</v>
      </c>
      <c r="C2450" s="187">
        <v>1086000</v>
      </c>
      <c r="D2450" s="187">
        <v>13032000</v>
      </c>
    </row>
    <row r="2451" spans="2:4">
      <c r="B2451" s="490" t="s">
        <v>12073</v>
      </c>
      <c r="C2451" s="187">
        <v>961000</v>
      </c>
      <c r="D2451" s="187">
        <v>11532000</v>
      </c>
    </row>
    <row r="2452" spans="2:4">
      <c r="B2452" s="490" t="s">
        <v>12074</v>
      </c>
      <c r="C2452" s="187">
        <v>938000</v>
      </c>
      <c r="D2452" s="187">
        <v>11256000</v>
      </c>
    </row>
    <row r="2453" spans="2:4">
      <c r="B2453" s="490" t="s">
        <v>12075</v>
      </c>
      <c r="C2453" s="187">
        <v>895000</v>
      </c>
      <c r="D2453" s="187">
        <v>10740000</v>
      </c>
    </row>
    <row r="2454" spans="2:4">
      <c r="B2454" s="490" t="s">
        <v>12076</v>
      </c>
      <c r="C2454" s="187">
        <v>828000</v>
      </c>
      <c r="D2454" s="187">
        <v>9936000</v>
      </c>
    </row>
    <row r="2455" spans="2:4">
      <c r="B2455" s="490" t="s">
        <v>12077</v>
      </c>
      <c r="C2455" s="187">
        <v>796000</v>
      </c>
      <c r="D2455" s="187">
        <v>9552000</v>
      </c>
    </row>
    <row r="2456" spans="2:4">
      <c r="B2456" s="490" t="s">
        <v>12078</v>
      </c>
      <c r="C2456" s="187">
        <v>771000</v>
      </c>
      <c r="D2456" s="187">
        <v>9252000</v>
      </c>
    </row>
    <row r="2457" spans="2:4">
      <c r="B2457" s="490" t="s">
        <v>12079</v>
      </c>
      <c r="C2457" s="187">
        <v>568000</v>
      </c>
      <c r="D2457" s="187">
        <v>6816000</v>
      </c>
    </row>
    <row r="2458" spans="2:4">
      <c r="B2458" s="490" t="s">
        <v>12080</v>
      </c>
      <c r="C2458" s="187">
        <v>527000</v>
      </c>
      <c r="D2458" s="187">
        <v>6324000</v>
      </c>
    </row>
    <row r="2459" spans="2:4">
      <c r="B2459" s="490" t="s">
        <v>12081</v>
      </c>
      <c r="C2459" s="187">
        <v>481000</v>
      </c>
      <c r="D2459" s="187">
        <v>5772000</v>
      </c>
    </row>
    <row r="2460" spans="2:4">
      <c r="B2460" s="490" t="s">
        <v>12082</v>
      </c>
      <c r="C2460" s="187">
        <v>434000</v>
      </c>
      <c r="D2460" s="187">
        <v>5208000</v>
      </c>
    </row>
    <row r="2461" spans="2:4">
      <c r="B2461" s="490" t="s">
        <v>12083</v>
      </c>
      <c r="C2461" s="187">
        <v>413000</v>
      </c>
      <c r="D2461" s="187">
        <v>4956000</v>
      </c>
    </row>
    <row r="2462" spans="2:4">
      <c r="B2462" s="490" t="s">
        <v>12084</v>
      </c>
      <c r="C2462" s="187">
        <v>683000</v>
      </c>
      <c r="D2462" s="187">
        <v>8196000</v>
      </c>
    </row>
    <row r="2463" spans="2:4">
      <c r="B2463" s="490" t="s">
        <v>12085</v>
      </c>
      <c r="C2463" s="187">
        <v>826000</v>
      </c>
      <c r="D2463" s="187">
        <v>9912000</v>
      </c>
    </row>
    <row r="2464" spans="2:4">
      <c r="B2464" s="490" t="s">
        <v>12086</v>
      </c>
      <c r="C2464" s="187">
        <v>619000</v>
      </c>
      <c r="D2464" s="187">
        <v>7428000</v>
      </c>
    </row>
    <row r="2465" spans="2:4">
      <c r="B2465" s="490" t="s">
        <v>12087</v>
      </c>
      <c r="C2465" s="187">
        <v>479000</v>
      </c>
      <c r="D2465" s="187">
        <v>5748000</v>
      </c>
    </row>
    <row r="2466" spans="2:4">
      <c r="B2466" s="490" t="s">
        <v>12088</v>
      </c>
      <c r="C2466" s="187">
        <v>0</v>
      </c>
      <c r="D2466" s="187">
        <v>0</v>
      </c>
    </row>
    <row r="2467" spans="2:4">
      <c r="B2467" s="490" t="s">
        <v>12089</v>
      </c>
      <c r="C2467" s="187">
        <v>321000</v>
      </c>
      <c r="D2467" s="187">
        <v>3852000</v>
      </c>
    </row>
    <row r="2468" spans="2:4">
      <c r="B2468" s="490" t="s">
        <v>12090</v>
      </c>
      <c r="C2468" s="187">
        <v>428000</v>
      </c>
      <c r="D2468" s="187">
        <v>5136000</v>
      </c>
    </row>
    <row r="2469" spans="2:4">
      <c r="B2469" s="490" t="s">
        <v>12091</v>
      </c>
      <c r="C2469" s="187">
        <v>299000</v>
      </c>
      <c r="D2469" s="187">
        <v>3588000</v>
      </c>
    </row>
    <row r="2470" spans="2:4">
      <c r="B2470" s="490" t="s">
        <v>12092</v>
      </c>
      <c r="C2470" s="187">
        <v>585000</v>
      </c>
      <c r="D2470" s="187">
        <v>7020000</v>
      </c>
    </row>
    <row r="2471" spans="2:4">
      <c r="B2471" s="490" t="s">
        <v>12093</v>
      </c>
      <c r="C2471" s="187">
        <v>511000</v>
      </c>
      <c r="D2471" s="187">
        <v>6132000</v>
      </c>
    </row>
    <row r="2472" spans="2:4">
      <c r="B2472" s="490" t="s">
        <v>12094</v>
      </c>
      <c r="C2472" s="187">
        <v>370000</v>
      </c>
      <c r="D2472" s="187">
        <v>4440000</v>
      </c>
    </row>
    <row r="2473" spans="2:4">
      <c r="B2473" s="490" t="s">
        <v>12095</v>
      </c>
      <c r="C2473" s="187">
        <v>157000</v>
      </c>
      <c r="D2473" s="187">
        <v>1884000</v>
      </c>
    </row>
    <row r="2474" spans="2:4">
      <c r="B2474" s="490" t="s">
        <v>12096</v>
      </c>
      <c r="C2474" s="187">
        <v>0</v>
      </c>
      <c r="D2474" s="187">
        <v>0</v>
      </c>
    </row>
    <row r="2475" spans="2:4">
      <c r="B2475" s="490" t="s">
        <v>12097</v>
      </c>
      <c r="C2475" s="187">
        <v>0</v>
      </c>
      <c r="D2475" s="187">
        <v>0</v>
      </c>
    </row>
    <row r="2476" spans="2:4">
      <c r="B2476" s="490" t="s">
        <v>12098</v>
      </c>
      <c r="C2476" s="187">
        <v>0</v>
      </c>
      <c r="D2476" s="187">
        <v>0</v>
      </c>
    </row>
    <row r="2477" spans="2:4">
      <c r="B2477" s="490" t="s">
        <v>12099</v>
      </c>
      <c r="C2477" s="187">
        <v>0</v>
      </c>
      <c r="D2477" s="187">
        <v>0</v>
      </c>
    </row>
    <row r="2478" spans="2:4">
      <c r="B2478" s="490" t="s">
        <v>12100</v>
      </c>
      <c r="C2478" s="187">
        <v>1267000</v>
      </c>
      <c r="D2478" s="187">
        <v>15204000</v>
      </c>
    </row>
    <row r="2479" spans="2:4">
      <c r="B2479" s="490" t="s">
        <v>12101</v>
      </c>
      <c r="C2479" s="187">
        <v>1086000</v>
      </c>
      <c r="D2479" s="187">
        <v>13032000</v>
      </c>
    </row>
    <row r="2480" spans="2:4">
      <c r="B2480" s="490" t="s">
        <v>12102</v>
      </c>
      <c r="C2480" s="187">
        <v>961000</v>
      </c>
      <c r="D2480" s="187">
        <v>11532000</v>
      </c>
    </row>
    <row r="2481" spans="2:4">
      <c r="B2481" s="490" t="s">
        <v>12103</v>
      </c>
      <c r="C2481" s="187">
        <v>938000</v>
      </c>
      <c r="D2481" s="187">
        <v>11256000</v>
      </c>
    </row>
    <row r="2482" spans="2:4">
      <c r="B2482" s="490" t="s">
        <v>12104</v>
      </c>
      <c r="C2482" s="187">
        <v>895000</v>
      </c>
      <c r="D2482" s="187">
        <v>10740000</v>
      </c>
    </row>
    <row r="2483" spans="2:4">
      <c r="B2483" s="490" t="s">
        <v>12105</v>
      </c>
      <c r="C2483" s="187">
        <v>828000</v>
      </c>
      <c r="D2483" s="187">
        <v>9936000</v>
      </c>
    </row>
    <row r="2484" spans="2:4">
      <c r="B2484" s="490" t="s">
        <v>12106</v>
      </c>
      <c r="C2484" s="187">
        <v>796000</v>
      </c>
      <c r="D2484" s="187">
        <v>9552000</v>
      </c>
    </row>
    <row r="2485" spans="2:4">
      <c r="B2485" s="490" t="s">
        <v>12107</v>
      </c>
      <c r="C2485" s="187">
        <v>771000</v>
      </c>
      <c r="D2485" s="187">
        <v>9252000</v>
      </c>
    </row>
    <row r="2486" spans="2:4">
      <c r="B2486" s="490" t="s">
        <v>12108</v>
      </c>
      <c r="C2486" s="187">
        <v>568000</v>
      </c>
      <c r="D2486" s="187">
        <v>6816000</v>
      </c>
    </row>
    <row r="2487" spans="2:4">
      <c r="B2487" s="490" t="s">
        <v>12109</v>
      </c>
      <c r="C2487" s="187">
        <v>527000</v>
      </c>
      <c r="D2487" s="187">
        <v>6324000</v>
      </c>
    </row>
    <row r="2488" spans="2:4">
      <c r="B2488" s="490" t="s">
        <v>12110</v>
      </c>
      <c r="C2488" s="187">
        <v>481000</v>
      </c>
      <c r="D2488" s="187">
        <v>5772000</v>
      </c>
    </row>
    <row r="2489" spans="2:4">
      <c r="B2489" s="490" t="s">
        <v>12111</v>
      </c>
      <c r="C2489" s="187">
        <v>434000</v>
      </c>
      <c r="D2489" s="187">
        <v>5208000</v>
      </c>
    </row>
    <row r="2490" spans="2:4">
      <c r="B2490" s="490" t="s">
        <v>12112</v>
      </c>
      <c r="C2490" s="187">
        <v>413000</v>
      </c>
      <c r="D2490" s="187">
        <v>4956000</v>
      </c>
    </row>
    <row r="2491" spans="2:4">
      <c r="B2491" s="490" t="s">
        <v>12113</v>
      </c>
      <c r="C2491" s="187">
        <v>683000</v>
      </c>
      <c r="D2491" s="187">
        <v>8196000</v>
      </c>
    </row>
    <row r="2492" spans="2:4">
      <c r="B2492" s="490" t="s">
        <v>12114</v>
      </c>
      <c r="C2492" s="187">
        <v>826000</v>
      </c>
      <c r="D2492" s="187">
        <v>9912000</v>
      </c>
    </row>
    <row r="2493" spans="2:4">
      <c r="B2493" s="490" t="s">
        <v>12115</v>
      </c>
      <c r="C2493" s="187">
        <v>619000</v>
      </c>
      <c r="D2493" s="187">
        <v>7428000</v>
      </c>
    </row>
    <row r="2494" spans="2:4">
      <c r="B2494" s="490" t="s">
        <v>12116</v>
      </c>
      <c r="C2494" s="187">
        <v>479000</v>
      </c>
      <c r="D2494" s="187">
        <v>5748000</v>
      </c>
    </row>
    <row r="2495" spans="2:4">
      <c r="B2495" s="490" t="s">
        <v>12117</v>
      </c>
      <c r="C2495" s="187">
        <v>0</v>
      </c>
      <c r="D2495" s="187">
        <v>0</v>
      </c>
    </row>
    <row r="2496" spans="2:4">
      <c r="B2496" s="490" t="s">
        <v>12118</v>
      </c>
      <c r="C2496" s="187">
        <v>321000</v>
      </c>
      <c r="D2496" s="187">
        <v>3852000</v>
      </c>
    </row>
    <row r="2497" spans="2:4">
      <c r="B2497" s="490" t="s">
        <v>12119</v>
      </c>
      <c r="C2497" s="187">
        <v>428000</v>
      </c>
      <c r="D2497" s="187">
        <v>5136000</v>
      </c>
    </row>
    <row r="2498" spans="2:4">
      <c r="B2498" s="490" t="s">
        <v>12120</v>
      </c>
      <c r="C2498" s="187">
        <v>299000</v>
      </c>
      <c r="D2498" s="187">
        <v>3588000</v>
      </c>
    </row>
    <row r="2499" spans="2:4">
      <c r="B2499" s="490" t="s">
        <v>12121</v>
      </c>
      <c r="C2499" s="187">
        <v>585000</v>
      </c>
      <c r="D2499" s="187">
        <v>7020000</v>
      </c>
    </row>
    <row r="2500" spans="2:4">
      <c r="B2500" s="490" t="s">
        <v>12122</v>
      </c>
      <c r="C2500" s="187">
        <v>511000</v>
      </c>
      <c r="D2500" s="187">
        <v>6132000</v>
      </c>
    </row>
    <row r="2501" spans="2:4">
      <c r="B2501" s="490" t="s">
        <v>12123</v>
      </c>
      <c r="C2501" s="187">
        <v>370000</v>
      </c>
      <c r="D2501" s="187">
        <v>4440000</v>
      </c>
    </row>
    <row r="2502" spans="2:4">
      <c r="B2502" s="490" t="s">
        <v>12124</v>
      </c>
      <c r="C2502" s="187">
        <v>157000</v>
      </c>
      <c r="D2502" s="187">
        <v>1884000</v>
      </c>
    </row>
    <row r="2503" spans="2:4">
      <c r="B2503" s="490" t="s">
        <v>12125</v>
      </c>
      <c r="C2503" s="187">
        <v>0</v>
      </c>
      <c r="D2503" s="187">
        <v>0</v>
      </c>
    </row>
    <row r="2504" spans="2:4">
      <c r="B2504" s="490" t="s">
        <v>12126</v>
      </c>
      <c r="C2504" s="187">
        <v>0</v>
      </c>
      <c r="D2504" s="187">
        <v>0</v>
      </c>
    </row>
    <row r="2505" spans="2:4">
      <c r="B2505" s="490" t="s">
        <v>12127</v>
      </c>
      <c r="C2505" s="187">
        <v>0</v>
      </c>
      <c r="D2505" s="187">
        <v>0</v>
      </c>
    </row>
    <row r="2506" spans="2:4">
      <c r="B2506" s="490" t="s">
        <v>12128</v>
      </c>
      <c r="C2506" s="187">
        <v>0</v>
      </c>
      <c r="D2506" s="187">
        <v>0</v>
      </c>
    </row>
    <row r="2507" spans="2:4">
      <c r="B2507" s="490" t="s">
        <v>12129</v>
      </c>
      <c r="C2507" s="187">
        <v>1267000</v>
      </c>
      <c r="D2507" s="187">
        <v>15204000</v>
      </c>
    </row>
    <row r="2508" spans="2:4">
      <c r="B2508" s="490" t="s">
        <v>12130</v>
      </c>
      <c r="C2508" s="187">
        <v>1086000</v>
      </c>
      <c r="D2508" s="187">
        <v>13032000</v>
      </c>
    </row>
    <row r="2509" spans="2:4">
      <c r="B2509" s="490" t="s">
        <v>12131</v>
      </c>
      <c r="C2509" s="187">
        <v>961000</v>
      </c>
      <c r="D2509" s="187">
        <v>11532000</v>
      </c>
    </row>
    <row r="2510" spans="2:4">
      <c r="B2510" s="490" t="s">
        <v>12132</v>
      </c>
      <c r="C2510" s="187">
        <v>938000</v>
      </c>
      <c r="D2510" s="187">
        <v>11256000</v>
      </c>
    </row>
    <row r="2511" spans="2:4">
      <c r="B2511" s="490" t="s">
        <v>12133</v>
      </c>
      <c r="C2511" s="187">
        <v>895000</v>
      </c>
      <c r="D2511" s="187">
        <v>10740000</v>
      </c>
    </row>
    <row r="2512" spans="2:4">
      <c r="B2512" s="490" t="s">
        <v>12134</v>
      </c>
      <c r="C2512" s="187">
        <v>828000</v>
      </c>
      <c r="D2512" s="187">
        <v>9936000</v>
      </c>
    </row>
    <row r="2513" spans="2:4">
      <c r="B2513" s="490" t="s">
        <v>12135</v>
      </c>
      <c r="C2513" s="187">
        <v>796000</v>
      </c>
      <c r="D2513" s="187">
        <v>9552000</v>
      </c>
    </row>
    <row r="2514" spans="2:4">
      <c r="B2514" s="490" t="s">
        <v>12136</v>
      </c>
      <c r="C2514" s="187">
        <v>771000</v>
      </c>
      <c r="D2514" s="187">
        <v>9252000</v>
      </c>
    </row>
    <row r="2515" spans="2:4">
      <c r="B2515" s="490" t="s">
        <v>12137</v>
      </c>
      <c r="C2515" s="187">
        <v>568000</v>
      </c>
      <c r="D2515" s="187">
        <v>6816000</v>
      </c>
    </row>
    <row r="2516" spans="2:4">
      <c r="B2516" s="490" t="s">
        <v>12138</v>
      </c>
      <c r="C2516" s="187">
        <v>527000</v>
      </c>
      <c r="D2516" s="187">
        <v>6324000</v>
      </c>
    </row>
    <row r="2517" spans="2:4">
      <c r="B2517" s="490" t="s">
        <v>12139</v>
      </c>
      <c r="C2517" s="187">
        <v>481000</v>
      </c>
      <c r="D2517" s="187">
        <v>5772000</v>
      </c>
    </row>
    <row r="2518" spans="2:4">
      <c r="B2518" s="490" t="s">
        <v>12140</v>
      </c>
      <c r="C2518" s="187">
        <v>434000</v>
      </c>
      <c r="D2518" s="187">
        <v>5208000</v>
      </c>
    </row>
    <row r="2519" spans="2:4">
      <c r="B2519" s="490" t="s">
        <v>12141</v>
      </c>
      <c r="C2519" s="187">
        <v>413000</v>
      </c>
      <c r="D2519" s="187">
        <v>4956000</v>
      </c>
    </row>
    <row r="2520" spans="2:4">
      <c r="B2520" s="490" t="s">
        <v>12142</v>
      </c>
      <c r="C2520" s="187">
        <v>683000</v>
      </c>
      <c r="D2520" s="187">
        <v>8196000</v>
      </c>
    </row>
    <row r="2521" spans="2:4">
      <c r="B2521" s="490" t="s">
        <v>12143</v>
      </c>
      <c r="C2521" s="187">
        <v>826000</v>
      </c>
      <c r="D2521" s="187">
        <v>9912000</v>
      </c>
    </row>
    <row r="2522" spans="2:4">
      <c r="B2522" s="490" t="s">
        <v>12144</v>
      </c>
      <c r="C2522" s="187">
        <v>619000</v>
      </c>
      <c r="D2522" s="187">
        <v>7428000</v>
      </c>
    </row>
    <row r="2523" spans="2:4">
      <c r="B2523" s="490" t="s">
        <v>12145</v>
      </c>
      <c r="C2523" s="187">
        <v>479000</v>
      </c>
      <c r="D2523" s="187">
        <v>5748000</v>
      </c>
    </row>
    <row r="2524" spans="2:4">
      <c r="B2524" s="490" t="s">
        <v>12146</v>
      </c>
      <c r="C2524" s="187">
        <v>0</v>
      </c>
      <c r="D2524" s="187">
        <v>0</v>
      </c>
    </row>
    <row r="2525" spans="2:4">
      <c r="B2525" s="490" t="s">
        <v>12147</v>
      </c>
      <c r="C2525" s="187">
        <v>321000</v>
      </c>
      <c r="D2525" s="187">
        <v>3852000</v>
      </c>
    </row>
    <row r="2526" spans="2:4">
      <c r="B2526" s="490" t="s">
        <v>12148</v>
      </c>
      <c r="C2526" s="187">
        <v>428000</v>
      </c>
      <c r="D2526" s="187">
        <v>5136000</v>
      </c>
    </row>
    <row r="2527" spans="2:4">
      <c r="B2527" s="490" t="s">
        <v>12149</v>
      </c>
      <c r="C2527" s="187">
        <v>299000</v>
      </c>
      <c r="D2527" s="187">
        <v>3588000</v>
      </c>
    </row>
    <row r="2528" spans="2:4">
      <c r="B2528" s="490" t="s">
        <v>12150</v>
      </c>
      <c r="C2528" s="187">
        <v>585000</v>
      </c>
      <c r="D2528" s="187">
        <v>7020000</v>
      </c>
    </row>
    <row r="2529" spans="2:4">
      <c r="B2529" s="490" t="s">
        <v>12151</v>
      </c>
      <c r="C2529" s="187">
        <v>511000</v>
      </c>
      <c r="D2529" s="187">
        <v>6132000</v>
      </c>
    </row>
    <row r="2530" spans="2:4">
      <c r="B2530" s="490" t="s">
        <v>12152</v>
      </c>
      <c r="C2530" s="187">
        <v>370000</v>
      </c>
      <c r="D2530" s="187">
        <v>4440000</v>
      </c>
    </row>
    <row r="2531" spans="2:4">
      <c r="B2531" s="490" t="s">
        <v>12153</v>
      </c>
      <c r="C2531" s="187">
        <v>157000</v>
      </c>
      <c r="D2531" s="187">
        <v>1884000</v>
      </c>
    </row>
    <row r="2532" spans="2:4">
      <c r="B2532" s="490" t="s">
        <v>12154</v>
      </c>
      <c r="C2532" s="187">
        <v>0</v>
      </c>
      <c r="D2532" s="187">
        <v>0</v>
      </c>
    </row>
    <row r="2533" spans="2:4">
      <c r="B2533" s="490" t="s">
        <v>12155</v>
      </c>
      <c r="C2533" s="187">
        <v>0</v>
      </c>
      <c r="D2533" s="187">
        <v>0</v>
      </c>
    </row>
    <row r="2534" spans="2:4">
      <c r="B2534" s="490" t="s">
        <v>12156</v>
      </c>
      <c r="C2534" s="187">
        <v>0</v>
      </c>
      <c r="D2534" s="187">
        <v>0</v>
      </c>
    </row>
    <row r="2535" spans="2:4">
      <c r="B2535" s="490" t="s">
        <v>12157</v>
      </c>
      <c r="C2535" s="187">
        <v>0</v>
      </c>
      <c r="D2535" s="187">
        <v>0</v>
      </c>
    </row>
    <row r="2536" spans="2:4">
      <c r="B2536" s="490" t="s">
        <v>12158</v>
      </c>
      <c r="C2536" s="187">
        <v>1225000</v>
      </c>
      <c r="D2536" s="187">
        <v>14700000</v>
      </c>
    </row>
    <row r="2537" spans="2:4">
      <c r="B2537" s="490" t="s">
        <v>12159</v>
      </c>
      <c r="C2537" s="187">
        <v>1041000</v>
      </c>
      <c r="D2537" s="187">
        <v>12492000</v>
      </c>
    </row>
    <row r="2538" spans="2:4">
      <c r="B2538" s="490" t="s">
        <v>12160</v>
      </c>
      <c r="C2538" s="187">
        <v>929000</v>
      </c>
      <c r="D2538" s="187">
        <v>11148000</v>
      </c>
    </row>
    <row r="2539" spans="2:4">
      <c r="B2539" s="490" t="s">
        <v>12161</v>
      </c>
      <c r="C2539" s="187">
        <v>919000</v>
      </c>
      <c r="D2539" s="187">
        <v>11028000</v>
      </c>
    </row>
    <row r="2540" spans="2:4">
      <c r="B2540" s="490" t="s">
        <v>12162</v>
      </c>
      <c r="C2540" s="187">
        <v>878000</v>
      </c>
      <c r="D2540" s="187">
        <v>10536000</v>
      </c>
    </row>
    <row r="2541" spans="2:4">
      <c r="B2541" s="490" t="s">
        <v>12163</v>
      </c>
      <c r="C2541" s="187">
        <v>823000</v>
      </c>
      <c r="D2541" s="187">
        <v>9876000</v>
      </c>
    </row>
    <row r="2542" spans="2:4">
      <c r="B2542" s="490" t="s">
        <v>12164</v>
      </c>
      <c r="C2542" s="187">
        <v>800000</v>
      </c>
      <c r="D2542" s="187">
        <v>9600000</v>
      </c>
    </row>
    <row r="2543" spans="2:4">
      <c r="B2543" s="490" t="s">
        <v>12165</v>
      </c>
      <c r="C2543" s="187">
        <v>757000</v>
      </c>
      <c r="D2543" s="187">
        <v>9084000</v>
      </c>
    </row>
    <row r="2544" spans="2:4">
      <c r="B2544" s="490" t="s">
        <v>12166</v>
      </c>
      <c r="C2544" s="187">
        <v>562000</v>
      </c>
      <c r="D2544" s="187">
        <v>6744000</v>
      </c>
    </row>
    <row r="2545" spans="2:4">
      <c r="B2545" s="490" t="s">
        <v>12167</v>
      </c>
      <c r="C2545" s="187">
        <v>514000</v>
      </c>
      <c r="D2545" s="187">
        <v>6168000</v>
      </c>
    </row>
    <row r="2546" spans="2:4">
      <c r="B2546" s="490" t="s">
        <v>12168</v>
      </c>
      <c r="C2546" s="187">
        <v>457000</v>
      </c>
      <c r="D2546" s="187">
        <v>5484000</v>
      </c>
    </row>
    <row r="2547" spans="2:4">
      <c r="B2547" s="490" t="s">
        <v>12169</v>
      </c>
      <c r="C2547" s="187">
        <v>422000</v>
      </c>
      <c r="D2547" s="187">
        <v>5064000</v>
      </c>
    </row>
    <row r="2548" spans="2:4">
      <c r="B2548" s="490" t="s">
        <v>12170</v>
      </c>
      <c r="C2548" s="187">
        <v>399000</v>
      </c>
      <c r="D2548" s="187">
        <v>4788000</v>
      </c>
    </row>
    <row r="2549" spans="2:4">
      <c r="B2549" s="490" t="s">
        <v>12171</v>
      </c>
      <c r="C2549" s="187">
        <v>757000</v>
      </c>
      <c r="D2549" s="187">
        <v>9084000</v>
      </c>
    </row>
    <row r="2550" spans="2:4">
      <c r="B2550" s="490" t="s">
        <v>12172</v>
      </c>
      <c r="C2550" s="187">
        <v>814000</v>
      </c>
      <c r="D2550" s="187">
        <v>9768000</v>
      </c>
    </row>
    <row r="2551" spans="2:4">
      <c r="B2551" s="490" t="s">
        <v>12173</v>
      </c>
      <c r="C2551" s="187">
        <v>761000</v>
      </c>
      <c r="D2551" s="187">
        <v>9132000</v>
      </c>
    </row>
    <row r="2552" spans="2:4">
      <c r="B2552" s="490" t="s">
        <v>12174</v>
      </c>
      <c r="C2552" s="187">
        <v>762000</v>
      </c>
      <c r="D2552" s="187">
        <v>9144000</v>
      </c>
    </row>
    <row r="2553" spans="2:4">
      <c r="B2553" s="490" t="s">
        <v>12175</v>
      </c>
      <c r="C2553" s="187">
        <v>0</v>
      </c>
      <c r="D2553" s="187">
        <v>0</v>
      </c>
    </row>
    <row r="2554" spans="2:4">
      <c r="B2554" s="490" t="s">
        <v>12176</v>
      </c>
      <c r="C2554" s="187">
        <v>0</v>
      </c>
      <c r="D2554" s="187">
        <v>0</v>
      </c>
    </row>
    <row r="2555" spans="2:4">
      <c r="B2555" s="490" t="s">
        <v>12177</v>
      </c>
      <c r="C2555" s="187">
        <v>766000</v>
      </c>
      <c r="D2555" s="187">
        <v>9192000</v>
      </c>
    </row>
    <row r="2556" spans="2:4">
      <c r="B2556" s="490" t="s">
        <v>12178</v>
      </c>
      <c r="C2556" s="187">
        <v>937000</v>
      </c>
      <c r="D2556" s="187">
        <v>11244000</v>
      </c>
    </row>
    <row r="2557" spans="2:4">
      <c r="B2557" s="490" t="s">
        <v>12179</v>
      </c>
      <c r="C2557" s="187">
        <v>1030000</v>
      </c>
      <c r="D2557" s="187">
        <v>12360000</v>
      </c>
    </row>
    <row r="2558" spans="2:4">
      <c r="B2558" s="490" t="s">
        <v>12180</v>
      </c>
      <c r="C2558" s="187">
        <v>891000</v>
      </c>
      <c r="D2558" s="187">
        <v>10692000</v>
      </c>
    </row>
    <row r="2559" spans="2:4">
      <c r="B2559" s="490" t="s">
        <v>12181</v>
      </c>
      <c r="C2559" s="187">
        <v>533000</v>
      </c>
      <c r="D2559" s="187">
        <v>6396000</v>
      </c>
    </row>
    <row r="2560" spans="2:4">
      <c r="B2560" s="490" t="s">
        <v>12182</v>
      </c>
      <c r="C2560" s="187">
        <v>303000</v>
      </c>
      <c r="D2560" s="187">
        <v>3636000</v>
      </c>
    </row>
    <row r="2561" spans="2:4">
      <c r="B2561" s="490" t="s">
        <v>12183</v>
      </c>
      <c r="C2561" s="187">
        <v>0</v>
      </c>
      <c r="D2561" s="187">
        <v>0</v>
      </c>
    </row>
    <row r="2562" spans="2:4">
      <c r="B2562" s="490" t="s">
        <v>12184</v>
      </c>
      <c r="C2562" s="187">
        <v>0</v>
      </c>
      <c r="D2562" s="187">
        <v>0</v>
      </c>
    </row>
    <row r="2563" spans="2:4">
      <c r="B2563" s="490" t="s">
        <v>12185</v>
      </c>
      <c r="C2563" s="187">
        <v>0</v>
      </c>
      <c r="D2563" s="187">
        <v>0</v>
      </c>
    </row>
    <row r="2564" spans="2:4">
      <c r="B2564" s="490" t="s">
        <v>12186</v>
      </c>
      <c r="C2564" s="187">
        <v>0</v>
      </c>
      <c r="D2564" s="187">
        <v>0</v>
      </c>
    </row>
    <row r="2565" spans="2:4">
      <c r="B2565" s="490" t="s">
        <v>12187</v>
      </c>
      <c r="C2565" s="187">
        <v>1225000</v>
      </c>
      <c r="D2565" s="187">
        <v>14700000</v>
      </c>
    </row>
    <row r="2566" spans="2:4">
      <c r="B2566" s="490" t="s">
        <v>12188</v>
      </c>
      <c r="C2566" s="187">
        <v>1041000</v>
      </c>
      <c r="D2566" s="187">
        <v>12492000</v>
      </c>
    </row>
    <row r="2567" spans="2:4">
      <c r="B2567" s="490" t="s">
        <v>12189</v>
      </c>
      <c r="C2567" s="187">
        <v>929000</v>
      </c>
      <c r="D2567" s="187">
        <v>11148000</v>
      </c>
    </row>
    <row r="2568" spans="2:4">
      <c r="B2568" s="490" t="s">
        <v>12190</v>
      </c>
      <c r="C2568" s="187">
        <v>919000</v>
      </c>
      <c r="D2568" s="187">
        <v>11028000</v>
      </c>
    </row>
    <row r="2569" spans="2:4">
      <c r="B2569" s="490" t="s">
        <v>12191</v>
      </c>
      <c r="C2569" s="187">
        <v>878000</v>
      </c>
      <c r="D2569" s="187">
        <v>10536000</v>
      </c>
    </row>
    <row r="2570" spans="2:4">
      <c r="B2570" s="490" t="s">
        <v>12192</v>
      </c>
      <c r="C2570" s="187">
        <v>823000</v>
      </c>
      <c r="D2570" s="187">
        <v>9876000</v>
      </c>
    </row>
    <row r="2571" spans="2:4">
      <c r="B2571" s="490" t="s">
        <v>12193</v>
      </c>
      <c r="C2571" s="187">
        <v>800000</v>
      </c>
      <c r="D2571" s="187">
        <v>9600000</v>
      </c>
    </row>
    <row r="2572" spans="2:4">
      <c r="B2572" s="490" t="s">
        <v>12194</v>
      </c>
      <c r="C2572" s="187">
        <v>757000</v>
      </c>
      <c r="D2572" s="187">
        <v>9084000</v>
      </c>
    </row>
    <row r="2573" spans="2:4">
      <c r="B2573" s="490" t="s">
        <v>12195</v>
      </c>
      <c r="C2573" s="187">
        <v>562000</v>
      </c>
      <c r="D2573" s="187">
        <v>6744000</v>
      </c>
    </row>
    <row r="2574" spans="2:4">
      <c r="B2574" s="490" t="s">
        <v>12196</v>
      </c>
      <c r="C2574" s="187">
        <v>514000</v>
      </c>
      <c r="D2574" s="187">
        <v>6168000</v>
      </c>
    </row>
    <row r="2575" spans="2:4">
      <c r="B2575" s="490" t="s">
        <v>12197</v>
      </c>
      <c r="C2575" s="187">
        <v>457000</v>
      </c>
      <c r="D2575" s="187">
        <v>5484000</v>
      </c>
    </row>
    <row r="2576" spans="2:4">
      <c r="B2576" s="490" t="s">
        <v>12198</v>
      </c>
      <c r="C2576" s="187">
        <v>422000</v>
      </c>
      <c r="D2576" s="187">
        <v>5064000</v>
      </c>
    </row>
    <row r="2577" spans="2:4">
      <c r="B2577" s="490" t="s">
        <v>12199</v>
      </c>
      <c r="C2577" s="187">
        <v>399000</v>
      </c>
      <c r="D2577" s="187">
        <v>4788000</v>
      </c>
    </row>
    <row r="2578" spans="2:4">
      <c r="B2578" s="490" t="s">
        <v>12200</v>
      </c>
      <c r="C2578" s="187">
        <v>757000</v>
      </c>
      <c r="D2578" s="187">
        <v>9084000</v>
      </c>
    </row>
    <row r="2579" spans="2:4">
      <c r="B2579" s="490" t="s">
        <v>12201</v>
      </c>
      <c r="C2579" s="187">
        <v>814000</v>
      </c>
      <c r="D2579" s="187">
        <v>9768000</v>
      </c>
    </row>
    <row r="2580" spans="2:4">
      <c r="B2580" s="490" t="s">
        <v>12202</v>
      </c>
      <c r="C2580" s="187">
        <v>761000</v>
      </c>
      <c r="D2580" s="187">
        <v>9132000</v>
      </c>
    </row>
    <row r="2581" spans="2:4">
      <c r="B2581" s="490" t="s">
        <v>12203</v>
      </c>
      <c r="C2581" s="187">
        <v>762000</v>
      </c>
      <c r="D2581" s="187">
        <v>9144000</v>
      </c>
    </row>
    <row r="2582" spans="2:4">
      <c r="B2582" s="490" t="s">
        <v>12204</v>
      </c>
      <c r="C2582" s="187">
        <v>0</v>
      </c>
      <c r="D2582" s="187">
        <v>0</v>
      </c>
    </row>
    <row r="2583" spans="2:4">
      <c r="B2583" s="490" t="s">
        <v>12205</v>
      </c>
      <c r="C2583" s="187">
        <v>0</v>
      </c>
      <c r="D2583" s="187">
        <v>0</v>
      </c>
    </row>
    <row r="2584" spans="2:4">
      <c r="B2584" s="490" t="s">
        <v>12206</v>
      </c>
      <c r="C2584" s="187">
        <v>766000</v>
      </c>
      <c r="D2584" s="187">
        <v>9192000</v>
      </c>
    </row>
    <row r="2585" spans="2:4">
      <c r="B2585" s="490" t="s">
        <v>12207</v>
      </c>
      <c r="C2585" s="187">
        <v>937000</v>
      </c>
      <c r="D2585" s="187">
        <v>11244000</v>
      </c>
    </row>
    <row r="2586" spans="2:4">
      <c r="B2586" s="490" t="s">
        <v>12208</v>
      </c>
      <c r="C2586" s="187">
        <v>1030000</v>
      </c>
      <c r="D2586" s="187">
        <v>12360000</v>
      </c>
    </row>
    <row r="2587" spans="2:4">
      <c r="B2587" s="490" t="s">
        <v>12209</v>
      </c>
      <c r="C2587" s="187">
        <v>891000</v>
      </c>
      <c r="D2587" s="187">
        <v>10692000</v>
      </c>
    </row>
    <row r="2588" spans="2:4">
      <c r="B2588" s="490" t="s">
        <v>12210</v>
      </c>
      <c r="C2588" s="187">
        <v>533000</v>
      </c>
      <c r="D2588" s="187">
        <v>6396000</v>
      </c>
    </row>
    <row r="2589" spans="2:4">
      <c r="B2589" s="490" t="s">
        <v>12211</v>
      </c>
      <c r="C2589" s="187">
        <v>303000</v>
      </c>
      <c r="D2589" s="187">
        <v>3636000</v>
      </c>
    </row>
    <row r="2590" spans="2:4">
      <c r="B2590" s="490" t="s">
        <v>12212</v>
      </c>
      <c r="C2590" s="187">
        <v>0</v>
      </c>
      <c r="D2590" s="187">
        <v>0</v>
      </c>
    </row>
    <row r="2591" spans="2:4">
      <c r="B2591" s="490" t="s">
        <v>12213</v>
      </c>
      <c r="C2591" s="187">
        <v>0</v>
      </c>
      <c r="D2591" s="187">
        <v>0</v>
      </c>
    </row>
    <row r="2592" spans="2:4">
      <c r="B2592" s="490" t="s">
        <v>12214</v>
      </c>
      <c r="C2592" s="187">
        <v>0</v>
      </c>
      <c r="D2592" s="187">
        <v>0</v>
      </c>
    </row>
    <row r="2593" spans="2:4">
      <c r="B2593" s="490" t="s">
        <v>12215</v>
      </c>
      <c r="C2593" s="187">
        <v>0</v>
      </c>
      <c r="D2593" s="187">
        <v>0</v>
      </c>
    </row>
    <row r="2594" spans="2:4">
      <c r="B2594" s="490" t="s">
        <v>12216</v>
      </c>
      <c r="C2594" s="187">
        <v>1225000</v>
      </c>
      <c r="D2594" s="187">
        <v>14700000</v>
      </c>
    </row>
    <row r="2595" spans="2:4">
      <c r="B2595" s="490" t="s">
        <v>12217</v>
      </c>
      <c r="C2595" s="187">
        <v>1041000</v>
      </c>
      <c r="D2595" s="187">
        <v>12492000</v>
      </c>
    </row>
    <row r="2596" spans="2:4">
      <c r="B2596" s="490" t="s">
        <v>12218</v>
      </c>
      <c r="C2596" s="187">
        <v>929000</v>
      </c>
      <c r="D2596" s="187">
        <v>11148000</v>
      </c>
    </row>
    <row r="2597" spans="2:4">
      <c r="B2597" s="490" t="s">
        <v>12219</v>
      </c>
      <c r="C2597" s="187">
        <v>919000</v>
      </c>
      <c r="D2597" s="187">
        <v>11028000</v>
      </c>
    </row>
    <row r="2598" spans="2:4">
      <c r="B2598" s="490" t="s">
        <v>12220</v>
      </c>
      <c r="C2598" s="187">
        <v>878000</v>
      </c>
      <c r="D2598" s="187">
        <v>10536000</v>
      </c>
    </row>
    <row r="2599" spans="2:4">
      <c r="B2599" s="490" t="s">
        <v>12221</v>
      </c>
      <c r="C2599" s="187">
        <v>823000</v>
      </c>
      <c r="D2599" s="187">
        <v>9876000</v>
      </c>
    </row>
    <row r="2600" spans="2:4">
      <c r="B2600" s="490" t="s">
        <v>12222</v>
      </c>
      <c r="C2600" s="187">
        <v>800000</v>
      </c>
      <c r="D2600" s="187">
        <v>9600000</v>
      </c>
    </row>
    <row r="2601" spans="2:4">
      <c r="B2601" s="490" t="s">
        <v>12223</v>
      </c>
      <c r="C2601" s="187">
        <v>757000</v>
      </c>
      <c r="D2601" s="187">
        <v>9084000</v>
      </c>
    </row>
    <row r="2602" spans="2:4">
      <c r="B2602" s="490" t="s">
        <v>12224</v>
      </c>
      <c r="C2602" s="187">
        <v>562000</v>
      </c>
      <c r="D2602" s="187">
        <v>6744000</v>
      </c>
    </row>
    <row r="2603" spans="2:4">
      <c r="B2603" s="490" t="s">
        <v>12225</v>
      </c>
      <c r="C2603" s="187">
        <v>514000</v>
      </c>
      <c r="D2603" s="187">
        <v>6168000</v>
      </c>
    </row>
    <row r="2604" spans="2:4">
      <c r="B2604" s="490" t="s">
        <v>12226</v>
      </c>
      <c r="C2604" s="187">
        <v>457000</v>
      </c>
      <c r="D2604" s="187">
        <v>5484000</v>
      </c>
    </row>
    <row r="2605" spans="2:4">
      <c r="B2605" s="490" t="s">
        <v>12227</v>
      </c>
      <c r="C2605" s="187">
        <v>422000</v>
      </c>
      <c r="D2605" s="187">
        <v>5064000</v>
      </c>
    </row>
    <row r="2606" spans="2:4">
      <c r="B2606" s="490" t="s">
        <v>12228</v>
      </c>
      <c r="C2606" s="187">
        <v>399000</v>
      </c>
      <c r="D2606" s="187">
        <v>4788000</v>
      </c>
    </row>
    <row r="2607" spans="2:4">
      <c r="B2607" s="490" t="s">
        <v>12229</v>
      </c>
      <c r="C2607" s="187">
        <v>757000</v>
      </c>
      <c r="D2607" s="187">
        <v>9084000</v>
      </c>
    </row>
    <row r="2608" spans="2:4">
      <c r="B2608" s="490" t="s">
        <v>12230</v>
      </c>
      <c r="C2608" s="187">
        <v>814000</v>
      </c>
      <c r="D2608" s="187">
        <v>9768000</v>
      </c>
    </row>
    <row r="2609" spans="2:4">
      <c r="B2609" s="490" t="s">
        <v>12231</v>
      </c>
      <c r="C2609" s="187">
        <v>761000</v>
      </c>
      <c r="D2609" s="187">
        <v>9132000</v>
      </c>
    </row>
    <row r="2610" spans="2:4">
      <c r="B2610" s="490" t="s">
        <v>12232</v>
      </c>
      <c r="C2610" s="187">
        <v>762000</v>
      </c>
      <c r="D2610" s="187">
        <v>9144000</v>
      </c>
    </row>
    <row r="2611" spans="2:4">
      <c r="B2611" s="490" t="s">
        <v>12233</v>
      </c>
      <c r="C2611" s="187">
        <v>0</v>
      </c>
      <c r="D2611" s="187">
        <v>0</v>
      </c>
    </row>
    <row r="2612" spans="2:4">
      <c r="B2612" s="490" t="s">
        <v>12234</v>
      </c>
      <c r="C2612" s="187">
        <v>0</v>
      </c>
      <c r="D2612" s="187">
        <v>0</v>
      </c>
    </row>
    <row r="2613" spans="2:4">
      <c r="B2613" s="490" t="s">
        <v>12235</v>
      </c>
      <c r="C2613" s="187">
        <v>766000</v>
      </c>
      <c r="D2613" s="187">
        <v>9192000</v>
      </c>
    </row>
    <row r="2614" spans="2:4">
      <c r="B2614" s="490" t="s">
        <v>12236</v>
      </c>
      <c r="C2614" s="187">
        <v>937000</v>
      </c>
      <c r="D2614" s="187">
        <v>11244000</v>
      </c>
    </row>
    <row r="2615" spans="2:4">
      <c r="B2615" s="490" t="s">
        <v>12237</v>
      </c>
      <c r="C2615" s="187">
        <v>1030000</v>
      </c>
      <c r="D2615" s="187">
        <v>12360000</v>
      </c>
    </row>
    <row r="2616" spans="2:4">
      <c r="B2616" s="490" t="s">
        <v>12238</v>
      </c>
      <c r="C2616" s="187">
        <v>891000</v>
      </c>
      <c r="D2616" s="187">
        <v>10692000</v>
      </c>
    </row>
    <row r="2617" spans="2:4">
      <c r="B2617" s="490" t="s">
        <v>12239</v>
      </c>
      <c r="C2617" s="187">
        <v>533000</v>
      </c>
      <c r="D2617" s="187">
        <v>6396000</v>
      </c>
    </row>
    <row r="2618" spans="2:4">
      <c r="B2618" s="490" t="s">
        <v>12240</v>
      </c>
      <c r="C2618" s="187">
        <v>303000</v>
      </c>
      <c r="D2618" s="187">
        <v>3636000</v>
      </c>
    </row>
    <row r="2619" spans="2:4">
      <c r="B2619" s="490" t="s">
        <v>12241</v>
      </c>
      <c r="C2619" s="187">
        <v>0</v>
      </c>
      <c r="D2619" s="187">
        <v>0</v>
      </c>
    </row>
    <row r="2620" spans="2:4">
      <c r="B2620" s="490" t="s">
        <v>12242</v>
      </c>
      <c r="C2620" s="187">
        <v>0</v>
      </c>
      <c r="D2620" s="187">
        <v>0</v>
      </c>
    </row>
    <row r="2621" spans="2:4">
      <c r="B2621" s="490" t="s">
        <v>12243</v>
      </c>
      <c r="C2621" s="187">
        <v>0</v>
      </c>
      <c r="D2621" s="187">
        <v>0</v>
      </c>
    </row>
    <row r="2622" spans="2:4">
      <c r="B2622" s="490" t="s">
        <v>12244</v>
      </c>
      <c r="C2622" s="187">
        <v>0</v>
      </c>
      <c r="D2622" s="187">
        <v>0</v>
      </c>
    </row>
    <row r="2623" spans="2:4">
      <c r="B2623" s="490" t="s">
        <v>12245</v>
      </c>
      <c r="C2623" s="187">
        <v>1225000</v>
      </c>
      <c r="D2623" s="187">
        <v>14700000</v>
      </c>
    </row>
    <row r="2624" spans="2:4">
      <c r="B2624" s="490" t="s">
        <v>12246</v>
      </c>
      <c r="C2624" s="187">
        <v>1041000</v>
      </c>
      <c r="D2624" s="187">
        <v>12492000</v>
      </c>
    </row>
    <row r="2625" spans="2:4">
      <c r="B2625" s="490" t="s">
        <v>12247</v>
      </c>
      <c r="C2625" s="187">
        <v>929000</v>
      </c>
      <c r="D2625" s="187">
        <v>11148000</v>
      </c>
    </row>
    <row r="2626" spans="2:4">
      <c r="B2626" s="490" t="s">
        <v>12248</v>
      </c>
      <c r="C2626" s="187">
        <v>919000</v>
      </c>
      <c r="D2626" s="187">
        <v>11028000</v>
      </c>
    </row>
    <row r="2627" spans="2:4">
      <c r="B2627" s="490" t="s">
        <v>12249</v>
      </c>
      <c r="C2627" s="187">
        <v>878000</v>
      </c>
      <c r="D2627" s="187">
        <v>10536000</v>
      </c>
    </row>
    <row r="2628" spans="2:4">
      <c r="B2628" s="490" t="s">
        <v>12250</v>
      </c>
      <c r="C2628" s="187">
        <v>823000</v>
      </c>
      <c r="D2628" s="187">
        <v>9876000</v>
      </c>
    </row>
    <row r="2629" spans="2:4">
      <c r="B2629" s="490" t="s">
        <v>12251</v>
      </c>
      <c r="C2629" s="187">
        <v>800000</v>
      </c>
      <c r="D2629" s="187">
        <v>9600000</v>
      </c>
    </row>
    <row r="2630" spans="2:4">
      <c r="B2630" s="490" t="s">
        <v>12252</v>
      </c>
      <c r="C2630" s="187">
        <v>757000</v>
      </c>
      <c r="D2630" s="187">
        <v>9084000</v>
      </c>
    </row>
    <row r="2631" spans="2:4">
      <c r="B2631" s="490" t="s">
        <v>12253</v>
      </c>
      <c r="C2631" s="187">
        <v>562000</v>
      </c>
      <c r="D2631" s="187">
        <v>6744000</v>
      </c>
    </row>
    <row r="2632" spans="2:4">
      <c r="B2632" s="490" t="s">
        <v>12254</v>
      </c>
      <c r="C2632" s="187">
        <v>514000</v>
      </c>
      <c r="D2632" s="187">
        <v>6168000</v>
      </c>
    </row>
    <row r="2633" spans="2:4">
      <c r="B2633" s="490" t="s">
        <v>12255</v>
      </c>
      <c r="C2633" s="187">
        <v>457000</v>
      </c>
      <c r="D2633" s="187">
        <v>5484000</v>
      </c>
    </row>
    <row r="2634" spans="2:4">
      <c r="B2634" s="490" t="s">
        <v>12256</v>
      </c>
      <c r="C2634" s="187">
        <v>422000</v>
      </c>
      <c r="D2634" s="187">
        <v>5064000</v>
      </c>
    </row>
    <row r="2635" spans="2:4">
      <c r="B2635" s="490" t="s">
        <v>12257</v>
      </c>
      <c r="C2635" s="187">
        <v>399000</v>
      </c>
      <c r="D2635" s="187">
        <v>4788000</v>
      </c>
    </row>
    <row r="2636" spans="2:4">
      <c r="B2636" s="490" t="s">
        <v>12258</v>
      </c>
      <c r="C2636" s="187">
        <v>757000</v>
      </c>
      <c r="D2636" s="187">
        <v>9084000</v>
      </c>
    </row>
    <row r="2637" spans="2:4">
      <c r="B2637" s="490" t="s">
        <v>12259</v>
      </c>
      <c r="C2637" s="187">
        <v>814000</v>
      </c>
      <c r="D2637" s="187">
        <v>9768000</v>
      </c>
    </row>
    <row r="2638" spans="2:4">
      <c r="B2638" s="490" t="s">
        <v>12260</v>
      </c>
      <c r="C2638" s="187">
        <v>761000</v>
      </c>
      <c r="D2638" s="187">
        <v>9132000</v>
      </c>
    </row>
    <row r="2639" spans="2:4">
      <c r="B2639" s="490" t="s">
        <v>12261</v>
      </c>
      <c r="C2639" s="187">
        <v>762000</v>
      </c>
      <c r="D2639" s="187">
        <v>9144000</v>
      </c>
    </row>
    <row r="2640" spans="2:4">
      <c r="B2640" s="490" t="s">
        <v>12262</v>
      </c>
      <c r="C2640" s="187">
        <v>0</v>
      </c>
      <c r="D2640" s="187">
        <v>0</v>
      </c>
    </row>
    <row r="2641" spans="2:4">
      <c r="B2641" s="490" t="s">
        <v>12263</v>
      </c>
      <c r="C2641" s="187">
        <v>0</v>
      </c>
      <c r="D2641" s="187">
        <v>0</v>
      </c>
    </row>
    <row r="2642" spans="2:4">
      <c r="B2642" s="490" t="s">
        <v>12264</v>
      </c>
      <c r="C2642" s="187">
        <v>766000</v>
      </c>
      <c r="D2642" s="187">
        <v>9192000</v>
      </c>
    </row>
    <row r="2643" spans="2:4">
      <c r="B2643" s="490" t="s">
        <v>12265</v>
      </c>
      <c r="C2643" s="187">
        <v>937000</v>
      </c>
      <c r="D2643" s="187">
        <v>11244000</v>
      </c>
    </row>
    <row r="2644" spans="2:4">
      <c r="B2644" s="490" t="s">
        <v>12266</v>
      </c>
      <c r="C2644" s="187">
        <v>1030000</v>
      </c>
      <c r="D2644" s="187">
        <v>12360000</v>
      </c>
    </row>
    <row r="2645" spans="2:4">
      <c r="B2645" s="490" t="s">
        <v>12267</v>
      </c>
      <c r="C2645" s="187">
        <v>891000</v>
      </c>
      <c r="D2645" s="187">
        <v>10692000</v>
      </c>
    </row>
    <row r="2646" spans="2:4">
      <c r="B2646" s="490" t="s">
        <v>12268</v>
      </c>
      <c r="C2646" s="187">
        <v>533000</v>
      </c>
      <c r="D2646" s="187">
        <v>6396000</v>
      </c>
    </row>
    <row r="2647" spans="2:4">
      <c r="B2647" s="490" t="s">
        <v>12269</v>
      </c>
      <c r="C2647" s="187">
        <v>303000</v>
      </c>
      <c r="D2647" s="187">
        <v>3636000</v>
      </c>
    </row>
    <row r="2648" spans="2:4">
      <c r="B2648" s="490" t="s">
        <v>12270</v>
      </c>
      <c r="C2648" s="187">
        <v>0</v>
      </c>
      <c r="D2648" s="187">
        <v>0</v>
      </c>
    </row>
    <row r="2649" spans="2:4">
      <c r="B2649" s="490" t="s">
        <v>12271</v>
      </c>
      <c r="C2649" s="187">
        <v>0</v>
      </c>
      <c r="D2649" s="187">
        <v>0</v>
      </c>
    </row>
    <row r="2650" spans="2:4">
      <c r="B2650" s="490" t="s">
        <v>12272</v>
      </c>
      <c r="C2650" s="187">
        <v>0</v>
      </c>
      <c r="D2650" s="187">
        <v>0</v>
      </c>
    </row>
    <row r="2651" spans="2:4">
      <c r="B2651" s="490" t="s">
        <v>12273</v>
      </c>
      <c r="C2651" s="187">
        <v>0</v>
      </c>
      <c r="D2651" s="187">
        <v>0</v>
      </c>
    </row>
    <row r="2652" spans="2:4">
      <c r="B2652" s="490" t="s">
        <v>12274</v>
      </c>
      <c r="C2652" s="187">
        <v>1225000</v>
      </c>
      <c r="D2652" s="187">
        <v>14700000</v>
      </c>
    </row>
    <row r="2653" spans="2:4">
      <c r="B2653" s="490" t="s">
        <v>12275</v>
      </c>
      <c r="C2653" s="187">
        <v>1041000</v>
      </c>
      <c r="D2653" s="187">
        <v>12492000</v>
      </c>
    </row>
    <row r="2654" spans="2:4">
      <c r="B2654" s="490" t="s">
        <v>12276</v>
      </c>
      <c r="C2654" s="187">
        <v>929000</v>
      </c>
      <c r="D2654" s="187">
        <v>11148000</v>
      </c>
    </row>
    <row r="2655" spans="2:4">
      <c r="B2655" s="490" t="s">
        <v>12277</v>
      </c>
      <c r="C2655" s="187">
        <v>919000</v>
      </c>
      <c r="D2655" s="187">
        <v>11028000</v>
      </c>
    </row>
    <row r="2656" spans="2:4">
      <c r="B2656" s="490" t="s">
        <v>12278</v>
      </c>
      <c r="C2656" s="187">
        <v>878000</v>
      </c>
      <c r="D2656" s="187">
        <v>10536000</v>
      </c>
    </row>
    <row r="2657" spans="2:4">
      <c r="B2657" s="490" t="s">
        <v>12279</v>
      </c>
      <c r="C2657" s="187">
        <v>823000</v>
      </c>
      <c r="D2657" s="187">
        <v>9876000</v>
      </c>
    </row>
    <row r="2658" spans="2:4">
      <c r="B2658" s="490" t="s">
        <v>12280</v>
      </c>
      <c r="C2658" s="187">
        <v>800000</v>
      </c>
      <c r="D2658" s="187">
        <v>9600000</v>
      </c>
    </row>
    <row r="2659" spans="2:4">
      <c r="B2659" s="490" t="s">
        <v>12281</v>
      </c>
      <c r="C2659" s="187">
        <v>757000</v>
      </c>
      <c r="D2659" s="187">
        <v>9084000</v>
      </c>
    </row>
    <row r="2660" spans="2:4">
      <c r="B2660" s="490" t="s">
        <v>12282</v>
      </c>
      <c r="C2660" s="187">
        <v>562000</v>
      </c>
      <c r="D2660" s="187">
        <v>6744000</v>
      </c>
    </row>
    <row r="2661" spans="2:4">
      <c r="B2661" s="490" t="s">
        <v>12283</v>
      </c>
      <c r="C2661" s="187">
        <v>514000</v>
      </c>
      <c r="D2661" s="187">
        <v>6168000</v>
      </c>
    </row>
    <row r="2662" spans="2:4">
      <c r="B2662" s="490" t="s">
        <v>12284</v>
      </c>
      <c r="C2662" s="187">
        <v>457000</v>
      </c>
      <c r="D2662" s="187">
        <v>5484000</v>
      </c>
    </row>
    <row r="2663" spans="2:4">
      <c r="B2663" s="490" t="s">
        <v>12285</v>
      </c>
      <c r="C2663" s="187">
        <v>422000</v>
      </c>
      <c r="D2663" s="187">
        <v>5064000</v>
      </c>
    </row>
    <row r="2664" spans="2:4">
      <c r="B2664" s="490" t="s">
        <v>12286</v>
      </c>
      <c r="C2664" s="187">
        <v>399000</v>
      </c>
      <c r="D2664" s="187">
        <v>4788000</v>
      </c>
    </row>
    <row r="2665" spans="2:4">
      <c r="B2665" s="490" t="s">
        <v>12287</v>
      </c>
      <c r="C2665" s="187">
        <v>757000</v>
      </c>
      <c r="D2665" s="187">
        <v>9084000</v>
      </c>
    </row>
    <row r="2666" spans="2:4">
      <c r="B2666" s="490" t="s">
        <v>12288</v>
      </c>
      <c r="C2666" s="187">
        <v>814000</v>
      </c>
      <c r="D2666" s="187">
        <v>9768000</v>
      </c>
    </row>
    <row r="2667" spans="2:4">
      <c r="B2667" s="490" t="s">
        <v>12289</v>
      </c>
      <c r="C2667" s="187">
        <v>761000</v>
      </c>
      <c r="D2667" s="187">
        <v>9132000</v>
      </c>
    </row>
    <row r="2668" spans="2:4">
      <c r="B2668" s="490" t="s">
        <v>12290</v>
      </c>
      <c r="C2668" s="187">
        <v>762000</v>
      </c>
      <c r="D2668" s="187">
        <v>9144000</v>
      </c>
    </row>
    <row r="2669" spans="2:4">
      <c r="B2669" s="490" t="s">
        <v>12291</v>
      </c>
      <c r="C2669" s="187">
        <v>0</v>
      </c>
      <c r="D2669" s="187">
        <v>0</v>
      </c>
    </row>
    <row r="2670" spans="2:4">
      <c r="B2670" s="490" t="s">
        <v>12292</v>
      </c>
      <c r="C2670" s="187">
        <v>0</v>
      </c>
      <c r="D2670" s="187">
        <v>0</v>
      </c>
    </row>
    <row r="2671" spans="2:4">
      <c r="B2671" s="490" t="s">
        <v>12293</v>
      </c>
      <c r="C2671" s="187">
        <v>766000</v>
      </c>
      <c r="D2671" s="187">
        <v>9192000</v>
      </c>
    </row>
    <row r="2672" spans="2:4">
      <c r="B2672" s="490" t="s">
        <v>12294</v>
      </c>
      <c r="C2672" s="187">
        <v>937000</v>
      </c>
      <c r="D2672" s="187">
        <v>11244000</v>
      </c>
    </row>
    <row r="2673" spans="2:4">
      <c r="B2673" s="490" t="s">
        <v>12295</v>
      </c>
      <c r="C2673" s="187">
        <v>1030000</v>
      </c>
      <c r="D2673" s="187">
        <v>12360000</v>
      </c>
    </row>
    <row r="2674" spans="2:4">
      <c r="B2674" s="490" t="s">
        <v>12296</v>
      </c>
      <c r="C2674" s="187">
        <v>891000</v>
      </c>
      <c r="D2674" s="187">
        <v>10692000</v>
      </c>
    </row>
    <row r="2675" spans="2:4">
      <c r="B2675" s="490" t="s">
        <v>12297</v>
      </c>
      <c r="C2675" s="187">
        <v>533000</v>
      </c>
      <c r="D2675" s="187">
        <v>6396000</v>
      </c>
    </row>
    <row r="2676" spans="2:4">
      <c r="B2676" s="490" t="s">
        <v>12298</v>
      </c>
      <c r="C2676" s="187">
        <v>303000</v>
      </c>
      <c r="D2676" s="187">
        <v>3636000</v>
      </c>
    </row>
    <row r="2677" spans="2:4">
      <c r="B2677" s="490" t="s">
        <v>12299</v>
      </c>
      <c r="C2677" s="187">
        <v>0</v>
      </c>
      <c r="D2677" s="187">
        <v>0</v>
      </c>
    </row>
    <row r="2678" spans="2:4">
      <c r="B2678" s="490" t="s">
        <v>12300</v>
      </c>
      <c r="C2678" s="187">
        <v>0</v>
      </c>
      <c r="D2678" s="187">
        <v>0</v>
      </c>
    </row>
    <row r="2679" spans="2:4">
      <c r="B2679" s="490" t="s">
        <v>12301</v>
      </c>
      <c r="C2679" s="187">
        <v>0</v>
      </c>
      <c r="D2679" s="187">
        <v>0</v>
      </c>
    </row>
    <row r="2680" spans="2:4">
      <c r="B2680" s="490" t="s">
        <v>12302</v>
      </c>
      <c r="C2680" s="187">
        <v>0</v>
      </c>
      <c r="D2680" s="187">
        <v>0</v>
      </c>
    </row>
    <row r="2681" spans="2:4">
      <c r="B2681" s="490" t="s">
        <v>12303</v>
      </c>
      <c r="C2681" s="187">
        <v>1225000</v>
      </c>
      <c r="D2681" s="187">
        <v>14700000</v>
      </c>
    </row>
    <row r="2682" spans="2:4">
      <c r="B2682" s="490" t="s">
        <v>12304</v>
      </c>
      <c r="C2682" s="187">
        <v>1041000</v>
      </c>
      <c r="D2682" s="187">
        <v>12492000</v>
      </c>
    </row>
    <row r="2683" spans="2:4">
      <c r="B2683" s="490" t="s">
        <v>12305</v>
      </c>
      <c r="C2683" s="187">
        <v>929000</v>
      </c>
      <c r="D2683" s="187">
        <v>11148000</v>
      </c>
    </row>
    <row r="2684" spans="2:4">
      <c r="B2684" s="490" t="s">
        <v>12306</v>
      </c>
      <c r="C2684" s="187">
        <v>919000</v>
      </c>
      <c r="D2684" s="187">
        <v>11028000</v>
      </c>
    </row>
    <row r="2685" spans="2:4">
      <c r="B2685" s="490" t="s">
        <v>12307</v>
      </c>
      <c r="C2685" s="187">
        <v>878000</v>
      </c>
      <c r="D2685" s="187">
        <v>10536000</v>
      </c>
    </row>
    <row r="2686" spans="2:4">
      <c r="B2686" s="490" t="s">
        <v>12308</v>
      </c>
      <c r="C2686" s="187">
        <v>823000</v>
      </c>
      <c r="D2686" s="187">
        <v>9876000</v>
      </c>
    </row>
    <row r="2687" spans="2:4">
      <c r="B2687" s="490" t="s">
        <v>12309</v>
      </c>
      <c r="C2687" s="187">
        <v>800000</v>
      </c>
      <c r="D2687" s="187">
        <v>9600000</v>
      </c>
    </row>
    <row r="2688" spans="2:4">
      <c r="B2688" s="490" t="s">
        <v>12310</v>
      </c>
      <c r="C2688" s="187">
        <v>757000</v>
      </c>
      <c r="D2688" s="187">
        <v>9084000</v>
      </c>
    </row>
    <row r="2689" spans="2:4">
      <c r="B2689" s="490" t="s">
        <v>12311</v>
      </c>
      <c r="C2689" s="187">
        <v>562000</v>
      </c>
      <c r="D2689" s="187">
        <v>6744000</v>
      </c>
    </row>
    <row r="2690" spans="2:4">
      <c r="B2690" s="490" t="s">
        <v>12312</v>
      </c>
      <c r="C2690" s="187">
        <v>514000</v>
      </c>
      <c r="D2690" s="187">
        <v>6168000</v>
      </c>
    </row>
    <row r="2691" spans="2:4">
      <c r="B2691" s="490" t="s">
        <v>12313</v>
      </c>
      <c r="C2691" s="187">
        <v>457000</v>
      </c>
      <c r="D2691" s="187">
        <v>5484000</v>
      </c>
    </row>
    <row r="2692" spans="2:4">
      <c r="B2692" s="490" t="s">
        <v>12314</v>
      </c>
      <c r="C2692" s="187">
        <v>422000</v>
      </c>
      <c r="D2692" s="187">
        <v>5064000</v>
      </c>
    </row>
    <row r="2693" spans="2:4">
      <c r="B2693" s="490" t="s">
        <v>12315</v>
      </c>
      <c r="C2693" s="187">
        <v>399000</v>
      </c>
      <c r="D2693" s="187">
        <v>4788000</v>
      </c>
    </row>
    <row r="2694" spans="2:4">
      <c r="B2694" s="490" t="s">
        <v>12316</v>
      </c>
      <c r="C2694" s="187">
        <v>757000</v>
      </c>
      <c r="D2694" s="187">
        <v>9084000</v>
      </c>
    </row>
    <row r="2695" spans="2:4">
      <c r="B2695" s="490" t="s">
        <v>12317</v>
      </c>
      <c r="C2695" s="187">
        <v>814000</v>
      </c>
      <c r="D2695" s="187">
        <v>9768000</v>
      </c>
    </row>
    <row r="2696" spans="2:4">
      <c r="B2696" s="490" t="s">
        <v>12318</v>
      </c>
      <c r="C2696" s="187">
        <v>761000</v>
      </c>
      <c r="D2696" s="187">
        <v>9132000</v>
      </c>
    </row>
    <row r="2697" spans="2:4">
      <c r="B2697" s="490" t="s">
        <v>12319</v>
      </c>
      <c r="C2697" s="187">
        <v>762000</v>
      </c>
      <c r="D2697" s="187">
        <v>9144000</v>
      </c>
    </row>
    <row r="2698" spans="2:4">
      <c r="B2698" s="490" t="s">
        <v>12320</v>
      </c>
      <c r="C2698" s="187">
        <v>0</v>
      </c>
      <c r="D2698" s="187">
        <v>0</v>
      </c>
    </row>
    <row r="2699" spans="2:4">
      <c r="B2699" s="490" t="s">
        <v>12321</v>
      </c>
      <c r="C2699" s="187">
        <v>0</v>
      </c>
      <c r="D2699" s="187">
        <v>0</v>
      </c>
    </row>
    <row r="2700" spans="2:4">
      <c r="B2700" s="490" t="s">
        <v>12322</v>
      </c>
      <c r="C2700" s="187">
        <v>766000</v>
      </c>
      <c r="D2700" s="187">
        <v>9192000</v>
      </c>
    </row>
    <row r="2701" spans="2:4">
      <c r="B2701" s="490" t="s">
        <v>12323</v>
      </c>
      <c r="C2701" s="187">
        <v>937000</v>
      </c>
      <c r="D2701" s="187">
        <v>11244000</v>
      </c>
    </row>
    <row r="2702" spans="2:4">
      <c r="B2702" s="490" t="s">
        <v>12324</v>
      </c>
      <c r="C2702" s="187">
        <v>1030000</v>
      </c>
      <c r="D2702" s="187">
        <v>12360000</v>
      </c>
    </row>
    <row r="2703" spans="2:4">
      <c r="B2703" s="490" t="s">
        <v>12325</v>
      </c>
      <c r="C2703" s="187">
        <v>891000</v>
      </c>
      <c r="D2703" s="187">
        <v>10692000</v>
      </c>
    </row>
    <row r="2704" spans="2:4">
      <c r="B2704" s="490" t="s">
        <v>12326</v>
      </c>
      <c r="C2704" s="187">
        <v>533000</v>
      </c>
      <c r="D2704" s="187">
        <v>6396000</v>
      </c>
    </row>
    <row r="2705" spans="2:4">
      <c r="B2705" s="490" t="s">
        <v>12327</v>
      </c>
      <c r="C2705" s="187">
        <v>303000</v>
      </c>
      <c r="D2705" s="187">
        <v>3636000</v>
      </c>
    </row>
    <row r="2706" spans="2:4">
      <c r="B2706" s="490" t="s">
        <v>12328</v>
      </c>
      <c r="C2706" s="187">
        <v>0</v>
      </c>
      <c r="D2706" s="187">
        <v>0</v>
      </c>
    </row>
    <row r="2707" spans="2:4">
      <c r="B2707" s="490" t="s">
        <v>12329</v>
      </c>
      <c r="C2707" s="187">
        <v>0</v>
      </c>
      <c r="D2707" s="187">
        <v>0</v>
      </c>
    </row>
    <row r="2708" spans="2:4">
      <c r="B2708" s="490" t="s">
        <v>12330</v>
      </c>
      <c r="C2708" s="187">
        <v>0</v>
      </c>
      <c r="D2708" s="187">
        <v>0</v>
      </c>
    </row>
    <row r="2709" spans="2:4">
      <c r="B2709" s="490" t="s">
        <v>12331</v>
      </c>
      <c r="C2709" s="187">
        <v>0</v>
      </c>
      <c r="D2709" s="187">
        <v>0</v>
      </c>
    </row>
    <row r="2710" spans="2:4">
      <c r="B2710" s="490" t="s">
        <v>12332</v>
      </c>
      <c r="C2710" s="187">
        <v>1225000</v>
      </c>
      <c r="D2710" s="187">
        <v>14700000</v>
      </c>
    </row>
    <row r="2711" spans="2:4">
      <c r="B2711" s="490" t="s">
        <v>12333</v>
      </c>
      <c r="C2711" s="187">
        <v>1041000</v>
      </c>
      <c r="D2711" s="187">
        <v>12492000</v>
      </c>
    </row>
    <row r="2712" spans="2:4">
      <c r="B2712" s="490" t="s">
        <v>12334</v>
      </c>
      <c r="C2712" s="187">
        <v>929000</v>
      </c>
      <c r="D2712" s="187">
        <v>11148000</v>
      </c>
    </row>
    <row r="2713" spans="2:4">
      <c r="B2713" s="490" t="s">
        <v>12335</v>
      </c>
      <c r="C2713" s="187">
        <v>919000</v>
      </c>
      <c r="D2713" s="187">
        <v>11028000</v>
      </c>
    </row>
    <row r="2714" spans="2:4">
      <c r="B2714" s="490" t="s">
        <v>12336</v>
      </c>
      <c r="C2714" s="187">
        <v>878000</v>
      </c>
      <c r="D2714" s="187">
        <v>10536000</v>
      </c>
    </row>
    <row r="2715" spans="2:4">
      <c r="B2715" s="490" t="s">
        <v>12337</v>
      </c>
      <c r="C2715" s="187">
        <v>823000</v>
      </c>
      <c r="D2715" s="187">
        <v>9876000</v>
      </c>
    </row>
    <row r="2716" spans="2:4">
      <c r="B2716" s="490" t="s">
        <v>12338</v>
      </c>
      <c r="C2716" s="187">
        <v>800000</v>
      </c>
      <c r="D2716" s="187">
        <v>9600000</v>
      </c>
    </row>
    <row r="2717" spans="2:4">
      <c r="B2717" s="490" t="s">
        <v>12339</v>
      </c>
      <c r="C2717" s="187">
        <v>757000</v>
      </c>
      <c r="D2717" s="187">
        <v>9084000</v>
      </c>
    </row>
    <row r="2718" spans="2:4">
      <c r="B2718" s="490" t="s">
        <v>12340</v>
      </c>
      <c r="C2718" s="187">
        <v>562000</v>
      </c>
      <c r="D2718" s="187">
        <v>6744000</v>
      </c>
    </row>
    <row r="2719" spans="2:4">
      <c r="B2719" s="490" t="s">
        <v>12341</v>
      </c>
      <c r="C2719" s="187">
        <v>514000</v>
      </c>
      <c r="D2719" s="187">
        <v>6168000</v>
      </c>
    </row>
    <row r="2720" spans="2:4">
      <c r="B2720" s="490" t="s">
        <v>12342</v>
      </c>
      <c r="C2720" s="187">
        <v>457000</v>
      </c>
      <c r="D2720" s="187">
        <v>5484000</v>
      </c>
    </row>
    <row r="2721" spans="2:4">
      <c r="B2721" s="490" t="s">
        <v>12343</v>
      </c>
      <c r="C2721" s="187">
        <v>422000</v>
      </c>
      <c r="D2721" s="187">
        <v>5064000</v>
      </c>
    </row>
    <row r="2722" spans="2:4">
      <c r="B2722" s="490" t="s">
        <v>12344</v>
      </c>
      <c r="C2722" s="187">
        <v>399000</v>
      </c>
      <c r="D2722" s="187">
        <v>4788000</v>
      </c>
    </row>
    <row r="2723" spans="2:4">
      <c r="B2723" s="490" t="s">
        <v>12345</v>
      </c>
      <c r="C2723" s="187">
        <v>757000</v>
      </c>
      <c r="D2723" s="187">
        <v>9084000</v>
      </c>
    </row>
    <row r="2724" spans="2:4">
      <c r="B2724" s="490" t="s">
        <v>12346</v>
      </c>
      <c r="C2724" s="187">
        <v>814000</v>
      </c>
      <c r="D2724" s="187">
        <v>9768000</v>
      </c>
    </row>
    <row r="2725" spans="2:4">
      <c r="B2725" s="490" t="s">
        <v>12347</v>
      </c>
      <c r="C2725" s="187">
        <v>761000</v>
      </c>
      <c r="D2725" s="187">
        <v>9132000</v>
      </c>
    </row>
    <row r="2726" spans="2:4">
      <c r="B2726" s="490" t="s">
        <v>12348</v>
      </c>
      <c r="C2726" s="187">
        <v>762000</v>
      </c>
      <c r="D2726" s="187">
        <v>9144000</v>
      </c>
    </row>
    <row r="2727" spans="2:4">
      <c r="B2727" s="490" t="s">
        <v>12349</v>
      </c>
      <c r="C2727" s="187">
        <v>0</v>
      </c>
      <c r="D2727" s="187">
        <v>0</v>
      </c>
    </row>
    <row r="2728" spans="2:4">
      <c r="B2728" s="490" t="s">
        <v>12350</v>
      </c>
      <c r="C2728" s="187">
        <v>0</v>
      </c>
      <c r="D2728" s="187">
        <v>0</v>
      </c>
    </row>
    <row r="2729" spans="2:4">
      <c r="B2729" s="490" t="s">
        <v>12351</v>
      </c>
      <c r="C2729" s="187">
        <v>766000</v>
      </c>
      <c r="D2729" s="187">
        <v>9192000</v>
      </c>
    </row>
    <row r="2730" spans="2:4">
      <c r="B2730" s="490" t="s">
        <v>12352</v>
      </c>
      <c r="C2730" s="187">
        <v>937000</v>
      </c>
      <c r="D2730" s="187">
        <v>11244000</v>
      </c>
    </row>
    <row r="2731" spans="2:4">
      <c r="B2731" s="490" t="s">
        <v>12353</v>
      </c>
      <c r="C2731" s="187">
        <v>1030000</v>
      </c>
      <c r="D2731" s="187">
        <v>12360000</v>
      </c>
    </row>
    <row r="2732" spans="2:4">
      <c r="B2732" s="490" t="s">
        <v>12354</v>
      </c>
      <c r="C2732" s="187">
        <v>891000</v>
      </c>
      <c r="D2732" s="187">
        <v>10692000</v>
      </c>
    </row>
    <row r="2733" spans="2:4">
      <c r="B2733" s="490" t="s">
        <v>12355</v>
      </c>
      <c r="C2733" s="187">
        <v>533000</v>
      </c>
      <c r="D2733" s="187">
        <v>6396000</v>
      </c>
    </row>
    <row r="2734" spans="2:4">
      <c r="B2734" s="490" t="s">
        <v>12356</v>
      </c>
      <c r="C2734" s="187">
        <v>303000</v>
      </c>
      <c r="D2734" s="187">
        <v>3636000</v>
      </c>
    </row>
    <row r="2735" spans="2:4">
      <c r="B2735" s="490" t="s">
        <v>12357</v>
      </c>
      <c r="C2735" s="187">
        <v>0</v>
      </c>
      <c r="D2735" s="187">
        <v>0</v>
      </c>
    </row>
    <row r="2736" spans="2:4">
      <c r="B2736" s="490" t="s">
        <v>12358</v>
      </c>
      <c r="C2736" s="187">
        <v>0</v>
      </c>
      <c r="D2736" s="187">
        <v>0</v>
      </c>
    </row>
    <row r="2737" spans="2:4">
      <c r="B2737" s="490" t="s">
        <v>12359</v>
      </c>
      <c r="C2737" s="187">
        <v>0</v>
      </c>
      <c r="D2737" s="187">
        <v>0</v>
      </c>
    </row>
    <row r="2738" spans="2:4">
      <c r="B2738" s="490" t="s">
        <v>12360</v>
      </c>
      <c r="C2738" s="187">
        <v>0</v>
      </c>
      <c r="D2738" s="187">
        <v>0</v>
      </c>
    </row>
    <row r="2739" spans="2:4">
      <c r="B2739" s="490" t="s">
        <v>12361</v>
      </c>
      <c r="C2739" s="187">
        <v>0</v>
      </c>
      <c r="D2739" s="187">
        <v>0</v>
      </c>
    </row>
    <row r="2740" spans="2:4">
      <c r="B2740" s="490" t="s">
        <v>12362</v>
      </c>
      <c r="C2740" s="187">
        <v>1011000</v>
      </c>
      <c r="D2740" s="187">
        <v>12132000</v>
      </c>
    </row>
    <row r="2741" spans="2:4">
      <c r="B2741" s="490" t="s">
        <v>12363</v>
      </c>
      <c r="C2741" s="187">
        <v>903000</v>
      </c>
      <c r="D2741" s="187">
        <v>10836000</v>
      </c>
    </row>
    <row r="2742" spans="2:4">
      <c r="B2742" s="490" t="s">
        <v>12364</v>
      </c>
      <c r="C2742" s="187">
        <v>904000</v>
      </c>
      <c r="D2742" s="187">
        <v>10848000</v>
      </c>
    </row>
    <row r="2743" spans="2:4">
      <c r="B2743" s="490" t="s">
        <v>12365</v>
      </c>
      <c r="C2743" s="187">
        <v>857000</v>
      </c>
      <c r="D2743" s="187">
        <v>10284000</v>
      </c>
    </row>
    <row r="2744" spans="2:4">
      <c r="B2744" s="490" t="s">
        <v>12366</v>
      </c>
      <c r="C2744" s="187">
        <v>797000</v>
      </c>
      <c r="D2744" s="187">
        <v>9564000</v>
      </c>
    </row>
    <row r="2745" spans="2:4">
      <c r="B2745" s="490" t="s">
        <v>12367</v>
      </c>
      <c r="C2745" s="187">
        <v>789000</v>
      </c>
      <c r="D2745" s="187">
        <v>9468000</v>
      </c>
    </row>
    <row r="2746" spans="2:4">
      <c r="B2746" s="490" t="s">
        <v>12368</v>
      </c>
      <c r="C2746" s="187">
        <v>762000</v>
      </c>
      <c r="D2746" s="187">
        <v>9144000</v>
      </c>
    </row>
    <row r="2747" spans="2:4">
      <c r="B2747" s="490" t="s">
        <v>12369</v>
      </c>
      <c r="C2747" s="187">
        <v>543000</v>
      </c>
      <c r="D2747" s="187">
        <v>6516000</v>
      </c>
    </row>
    <row r="2748" spans="2:4">
      <c r="B2748" s="490" t="s">
        <v>12370</v>
      </c>
      <c r="C2748" s="187">
        <v>476000</v>
      </c>
      <c r="D2748" s="187">
        <v>5712000</v>
      </c>
    </row>
    <row r="2749" spans="2:4">
      <c r="B2749" s="490" t="s">
        <v>12371</v>
      </c>
      <c r="C2749" s="187">
        <v>478000</v>
      </c>
      <c r="D2749" s="187">
        <v>5736000</v>
      </c>
    </row>
    <row r="2750" spans="2:4">
      <c r="B2750" s="490" t="s">
        <v>12372</v>
      </c>
      <c r="C2750" s="187">
        <v>500000</v>
      </c>
      <c r="D2750" s="187">
        <v>6000000</v>
      </c>
    </row>
    <row r="2751" spans="2:4">
      <c r="B2751" s="490" t="s">
        <v>12373</v>
      </c>
      <c r="C2751" s="187">
        <v>377000</v>
      </c>
      <c r="D2751" s="187">
        <v>4524000</v>
      </c>
    </row>
    <row r="2752" spans="2:4">
      <c r="B2752" s="490" t="s">
        <v>12374</v>
      </c>
      <c r="C2752" s="187">
        <v>1337000</v>
      </c>
      <c r="D2752" s="187">
        <v>16044000</v>
      </c>
    </row>
    <row r="2753" spans="2:4">
      <c r="B2753" s="490" t="s">
        <v>12375</v>
      </c>
      <c r="C2753" s="187">
        <v>647000</v>
      </c>
      <c r="D2753" s="187">
        <v>7764000</v>
      </c>
    </row>
    <row r="2754" spans="2:4">
      <c r="B2754" s="490" t="s">
        <v>12376</v>
      </c>
      <c r="C2754" s="187">
        <v>579000</v>
      </c>
      <c r="D2754" s="187">
        <v>6948000</v>
      </c>
    </row>
    <row r="2755" spans="2:4">
      <c r="B2755" s="490" t="s">
        <v>12377</v>
      </c>
      <c r="C2755" s="187">
        <v>497000</v>
      </c>
      <c r="D2755" s="187">
        <v>5964000</v>
      </c>
    </row>
    <row r="2756" spans="2:4">
      <c r="B2756" s="490" t="s">
        <v>12378</v>
      </c>
      <c r="C2756" s="187">
        <v>0</v>
      </c>
      <c r="D2756" s="187">
        <v>0</v>
      </c>
    </row>
    <row r="2757" spans="2:4">
      <c r="B2757" s="490" t="s">
        <v>12379</v>
      </c>
      <c r="C2757" s="187">
        <v>0</v>
      </c>
      <c r="D2757" s="187">
        <v>0</v>
      </c>
    </row>
    <row r="2758" spans="2:4">
      <c r="B2758" s="490" t="s">
        <v>12380</v>
      </c>
      <c r="C2758" s="187">
        <v>0</v>
      </c>
      <c r="D2758" s="187">
        <v>0</v>
      </c>
    </row>
    <row r="2759" spans="2:4">
      <c r="B2759" s="490" t="s">
        <v>12381</v>
      </c>
      <c r="C2759" s="187">
        <v>490000</v>
      </c>
      <c r="D2759" s="187">
        <v>5880000</v>
      </c>
    </row>
    <row r="2760" spans="2:4">
      <c r="B2760" s="490" t="s">
        <v>12382</v>
      </c>
      <c r="C2760" s="187">
        <v>465000</v>
      </c>
      <c r="D2760" s="187">
        <v>5580000</v>
      </c>
    </row>
    <row r="2761" spans="2:4">
      <c r="B2761" s="490" t="s">
        <v>12383</v>
      </c>
      <c r="C2761" s="187">
        <v>355000</v>
      </c>
      <c r="D2761" s="187">
        <v>4260000</v>
      </c>
    </row>
    <row r="2762" spans="2:4">
      <c r="B2762" s="490" t="s">
        <v>12384</v>
      </c>
      <c r="C2762" s="187">
        <v>459000</v>
      </c>
      <c r="D2762" s="187">
        <v>5508000</v>
      </c>
    </row>
    <row r="2763" spans="2:4">
      <c r="B2763" s="490" t="s">
        <v>12385</v>
      </c>
      <c r="C2763" s="187">
        <v>0</v>
      </c>
      <c r="D2763" s="187">
        <v>0</v>
      </c>
    </row>
    <row r="2764" spans="2:4">
      <c r="B2764" s="490" t="s">
        <v>12386</v>
      </c>
      <c r="C2764" s="187">
        <v>0</v>
      </c>
      <c r="D2764" s="187">
        <v>0</v>
      </c>
    </row>
    <row r="2765" spans="2:4">
      <c r="B2765" s="490" t="s">
        <v>12387</v>
      </c>
      <c r="C2765" s="187">
        <v>0</v>
      </c>
      <c r="D2765" s="187">
        <v>0</v>
      </c>
    </row>
    <row r="2766" spans="2:4">
      <c r="B2766" s="490" t="s">
        <v>12388</v>
      </c>
      <c r="C2766" s="187">
        <v>0</v>
      </c>
      <c r="D2766" s="187">
        <v>0</v>
      </c>
    </row>
    <row r="2767" spans="2:4">
      <c r="B2767" s="490" t="s">
        <v>12389</v>
      </c>
      <c r="C2767" s="187">
        <v>0</v>
      </c>
      <c r="D2767" s="187">
        <v>0</v>
      </c>
    </row>
    <row r="2768" spans="2:4">
      <c r="B2768" s="490" t="s">
        <v>12390</v>
      </c>
      <c r="C2768" s="187">
        <v>0</v>
      </c>
      <c r="D2768" s="187">
        <v>0</v>
      </c>
    </row>
    <row r="2769" spans="2:4">
      <c r="B2769" s="490" t="s">
        <v>12391</v>
      </c>
      <c r="C2769" s="187">
        <v>1011000</v>
      </c>
      <c r="D2769" s="187">
        <v>12132000</v>
      </c>
    </row>
    <row r="2770" spans="2:4">
      <c r="B2770" s="490" t="s">
        <v>12392</v>
      </c>
      <c r="C2770" s="187">
        <v>903000</v>
      </c>
      <c r="D2770" s="187">
        <v>10836000</v>
      </c>
    </row>
    <row r="2771" spans="2:4">
      <c r="B2771" s="490" t="s">
        <v>12393</v>
      </c>
      <c r="C2771" s="187">
        <v>904000</v>
      </c>
      <c r="D2771" s="187">
        <v>10848000</v>
      </c>
    </row>
    <row r="2772" spans="2:4">
      <c r="B2772" s="490" t="s">
        <v>12394</v>
      </c>
      <c r="C2772" s="187">
        <v>857000</v>
      </c>
      <c r="D2772" s="187">
        <v>10284000</v>
      </c>
    </row>
    <row r="2773" spans="2:4">
      <c r="B2773" s="490" t="s">
        <v>12395</v>
      </c>
      <c r="C2773" s="187">
        <v>797000</v>
      </c>
      <c r="D2773" s="187">
        <v>9564000</v>
      </c>
    </row>
    <row r="2774" spans="2:4">
      <c r="B2774" s="490" t="s">
        <v>12396</v>
      </c>
      <c r="C2774" s="187">
        <v>789000</v>
      </c>
      <c r="D2774" s="187">
        <v>9468000</v>
      </c>
    </row>
    <row r="2775" spans="2:4">
      <c r="B2775" s="490" t="s">
        <v>12397</v>
      </c>
      <c r="C2775" s="187">
        <v>762000</v>
      </c>
      <c r="D2775" s="187">
        <v>9144000</v>
      </c>
    </row>
    <row r="2776" spans="2:4">
      <c r="B2776" s="490" t="s">
        <v>12398</v>
      </c>
      <c r="C2776" s="187">
        <v>543000</v>
      </c>
      <c r="D2776" s="187">
        <v>6516000</v>
      </c>
    </row>
    <row r="2777" spans="2:4">
      <c r="B2777" s="490" t="s">
        <v>12399</v>
      </c>
      <c r="C2777" s="187">
        <v>476000</v>
      </c>
      <c r="D2777" s="187">
        <v>5712000</v>
      </c>
    </row>
    <row r="2778" spans="2:4">
      <c r="B2778" s="490" t="s">
        <v>12400</v>
      </c>
      <c r="C2778" s="187">
        <v>478000</v>
      </c>
      <c r="D2778" s="187">
        <v>5736000</v>
      </c>
    </row>
    <row r="2779" spans="2:4">
      <c r="B2779" s="490" t="s">
        <v>12401</v>
      </c>
      <c r="C2779" s="187">
        <v>500000</v>
      </c>
      <c r="D2779" s="187">
        <v>6000000</v>
      </c>
    </row>
    <row r="2780" spans="2:4">
      <c r="B2780" s="490" t="s">
        <v>12402</v>
      </c>
      <c r="C2780" s="187">
        <v>377000</v>
      </c>
      <c r="D2780" s="187">
        <v>4524000</v>
      </c>
    </row>
    <row r="2781" spans="2:4">
      <c r="B2781" s="490" t="s">
        <v>12403</v>
      </c>
      <c r="C2781" s="187">
        <v>1337000</v>
      </c>
      <c r="D2781" s="187">
        <v>16044000</v>
      </c>
    </row>
    <row r="2782" spans="2:4">
      <c r="B2782" s="490" t="s">
        <v>12404</v>
      </c>
      <c r="C2782" s="187">
        <v>647000</v>
      </c>
      <c r="D2782" s="187">
        <v>7764000</v>
      </c>
    </row>
    <row r="2783" spans="2:4">
      <c r="B2783" s="490" t="s">
        <v>12405</v>
      </c>
      <c r="C2783" s="187">
        <v>579000</v>
      </c>
      <c r="D2783" s="187">
        <v>6948000</v>
      </c>
    </row>
    <row r="2784" spans="2:4">
      <c r="B2784" s="490" t="s">
        <v>12406</v>
      </c>
      <c r="C2784" s="187">
        <v>497000</v>
      </c>
      <c r="D2784" s="187">
        <v>5964000</v>
      </c>
    </row>
    <row r="2785" spans="2:4">
      <c r="B2785" s="490" t="s">
        <v>12407</v>
      </c>
      <c r="C2785" s="187">
        <v>0</v>
      </c>
      <c r="D2785" s="187">
        <v>0</v>
      </c>
    </row>
    <row r="2786" spans="2:4">
      <c r="B2786" s="490" t="s">
        <v>12408</v>
      </c>
      <c r="C2786" s="187">
        <v>0</v>
      </c>
      <c r="D2786" s="187">
        <v>0</v>
      </c>
    </row>
    <row r="2787" spans="2:4">
      <c r="B2787" s="490" t="s">
        <v>12409</v>
      </c>
      <c r="C2787" s="187">
        <v>0</v>
      </c>
      <c r="D2787" s="187">
        <v>0</v>
      </c>
    </row>
    <row r="2788" spans="2:4">
      <c r="B2788" s="490" t="s">
        <v>12410</v>
      </c>
      <c r="C2788" s="187">
        <v>490000</v>
      </c>
      <c r="D2788" s="187">
        <v>5880000</v>
      </c>
    </row>
    <row r="2789" spans="2:4">
      <c r="B2789" s="490" t="s">
        <v>12411</v>
      </c>
      <c r="C2789" s="187">
        <v>465000</v>
      </c>
      <c r="D2789" s="187">
        <v>5580000</v>
      </c>
    </row>
    <row r="2790" spans="2:4">
      <c r="B2790" s="490" t="s">
        <v>12412</v>
      </c>
      <c r="C2790" s="187">
        <v>355000</v>
      </c>
      <c r="D2790" s="187">
        <v>4260000</v>
      </c>
    </row>
    <row r="2791" spans="2:4">
      <c r="B2791" s="490" t="s">
        <v>12413</v>
      </c>
      <c r="C2791" s="187">
        <v>459000</v>
      </c>
      <c r="D2791" s="187">
        <v>5508000</v>
      </c>
    </row>
    <row r="2792" spans="2:4">
      <c r="B2792" s="490" t="s">
        <v>12414</v>
      </c>
      <c r="C2792" s="187">
        <v>0</v>
      </c>
      <c r="D2792" s="187">
        <v>0</v>
      </c>
    </row>
    <row r="2793" spans="2:4">
      <c r="B2793" s="490" t="s">
        <v>12415</v>
      </c>
      <c r="C2793" s="187">
        <v>0</v>
      </c>
      <c r="D2793" s="187">
        <v>0</v>
      </c>
    </row>
    <row r="2794" spans="2:4">
      <c r="B2794" s="490" t="s">
        <v>12416</v>
      </c>
      <c r="C2794" s="187">
        <v>0</v>
      </c>
      <c r="D2794" s="187">
        <v>0</v>
      </c>
    </row>
    <row r="2795" spans="2:4">
      <c r="B2795" s="490" t="s">
        <v>12417</v>
      </c>
      <c r="C2795" s="187">
        <v>0</v>
      </c>
      <c r="D2795" s="187">
        <v>0</v>
      </c>
    </row>
    <row r="2796" spans="2:4">
      <c r="B2796" s="490" t="s">
        <v>12418</v>
      </c>
      <c r="C2796" s="187">
        <v>0</v>
      </c>
      <c r="D2796" s="187">
        <v>0</v>
      </c>
    </row>
    <row r="2797" spans="2:4">
      <c r="B2797" s="490" t="s">
        <v>12419</v>
      </c>
      <c r="C2797" s="187">
        <v>1220000</v>
      </c>
      <c r="D2797" s="187">
        <v>14640000</v>
      </c>
    </row>
    <row r="2798" spans="2:4">
      <c r="B2798" s="490" t="s">
        <v>12420</v>
      </c>
      <c r="C2798" s="187">
        <v>1059000</v>
      </c>
      <c r="D2798" s="187">
        <v>12708000</v>
      </c>
    </row>
    <row r="2799" spans="2:4">
      <c r="B2799" s="490" t="s">
        <v>12421</v>
      </c>
      <c r="C2799" s="187">
        <v>0</v>
      </c>
      <c r="D2799" s="187">
        <v>0</v>
      </c>
    </row>
    <row r="2800" spans="2:4">
      <c r="B2800" s="490" t="s">
        <v>12422</v>
      </c>
      <c r="C2800" s="187">
        <v>927000</v>
      </c>
      <c r="D2800" s="187">
        <v>11124000</v>
      </c>
    </row>
    <row r="2801" spans="2:4">
      <c r="B2801" s="490" t="s">
        <v>12423</v>
      </c>
      <c r="C2801" s="187">
        <v>900000</v>
      </c>
      <c r="D2801" s="187">
        <v>10800000</v>
      </c>
    </row>
    <row r="2802" spans="2:4">
      <c r="B2802" s="490" t="s">
        <v>12424</v>
      </c>
      <c r="C2802" s="187">
        <v>810000</v>
      </c>
      <c r="D2802" s="187">
        <v>9720000</v>
      </c>
    </row>
    <row r="2803" spans="2:4">
      <c r="B2803" s="490" t="s">
        <v>12425</v>
      </c>
      <c r="C2803" s="187">
        <v>784000</v>
      </c>
      <c r="D2803" s="187">
        <v>9408000</v>
      </c>
    </row>
    <row r="2804" spans="2:4">
      <c r="B2804" s="490" t="s">
        <v>12426</v>
      </c>
      <c r="C2804" s="187">
        <v>771000</v>
      </c>
      <c r="D2804" s="187">
        <v>9252000</v>
      </c>
    </row>
    <row r="2805" spans="2:4">
      <c r="B2805" s="490" t="s">
        <v>12427</v>
      </c>
      <c r="C2805" s="187">
        <v>598000</v>
      </c>
      <c r="D2805" s="187">
        <v>7176000</v>
      </c>
    </row>
    <row r="2806" spans="2:4">
      <c r="B2806" s="490" t="s">
        <v>12428</v>
      </c>
      <c r="C2806" s="187">
        <v>514000</v>
      </c>
      <c r="D2806" s="187">
        <v>6168000</v>
      </c>
    </row>
    <row r="2807" spans="2:4">
      <c r="B2807" s="490" t="s">
        <v>12429</v>
      </c>
      <c r="C2807" s="187">
        <v>477000</v>
      </c>
      <c r="D2807" s="187">
        <v>5724000</v>
      </c>
    </row>
    <row r="2808" spans="2:4">
      <c r="B2808" s="490" t="s">
        <v>12430</v>
      </c>
      <c r="C2808" s="187">
        <v>430000</v>
      </c>
      <c r="D2808" s="187">
        <v>5160000</v>
      </c>
    </row>
    <row r="2809" spans="2:4">
      <c r="B2809" s="490" t="s">
        <v>12431</v>
      </c>
      <c r="C2809" s="187">
        <v>406000</v>
      </c>
      <c r="D2809" s="187">
        <v>4872000</v>
      </c>
    </row>
    <row r="2810" spans="2:4">
      <c r="B2810" s="490" t="s">
        <v>12432</v>
      </c>
      <c r="C2810" s="187">
        <v>708000</v>
      </c>
      <c r="D2810" s="187">
        <v>8496000</v>
      </c>
    </row>
    <row r="2811" spans="2:4">
      <c r="B2811" s="490" t="s">
        <v>12433</v>
      </c>
      <c r="C2811" s="187">
        <v>800000</v>
      </c>
      <c r="D2811" s="187">
        <v>9600000</v>
      </c>
    </row>
    <row r="2812" spans="2:4">
      <c r="B2812" s="490" t="s">
        <v>12434</v>
      </c>
      <c r="C2812" s="187">
        <v>627000</v>
      </c>
      <c r="D2812" s="187">
        <v>7524000</v>
      </c>
    </row>
    <row r="2813" spans="2:4">
      <c r="B2813" s="490" t="s">
        <v>12435</v>
      </c>
      <c r="C2813" s="187">
        <v>467000</v>
      </c>
      <c r="D2813" s="187">
        <v>5604000</v>
      </c>
    </row>
    <row r="2814" spans="2:4">
      <c r="B2814" s="490" t="s">
        <v>12436</v>
      </c>
      <c r="C2814" s="187">
        <v>0</v>
      </c>
      <c r="D2814" s="187">
        <v>0</v>
      </c>
    </row>
    <row r="2815" spans="2:4">
      <c r="B2815" s="490" t="s">
        <v>12437</v>
      </c>
      <c r="C2815" s="187">
        <v>0</v>
      </c>
      <c r="D2815" s="187">
        <v>0</v>
      </c>
    </row>
    <row r="2816" spans="2:4">
      <c r="B2816" s="490" t="s">
        <v>12438</v>
      </c>
      <c r="C2816" s="187">
        <v>0</v>
      </c>
      <c r="D2816" s="187">
        <v>0</v>
      </c>
    </row>
    <row r="2817" spans="2:4">
      <c r="B2817" s="490" t="s">
        <v>12439</v>
      </c>
      <c r="C2817" s="187">
        <v>627000</v>
      </c>
      <c r="D2817" s="187">
        <v>7524000</v>
      </c>
    </row>
    <row r="2818" spans="2:4">
      <c r="B2818" s="490" t="s">
        <v>12440</v>
      </c>
      <c r="C2818" s="187">
        <v>403000</v>
      </c>
      <c r="D2818" s="187">
        <v>4836000</v>
      </c>
    </row>
    <row r="2819" spans="2:4">
      <c r="B2819" s="490" t="s">
        <v>12441</v>
      </c>
      <c r="C2819" s="187">
        <v>0</v>
      </c>
      <c r="D2819" s="187">
        <v>0</v>
      </c>
    </row>
    <row r="2820" spans="2:4">
      <c r="B2820" s="490" t="s">
        <v>12442</v>
      </c>
      <c r="C2820" s="187">
        <v>378000</v>
      </c>
      <c r="D2820" s="187">
        <v>4536000</v>
      </c>
    </row>
    <row r="2821" spans="2:4">
      <c r="B2821" s="490" t="s">
        <v>12443</v>
      </c>
      <c r="C2821" s="187">
        <v>100000</v>
      </c>
      <c r="D2821" s="187">
        <v>1200000</v>
      </c>
    </row>
    <row r="2822" spans="2:4">
      <c r="B2822" s="490" t="s">
        <v>12444</v>
      </c>
      <c r="C2822" s="187">
        <v>0</v>
      </c>
      <c r="D2822" s="187">
        <v>0</v>
      </c>
    </row>
    <row r="2823" spans="2:4">
      <c r="B2823" s="490" t="s">
        <v>12445</v>
      </c>
      <c r="C2823" s="187">
        <v>0</v>
      </c>
      <c r="D2823" s="187">
        <v>0</v>
      </c>
    </row>
    <row r="2824" spans="2:4">
      <c r="B2824" s="490" t="s">
        <v>12446</v>
      </c>
      <c r="C2824" s="187">
        <v>0</v>
      </c>
      <c r="D2824" s="187">
        <v>0</v>
      </c>
    </row>
    <row r="2825" spans="2:4">
      <c r="B2825" s="490" t="s">
        <v>12447</v>
      </c>
      <c r="C2825" s="187">
        <v>0</v>
      </c>
      <c r="D2825" s="187">
        <v>0</v>
      </c>
    </row>
    <row r="2826" spans="2:4">
      <c r="B2826" s="490" t="s">
        <v>12448</v>
      </c>
      <c r="C2826" s="187">
        <v>0</v>
      </c>
      <c r="D2826" s="187">
        <v>0</v>
      </c>
    </row>
    <row r="2827" spans="2:4">
      <c r="B2827" s="490" t="s">
        <v>12449</v>
      </c>
      <c r="C2827" s="187">
        <v>1019000</v>
      </c>
      <c r="D2827" s="187">
        <v>12228000</v>
      </c>
    </row>
    <row r="2828" spans="2:4">
      <c r="B2828" s="490" t="s">
        <v>12450</v>
      </c>
      <c r="C2828" s="187">
        <v>916000</v>
      </c>
      <c r="D2828" s="187">
        <v>10992000</v>
      </c>
    </row>
    <row r="2829" spans="2:4">
      <c r="B2829" s="490" t="s">
        <v>12451</v>
      </c>
      <c r="C2829" s="187">
        <v>905000</v>
      </c>
      <c r="D2829" s="187">
        <v>10860000</v>
      </c>
    </row>
    <row r="2830" spans="2:4">
      <c r="B2830" s="490" t="s">
        <v>12452</v>
      </c>
      <c r="C2830" s="187">
        <v>853000</v>
      </c>
      <c r="D2830" s="187">
        <v>10236000</v>
      </c>
    </row>
    <row r="2831" spans="2:4">
      <c r="B2831" s="490" t="s">
        <v>12453</v>
      </c>
      <c r="C2831" s="187">
        <v>767000</v>
      </c>
      <c r="D2831" s="187">
        <v>9204000</v>
      </c>
    </row>
    <row r="2832" spans="2:4">
      <c r="B2832" s="490" t="s">
        <v>12454</v>
      </c>
      <c r="C2832" s="187">
        <v>755000</v>
      </c>
      <c r="D2832" s="187">
        <v>9060000</v>
      </c>
    </row>
    <row r="2833" spans="2:4">
      <c r="B2833" s="490" t="s">
        <v>12455</v>
      </c>
      <c r="C2833" s="187">
        <v>0</v>
      </c>
      <c r="D2833" s="187">
        <v>0</v>
      </c>
    </row>
    <row r="2834" spans="2:4">
      <c r="B2834" s="490" t="s">
        <v>12456</v>
      </c>
      <c r="C2834" s="187">
        <v>526000</v>
      </c>
      <c r="D2834" s="187">
        <v>6312000</v>
      </c>
    </row>
    <row r="2835" spans="2:4">
      <c r="B2835" s="490" t="s">
        <v>12457</v>
      </c>
      <c r="C2835" s="187">
        <v>488000</v>
      </c>
      <c r="D2835" s="187">
        <v>5856000</v>
      </c>
    </row>
    <row r="2836" spans="2:4">
      <c r="B2836" s="490" t="s">
        <v>12458</v>
      </c>
      <c r="C2836" s="187">
        <v>435000</v>
      </c>
      <c r="D2836" s="187">
        <v>5220000</v>
      </c>
    </row>
    <row r="2837" spans="2:4">
      <c r="B2837" s="490" t="s">
        <v>12459</v>
      </c>
      <c r="C2837" s="187">
        <v>0</v>
      </c>
      <c r="D2837" s="187">
        <v>0</v>
      </c>
    </row>
    <row r="2838" spans="2:4">
      <c r="B2838" s="490" t="s">
        <v>12460</v>
      </c>
      <c r="C2838" s="187">
        <v>371000</v>
      </c>
      <c r="D2838" s="187">
        <v>4452000</v>
      </c>
    </row>
    <row r="2839" spans="2:4">
      <c r="B2839" s="490" t="s">
        <v>12461</v>
      </c>
      <c r="C2839" s="187">
        <v>0</v>
      </c>
      <c r="D2839" s="187">
        <v>0</v>
      </c>
    </row>
    <row r="2840" spans="2:4">
      <c r="B2840" s="490" t="s">
        <v>12462</v>
      </c>
      <c r="C2840" s="187">
        <v>673000</v>
      </c>
      <c r="D2840" s="187">
        <v>8076000</v>
      </c>
    </row>
    <row r="2841" spans="2:4">
      <c r="B2841" s="490" t="s">
        <v>12463</v>
      </c>
      <c r="C2841" s="187">
        <v>496000</v>
      </c>
      <c r="D2841" s="187">
        <v>5952000</v>
      </c>
    </row>
    <row r="2842" spans="2:4">
      <c r="B2842" s="490" t="s">
        <v>12464</v>
      </c>
      <c r="C2842" s="187">
        <v>491000</v>
      </c>
      <c r="D2842" s="187">
        <v>5892000</v>
      </c>
    </row>
    <row r="2843" spans="2:4">
      <c r="B2843" s="490" t="s">
        <v>12465</v>
      </c>
      <c r="C2843" s="187">
        <v>0</v>
      </c>
      <c r="D2843" s="187">
        <v>0</v>
      </c>
    </row>
    <row r="2844" spans="2:4">
      <c r="B2844" s="490" t="s">
        <v>12466</v>
      </c>
      <c r="C2844" s="187">
        <v>0</v>
      </c>
      <c r="D2844" s="187">
        <v>0</v>
      </c>
    </row>
    <row r="2845" spans="2:4">
      <c r="B2845" s="490" t="s">
        <v>12467</v>
      </c>
      <c r="C2845" s="187">
        <v>0</v>
      </c>
      <c r="D2845" s="187">
        <v>0</v>
      </c>
    </row>
    <row r="2846" spans="2:4">
      <c r="B2846" s="490" t="s">
        <v>12468</v>
      </c>
      <c r="C2846" s="187">
        <v>0</v>
      </c>
      <c r="D2846" s="187">
        <v>0</v>
      </c>
    </row>
    <row r="2847" spans="2:4">
      <c r="B2847" s="490" t="s">
        <v>12469</v>
      </c>
      <c r="C2847" s="187">
        <v>0</v>
      </c>
      <c r="D2847" s="187">
        <v>0</v>
      </c>
    </row>
    <row r="2848" spans="2:4">
      <c r="B2848" s="490" t="s">
        <v>12470</v>
      </c>
      <c r="C2848" s="187">
        <v>0</v>
      </c>
      <c r="D2848" s="187">
        <v>0</v>
      </c>
    </row>
    <row r="2849" spans="2:4">
      <c r="B2849" s="490" t="s">
        <v>12471</v>
      </c>
      <c r="C2849" s="187">
        <v>0</v>
      </c>
      <c r="D2849" s="187">
        <v>0</v>
      </c>
    </row>
    <row r="2850" spans="2:4">
      <c r="B2850" s="490" t="s">
        <v>12472</v>
      </c>
      <c r="C2850" s="187">
        <v>170000</v>
      </c>
      <c r="D2850" s="187">
        <v>2040000</v>
      </c>
    </row>
    <row r="2851" spans="2:4">
      <c r="B2851" s="490" t="s">
        <v>12473</v>
      </c>
      <c r="C2851" s="187">
        <v>0</v>
      </c>
      <c r="D2851" s="187">
        <v>0</v>
      </c>
    </row>
    <row r="2852" spans="2:4">
      <c r="B2852" s="490" t="s">
        <v>12474</v>
      </c>
      <c r="C2852" s="187">
        <v>0</v>
      </c>
      <c r="D2852" s="187">
        <v>0</v>
      </c>
    </row>
    <row r="2853" spans="2:4">
      <c r="B2853" s="490" t="s">
        <v>12475</v>
      </c>
      <c r="C2853" s="187">
        <v>0</v>
      </c>
      <c r="D2853" s="187">
        <v>0</v>
      </c>
    </row>
    <row r="2854" spans="2:4">
      <c r="B2854" s="490" t="s">
        <v>12476</v>
      </c>
      <c r="C2854" s="187">
        <v>0</v>
      </c>
      <c r="D2854" s="187">
        <v>0</v>
      </c>
    </row>
    <row r="2855" spans="2:4">
      <c r="B2855" s="490" t="s">
        <v>12477</v>
      </c>
      <c r="C2855" s="187">
        <v>1130000</v>
      </c>
      <c r="D2855" s="187">
        <v>13560000</v>
      </c>
    </row>
    <row r="2856" spans="2:4">
      <c r="B2856" s="490" t="s">
        <v>12478</v>
      </c>
      <c r="C2856" s="187">
        <v>980000</v>
      </c>
      <c r="D2856" s="187">
        <v>11760000</v>
      </c>
    </row>
    <row r="2857" spans="2:4">
      <c r="B2857" s="490" t="s">
        <v>12479</v>
      </c>
      <c r="C2857" s="187">
        <v>889000</v>
      </c>
      <c r="D2857" s="187">
        <v>10668000</v>
      </c>
    </row>
    <row r="2858" spans="2:4">
      <c r="B2858" s="490" t="s">
        <v>12480</v>
      </c>
      <c r="C2858" s="187">
        <v>880000</v>
      </c>
      <c r="D2858" s="187">
        <v>10560000</v>
      </c>
    </row>
    <row r="2859" spans="2:4">
      <c r="B2859" s="490" t="s">
        <v>12481</v>
      </c>
      <c r="C2859" s="187">
        <v>805000</v>
      </c>
      <c r="D2859" s="187">
        <v>9660000</v>
      </c>
    </row>
    <row r="2860" spans="2:4">
      <c r="B2860" s="490" t="s">
        <v>12482</v>
      </c>
      <c r="C2860" s="187">
        <v>756000</v>
      </c>
      <c r="D2860" s="187">
        <v>9072000</v>
      </c>
    </row>
    <row r="2861" spans="2:4">
      <c r="B2861" s="490" t="s">
        <v>12483</v>
      </c>
      <c r="C2861" s="187">
        <v>718000</v>
      </c>
      <c r="D2861" s="187">
        <v>8616000</v>
      </c>
    </row>
    <row r="2862" spans="2:4">
      <c r="B2862" s="490" t="s">
        <v>12484</v>
      </c>
      <c r="C2862" s="187">
        <v>688000</v>
      </c>
      <c r="D2862" s="187">
        <v>8256000</v>
      </c>
    </row>
    <row r="2863" spans="2:4">
      <c r="B2863" s="490" t="s">
        <v>12485</v>
      </c>
      <c r="C2863" s="187">
        <v>521000</v>
      </c>
      <c r="D2863" s="187">
        <v>6252000</v>
      </c>
    </row>
    <row r="2864" spans="2:4">
      <c r="B2864" s="490" t="s">
        <v>12486</v>
      </c>
      <c r="C2864" s="187">
        <v>470000</v>
      </c>
      <c r="D2864" s="187">
        <v>5640000</v>
      </c>
    </row>
    <row r="2865" spans="2:4">
      <c r="B2865" s="490" t="s">
        <v>12487</v>
      </c>
      <c r="C2865" s="187">
        <v>437000</v>
      </c>
      <c r="D2865" s="187">
        <v>5244000</v>
      </c>
    </row>
    <row r="2866" spans="2:4">
      <c r="B2866" s="490" t="s">
        <v>12488</v>
      </c>
      <c r="C2866" s="187">
        <v>404000</v>
      </c>
      <c r="D2866" s="187">
        <v>4848000</v>
      </c>
    </row>
    <row r="2867" spans="2:4">
      <c r="B2867" s="490" t="s">
        <v>12489</v>
      </c>
      <c r="C2867" s="187">
        <v>345000</v>
      </c>
      <c r="D2867" s="187">
        <v>4140000</v>
      </c>
    </row>
    <row r="2868" spans="2:4">
      <c r="B2868" s="490" t="s">
        <v>12490</v>
      </c>
      <c r="C2868" s="187">
        <v>0</v>
      </c>
      <c r="D2868" s="187">
        <v>0</v>
      </c>
    </row>
    <row r="2869" spans="2:4">
      <c r="B2869" s="490" t="s">
        <v>12491</v>
      </c>
      <c r="C2869" s="187">
        <v>653000</v>
      </c>
      <c r="D2869" s="187">
        <v>7836000</v>
      </c>
    </row>
    <row r="2870" spans="2:4">
      <c r="B2870" s="490" t="s">
        <v>12492</v>
      </c>
      <c r="C2870" s="187">
        <v>539000</v>
      </c>
      <c r="D2870" s="187">
        <v>6468000</v>
      </c>
    </row>
    <row r="2871" spans="2:4">
      <c r="B2871" s="490" t="s">
        <v>12493</v>
      </c>
      <c r="C2871" s="187">
        <v>428000</v>
      </c>
      <c r="D2871" s="187">
        <v>5136000</v>
      </c>
    </row>
    <row r="2872" spans="2:4">
      <c r="B2872" s="490" t="s">
        <v>12494</v>
      </c>
      <c r="C2872" s="187">
        <v>331000</v>
      </c>
      <c r="D2872" s="187">
        <v>3972000</v>
      </c>
    </row>
    <row r="2873" spans="2:4">
      <c r="B2873" s="490" t="s">
        <v>12495</v>
      </c>
      <c r="C2873" s="187">
        <v>0</v>
      </c>
      <c r="D2873" s="187">
        <v>0</v>
      </c>
    </row>
    <row r="2874" spans="2:4">
      <c r="B2874" s="490" t="s">
        <v>12496</v>
      </c>
      <c r="C2874" s="187">
        <v>0</v>
      </c>
      <c r="D2874" s="187">
        <v>0</v>
      </c>
    </row>
    <row r="2875" spans="2:4">
      <c r="B2875" s="490" t="s">
        <v>12497</v>
      </c>
      <c r="C2875" s="187">
        <v>0</v>
      </c>
      <c r="D2875" s="187">
        <v>0</v>
      </c>
    </row>
    <row r="2876" spans="2:4">
      <c r="B2876" s="490" t="s">
        <v>12498</v>
      </c>
      <c r="C2876" s="187">
        <v>0</v>
      </c>
      <c r="D2876" s="187">
        <v>0</v>
      </c>
    </row>
    <row r="2877" spans="2:4">
      <c r="B2877" s="490" t="s">
        <v>12499</v>
      </c>
      <c r="C2877" s="187">
        <v>478000</v>
      </c>
      <c r="D2877" s="187">
        <v>5736000</v>
      </c>
    </row>
    <row r="2878" spans="2:4">
      <c r="B2878" s="490" t="s">
        <v>12500</v>
      </c>
      <c r="C2878" s="187">
        <v>286000</v>
      </c>
      <c r="D2878" s="187">
        <v>3432000</v>
      </c>
    </row>
    <row r="2879" spans="2:4">
      <c r="B2879" s="490" t="s">
        <v>12501</v>
      </c>
      <c r="C2879" s="187">
        <v>450000</v>
      </c>
      <c r="D2879" s="187">
        <v>5400000</v>
      </c>
    </row>
    <row r="2880" spans="2:4">
      <c r="B2880" s="490" t="s">
        <v>12502</v>
      </c>
      <c r="C2880" s="187">
        <v>0</v>
      </c>
      <c r="D2880" s="187">
        <v>0</v>
      </c>
    </row>
    <row r="2881" spans="2:4">
      <c r="B2881" s="490" t="s">
        <v>12503</v>
      </c>
      <c r="C2881" s="187">
        <v>0</v>
      </c>
      <c r="D2881" s="187">
        <v>0</v>
      </c>
    </row>
    <row r="2882" spans="2:4">
      <c r="B2882" s="490" t="s">
        <v>12504</v>
      </c>
      <c r="C2882" s="187">
        <v>0</v>
      </c>
      <c r="D2882" s="187">
        <v>0</v>
      </c>
    </row>
    <row r="2883" spans="2:4">
      <c r="B2883" s="490" t="s">
        <v>12505</v>
      </c>
      <c r="C2883" s="187">
        <v>0</v>
      </c>
      <c r="D2883" s="187">
        <v>0</v>
      </c>
    </row>
    <row r="2884" spans="2:4">
      <c r="B2884" s="490" t="s">
        <v>12506</v>
      </c>
      <c r="C2884" s="187">
        <v>0</v>
      </c>
      <c r="D2884" s="187">
        <v>0</v>
      </c>
    </row>
    <row r="2885" spans="2:4">
      <c r="B2885" s="490" t="s">
        <v>12507</v>
      </c>
      <c r="C2885" s="187">
        <v>360000</v>
      </c>
      <c r="D2885" s="187">
        <v>4323000</v>
      </c>
    </row>
    <row r="2886" spans="2:4">
      <c r="B2886" s="490" t="s">
        <v>12508</v>
      </c>
      <c r="C2886" s="187">
        <v>383000</v>
      </c>
      <c r="D2886" s="187">
        <v>4598000</v>
      </c>
    </row>
    <row r="2887" spans="2:4">
      <c r="B2887" s="490" t="s">
        <v>12509</v>
      </c>
      <c r="C2887" s="187">
        <v>501000</v>
      </c>
      <c r="D2887" s="187">
        <v>6011000</v>
      </c>
    </row>
    <row r="2888" spans="2:4">
      <c r="B2888" s="490" t="s">
        <v>12510</v>
      </c>
      <c r="C2888" s="187">
        <v>602000</v>
      </c>
      <c r="D2888" s="187">
        <v>7226000</v>
      </c>
    </row>
    <row r="2889" spans="2:4">
      <c r="B2889" s="490" t="s">
        <v>12511</v>
      </c>
      <c r="C2889" s="187">
        <v>660000</v>
      </c>
      <c r="D2889" s="187">
        <v>7915000</v>
      </c>
    </row>
    <row r="2890" spans="2:4">
      <c r="B2890" s="490" t="s">
        <v>12512</v>
      </c>
      <c r="C2890" s="187">
        <v>681000</v>
      </c>
      <c r="D2890" s="187">
        <v>8174000</v>
      </c>
    </row>
    <row r="2891" spans="2:4">
      <c r="B2891" s="490" t="s">
        <v>12513</v>
      </c>
      <c r="C2891" s="187">
        <v>751000</v>
      </c>
      <c r="D2891" s="187">
        <v>9014000</v>
      </c>
    </row>
    <row r="2892" spans="2:4">
      <c r="B2892" s="490" t="s">
        <v>12514</v>
      </c>
      <c r="C2892" s="187">
        <v>859000</v>
      </c>
      <c r="D2892" s="187">
        <v>10305000</v>
      </c>
    </row>
    <row r="2893" spans="2:4">
      <c r="B2893" s="490" t="s">
        <v>12515</v>
      </c>
      <c r="C2893" s="187">
        <v>957000</v>
      </c>
      <c r="D2893" s="187">
        <v>11483000</v>
      </c>
    </row>
    <row r="2894" spans="2:4">
      <c r="B2894" s="490" t="s">
        <v>12516</v>
      </c>
      <c r="C2894" s="187">
        <v>0</v>
      </c>
      <c r="D2894" s="187">
        <v>0</v>
      </c>
    </row>
    <row r="2895" spans="2:4">
      <c r="B2895" s="490" t="s">
        <v>12517</v>
      </c>
      <c r="C2895" s="187">
        <v>362000</v>
      </c>
      <c r="D2895" s="187">
        <v>4344000</v>
      </c>
    </row>
    <row r="2896" spans="2:4">
      <c r="B2896" s="490" t="s">
        <v>12518</v>
      </c>
      <c r="C2896" s="187">
        <v>456000</v>
      </c>
      <c r="D2896" s="187">
        <v>5474000</v>
      </c>
    </row>
    <row r="2897" spans="2:4">
      <c r="B2897" s="490" t="s">
        <v>12519</v>
      </c>
      <c r="C2897" s="187">
        <v>515000</v>
      </c>
      <c r="D2897" s="187">
        <v>6183000</v>
      </c>
    </row>
    <row r="2898" spans="2:4">
      <c r="B2898" s="490" t="s">
        <v>12520</v>
      </c>
      <c r="C2898" s="187">
        <v>602000</v>
      </c>
      <c r="D2898" s="187">
        <v>7219000</v>
      </c>
    </row>
    <row r="2899" spans="2:4">
      <c r="B2899" s="490" t="s">
        <v>12521</v>
      </c>
      <c r="C2899" s="187">
        <v>667000</v>
      </c>
      <c r="D2899" s="187">
        <v>8003000</v>
      </c>
    </row>
    <row r="2900" spans="2:4">
      <c r="B2900" s="490" t="s">
        <v>12522</v>
      </c>
      <c r="C2900" s="187">
        <v>799000</v>
      </c>
      <c r="D2900" s="187">
        <v>9588000</v>
      </c>
    </row>
    <row r="2901" spans="2:4">
      <c r="B2901" s="490" t="s">
        <v>12523</v>
      </c>
      <c r="C2901" s="187">
        <v>958000</v>
      </c>
      <c r="D2901" s="187">
        <v>11496000</v>
      </c>
    </row>
    <row r="2902" spans="2:4">
      <c r="B2902" s="490" t="s">
        <v>8989</v>
      </c>
      <c r="C2902" s="187">
        <v>369500</v>
      </c>
      <c r="D2902" s="187">
        <v>4434000</v>
      </c>
    </row>
    <row r="2903" spans="2:4">
      <c r="B2903" s="490" t="s">
        <v>8991</v>
      </c>
      <c r="C2903" s="187">
        <v>402800</v>
      </c>
      <c r="D2903" s="187">
        <v>4833600</v>
      </c>
    </row>
    <row r="2904" spans="2:4">
      <c r="B2904" s="490" t="s">
        <v>8994</v>
      </c>
      <c r="C2904" s="187">
        <v>403000</v>
      </c>
      <c r="D2904" s="187">
        <v>4836000</v>
      </c>
    </row>
    <row r="2905" spans="2:4">
      <c r="B2905" s="490" t="s">
        <v>8998</v>
      </c>
      <c r="C2905" s="187">
        <v>418900</v>
      </c>
      <c r="D2905" s="187">
        <v>5026800</v>
      </c>
    </row>
    <row r="2906" spans="2:4">
      <c r="B2906" s="490" t="s">
        <v>9000</v>
      </c>
      <c r="C2906" s="187">
        <v>399200</v>
      </c>
      <c r="D2906" s="187">
        <v>4790400</v>
      </c>
    </row>
    <row r="2907" spans="2:4">
      <c r="B2907" s="490" t="s">
        <v>9002</v>
      </c>
      <c r="C2907" s="187">
        <v>437000</v>
      </c>
      <c r="D2907" s="187">
        <v>5244000</v>
      </c>
    </row>
    <row r="2908" spans="2:4">
      <c r="B2908" s="490" t="s">
        <v>9004</v>
      </c>
      <c r="C2908" s="187">
        <v>428400</v>
      </c>
      <c r="D2908" s="187">
        <v>5140800</v>
      </c>
    </row>
    <row r="2909" spans="2:4">
      <c r="B2909" s="490" t="s">
        <v>9007</v>
      </c>
      <c r="C2909" s="187">
        <v>296400</v>
      </c>
      <c r="D2909" s="187">
        <v>3556800</v>
      </c>
    </row>
    <row r="2910" spans="2:4">
      <c r="B2910" s="490" t="s">
        <v>9009</v>
      </c>
      <c r="C2910" s="187">
        <v>388500</v>
      </c>
      <c r="D2910" s="187">
        <v>4662000</v>
      </c>
    </row>
    <row r="2911" spans="2:4">
      <c r="B2911" s="490" t="s">
        <v>9011</v>
      </c>
      <c r="C2911" s="187">
        <v>490300</v>
      </c>
      <c r="D2911" s="187">
        <v>5883600</v>
      </c>
    </row>
    <row r="2912" spans="2:4">
      <c r="B2912" s="490" t="s">
        <v>9015</v>
      </c>
      <c r="C2912" s="187">
        <v>375000</v>
      </c>
      <c r="D2912" s="187">
        <v>4500000</v>
      </c>
    </row>
    <row r="2913" spans="2:4">
      <c r="B2913" s="490" t="s">
        <v>9017</v>
      </c>
      <c r="C2913" s="187">
        <v>422200</v>
      </c>
      <c r="D2913" s="187">
        <v>5066400</v>
      </c>
    </row>
    <row r="2914" spans="2:4">
      <c r="B2914" s="490" t="s">
        <v>9019</v>
      </c>
      <c r="C2914" s="187">
        <v>427800</v>
      </c>
      <c r="D2914" s="187">
        <v>5133600</v>
      </c>
    </row>
    <row r="2915" spans="2:4">
      <c r="B2915" s="490" t="s">
        <v>9021</v>
      </c>
      <c r="C2915" s="187">
        <v>424600</v>
      </c>
      <c r="D2915" s="187">
        <v>5095200</v>
      </c>
    </row>
    <row r="2916" spans="2:4">
      <c r="B2916" s="490" t="s">
        <v>9023</v>
      </c>
      <c r="C2916" s="187">
        <v>471100</v>
      </c>
      <c r="D2916" s="187">
        <v>5653200</v>
      </c>
    </row>
    <row r="2917" spans="2:4">
      <c r="B2917" s="490" t="s">
        <v>9026</v>
      </c>
      <c r="C2917" s="187">
        <v>950200</v>
      </c>
      <c r="D2917" s="187">
        <v>11402800</v>
      </c>
    </row>
    <row r="2918" spans="2:4">
      <c r="B2918" s="490" t="s">
        <v>9029</v>
      </c>
      <c r="C2918" s="187">
        <v>950200</v>
      </c>
      <c r="D2918" s="187">
        <v>11402800</v>
      </c>
    </row>
    <row r="2919" spans="2:4">
      <c r="B2919" s="490" t="s">
        <v>9032</v>
      </c>
      <c r="C2919" s="187">
        <v>415600</v>
      </c>
      <c r="D2919" s="187">
        <v>4987200</v>
      </c>
    </row>
    <row r="2920" spans="2:4">
      <c r="B2920" s="490" t="s">
        <v>9034</v>
      </c>
      <c r="C2920" s="187">
        <v>380200</v>
      </c>
      <c r="D2920" s="187">
        <v>4562400</v>
      </c>
    </row>
    <row r="2921" spans="2:4">
      <c r="B2921" s="490" t="s">
        <v>9037</v>
      </c>
      <c r="C2921" s="187">
        <v>355000</v>
      </c>
      <c r="D2921" s="187">
        <v>4260000</v>
      </c>
    </row>
    <row r="2922" spans="2:4">
      <c r="B2922" s="490" t="s">
        <v>9039</v>
      </c>
      <c r="C2922" s="187">
        <v>367800</v>
      </c>
      <c r="D2922" s="187">
        <v>4413600</v>
      </c>
    </row>
    <row r="2923" spans="2:4">
      <c r="B2923" s="490" t="s">
        <v>9041</v>
      </c>
      <c r="C2923" s="187">
        <v>378400</v>
      </c>
      <c r="D2923" s="187">
        <v>4540800</v>
      </c>
    </row>
    <row r="2924" spans="2:4">
      <c r="B2924" s="490" t="s">
        <v>9043</v>
      </c>
      <c r="C2924" s="187">
        <v>465900</v>
      </c>
      <c r="D2924" s="187">
        <v>5590800</v>
      </c>
    </row>
    <row r="2925" spans="2:4">
      <c r="B2925" s="490" t="s">
        <v>9045</v>
      </c>
      <c r="C2925" s="187">
        <v>421700</v>
      </c>
      <c r="D2925" s="187">
        <v>5060400</v>
      </c>
    </row>
    <row r="2926" spans="2:4">
      <c r="B2926" s="490" t="s">
        <v>9048</v>
      </c>
      <c r="C2926" s="187">
        <v>434100</v>
      </c>
      <c r="D2926" s="187">
        <v>5209200</v>
      </c>
    </row>
    <row r="2927" spans="2:4">
      <c r="B2927" s="490" t="s">
        <v>9050</v>
      </c>
      <c r="C2927" s="187">
        <v>539600</v>
      </c>
      <c r="D2927" s="187">
        <v>6475200</v>
      </c>
    </row>
    <row r="2928" spans="2:4">
      <c r="B2928" s="490" t="s">
        <v>9052</v>
      </c>
      <c r="C2928" s="187">
        <v>455300</v>
      </c>
      <c r="D2928" s="187">
        <v>5463600</v>
      </c>
    </row>
    <row r="2929" spans="2:4">
      <c r="B2929" s="490" t="s">
        <v>9054</v>
      </c>
      <c r="C2929" s="187">
        <v>439000</v>
      </c>
      <c r="D2929" s="187">
        <v>5268000</v>
      </c>
    </row>
    <row r="2930" spans="2:4">
      <c r="B2930" s="490" t="s">
        <v>9057</v>
      </c>
      <c r="C2930" s="187">
        <v>447800</v>
      </c>
      <c r="D2930" s="187">
        <v>5373600</v>
      </c>
    </row>
    <row r="2931" spans="2:4">
      <c r="B2931" s="490" t="s">
        <v>9060</v>
      </c>
      <c r="C2931" s="187">
        <v>388700</v>
      </c>
      <c r="D2931" s="187">
        <v>4664400</v>
      </c>
    </row>
    <row r="2932" spans="2:4">
      <c r="B2932" s="490" t="s">
        <v>9067</v>
      </c>
      <c r="C2932" s="187">
        <v>567400</v>
      </c>
      <c r="D2932" s="187">
        <v>6808800</v>
      </c>
    </row>
    <row r="2933" spans="2:4">
      <c r="B2933" s="490" t="s">
        <v>9069</v>
      </c>
      <c r="C2933" s="187">
        <v>280300</v>
      </c>
      <c r="D2933" s="187">
        <v>3363600</v>
      </c>
    </row>
    <row r="2934" spans="2:4">
      <c r="B2934" s="490" t="s">
        <v>9071</v>
      </c>
      <c r="C2934" s="187">
        <v>910400</v>
      </c>
      <c r="D2934" s="187">
        <v>10924500</v>
      </c>
    </row>
    <row r="2935" spans="2:4">
      <c r="B2935" s="490" t="s">
        <v>9075</v>
      </c>
      <c r="C2935" s="187">
        <v>750500</v>
      </c>
      <c r="D2935" s="187">
        <v>9005400</v>
      </c>
    </row>
    <row r="2936" spans="2:4">
      <c r="B2936" s="490" t="s">
        <v>9078</v>
      </c>
      <c r="C2936" s="187">
        <v>750500</v>
      </c>
      <c r="D2936" s="187">
        <v>9005400</v>
      </c>
    </row>
    <row r="2937" spans="2:4">
      <c r="B2937" s="490" t="s">
        <v>9080</v>
      </c>
      <c r="C2937" s="187">
        <v>601600</v>
      </c>
      <c r="D2937" s="187">
        <v>7219200</v>
      </c>
    </row>
    <row r="2938" spans="2:4">
      <c r="B2938" s="490" t="s">
        <v>9082</v>
      </c>
      <c r="C2938" s="187">
        <v>750500</v>
      </c>
      <c r="D2938" s="187">
        <v>9005400</v>
      </c>
    </row>
    <row r="2939" spans="2:4">
      <c r="B2939" s="490" t="s">
        <v>9084</v>
      </c>
      <c r="C2939" s="187">
        <v>750500</v>
      </c>
      <c r="D2939" s="187">
        <v>9005400</v>
      </c>
    </row>
    <row r="2940" spans="2:4">
      <c r="B2940" s="490" t="s">
        <v>9086</v>
      </c>
      <c r="C2940" s="187">
        <v>691700</v>
      </c>
      <c r="D2940" s="187">
        <v>8300100</v>
      </c>
    </row>
    <row r="2941" spans="2:4">
      <c r="B2941" s="490" t="s">
        <v>9091</v>
      </c>
      <c r="C2941" s="187">
        <v>419400</v>
      </c>
      <c r="D2941" s="187">
        <v>5032800</v>
      </c>
    </row>
    <row r="2942" spans="2:4">
      <c r="B2942" s="490" t="s">
        <v>9093</v>
      </c>
      <c r="C2942" s="187">
        <v>827300</v>
      </c>
      <c r="D2942" s="187">
        <v>9927100</v>
      </c>
    </row>
    <row r="2943" spans="2:4">
      <c r="B2943" s="490" t="s">
        <v>9097</v>
      </c>
      <c r="C2943" s="187">
        <v>458000</v>
      </c>
      <c r="D2943" s="187">
        <v>5496000</v>
      </c>
    </row>
    <row r="2944" spans="2:4">
      <c r="B2944" s="490" t="s">
        <v>9100</v>
      </c>
      <c r="C2944" s="187">
        <v>449300</v>
      </c>
      <c r="D2944" s="187">
        <v>5391600</v>
      </c>
    </row>
    <row r="2945" spans="2:4">
      <c r="B2945" s="490" t="s">
        <v>9102</v>
      </c>
      <c r="C2945" s="187">
        <v>435900</v>
      </c>
      <c r="D2945" s="187">
        <v>5230800</v>
      </c>
    </row>
    <row r="2946" spans="2:4">
      <c r="B2946" s="490" t="s">
        <v>9104</v>
      </c>
      <c r="C2946" s="187">
        <v>462900</v>
      </c>
      <c r="D2946" s="187">
        <v>5554800</v>
      </c>
    </row>
    <row r="2947" spans="2:4">
      <c r="B2947" s="490" t="s">
        <v>9106</v>
      </c>
      <c r="C2947" s="187">
        <v>450300</v>
      </c>
      <c r="D2947" s="187">
        <v>5403600</v>
      </c>
    </row>
    <row r="2948" spans="2:4">
      <c r="B2948" s="490" t="s">
        <v>9113</v>
      </c>
      <c r="C2948" s="187">
        <v>750500</v>
      </c>
      <c r="D2948" s="187">
        <v>9005400</v>
      </c>
    </row>
    <row r="2949" spans="2:4">
      <c r="B2949" s="490" t="s">
        <v>9115</v>
      </c>
      <c r="C2949" s="187">
        <v>750500</v>
      </c>
      <c r="D2949" s="187">
        <v>9005400</v>
      </c>
    </row>
    <row r="2950" spans="2:4">
      <c r="B2950" s="490" t="s">
        <v>9117</v>
      </c>
      <c r="C2950" s="187">
        <v>750500</v>
      </c>
      <c r="D2950" s="187">
        <v>9005400</v>
      </c>
    </row>
    <row r="2951" spans="2:4">
      <c r="B2951" s="490" t="s">
        <v>9120</v>
      </c>
      <c r="C2951" s="187">
        <v>691700</v>
      </c>
      <c r="D2951" s="187">
        <v>8300100</v>
      </c>
    </row>
    <row r="2952" spans="2:4">
      <c r="B2952" s="490" t="s">
        <v>9122</v>
      </c>
      <c r="C2952" s="187">
        <v>827300</v>
      </c>
      <c r="D2952" s="187">
        <v>9927100</v>
      </c>
    </row>
    <row r="2953" spans="2:4">
      <c r="B2953" s="490" t="s">
        <v>9124</v>
      </c>
      <c r="C2953" s="187">
        <v>359300</v>
      </c>
      <c r="D2953" s="187">
        <v>4311600</v>
      </c>
    </row>
    <row r="2954" spans="2:4">
      <c r="B2954" s="490" t="s">
        <v>9126</v>
      </c>
      <c r="C2954" s="187">
        <v>526600</v>
      </c>
      <c r="D2954" s="187">
        <v>6319200</v>
      </c>
    </row>
    <row r="2955" spans="2:4">
      <c r="B2955" s="490" t="s">
        <v>9129</v>
      </c>
      <c r="C2955" s="187">
        <v>453500</v>
      </c>
      <c r="D2955" s="187">
        <v>5442000</v>
      </c>
    </row>
    <row r="2956" spans="2:4">
      <c r="B2956" s="490" t="s">
        <v>9131</v>
      </c>
      <c r="C2956" s="187">
        <v>750500</v>
      </c>
      <c r="D2956" s="187">
        <v>9005400</v>
      </c>
    </row>
    <row r="2957" spans="2:4">
      <c r="B2957" s="490" t="s">
        <v>9133</v>
      </c>
      <c r="C2957" s="187">
        <v>910400</v>
      </c>
      <c r="D2957" s="187">
        <v>10924500</v>
      </c>
    </row>
    <row r="2958" spans="2:4">
      <c r="B2958" s="490" t="s">
        <v>9136</v>
      </c>
      <c r="C2958" s="187">
        <v>456200</v>
      </c>
      <c r="D2958" s="187">
        <v>5474400</v>
      </c>
    </row>
    <row r="2959" spans="2:4">
      <c r="B2959" s="490" t="s">
        <v>9138</v>
      </c>
      <c r="C2959" s="187">
        <v>452800</v>
      </c>
      <c r="D2959" s="187">
        <v>5433600</v>
      </c>
    </row>
    <row r="2960" spans="2:4">
      <c r="B2960" s="490" t="s">
        <v>9140</v>
      </c>
      <c r="C2960" s="187">
        <v>950200</v>
      </c>
      <c r="D2960" s="187">
        <v>11402800</v>
      </c>
    </row>
    <row r="2961" spans="2:4">
      <c r="B2961" s="490" t="s">
        <v>9143</v>
      </c>
      <c r="C2961" s="187">
        <v>827300</v>
      </c>
      <c r="D2961" s="187">
        <v>9927100</v>
      </c>
    </row>
    <row r="2962" spans="2:4">
      <c r="B2962" s="490" t="s">
        <v>9146</v>
      </c>
      <c r="C2962" s="187">
        <v>691700</v>
      </c>
      <c r="D2962" s="187">
        <v>8300100</v>
      </c>
    </row>
    <row r="2963" spans="2:4">
      <c r="B2963" s="490" t="s">
        <v>9149</v>
      </c>
      <c r="C2963" s="187">
        <v>750500</v>
      </c>
      <c r="D2963" s="187">
        <v>9005400</v>
      </c>
    </row>
    <row r="2964" spans="2:4">
      <c r="B2964" s="490" t="s">
        <v>9151</v>
      </c>
      <c r="C2964" s="187">
        <v>750500</v>
      </c>
      <c r="D2964" s="187">
        <v>9005400</v>
      </c>
    </row>
    <row r="2965" spans="2:4">
      <c r="B2965" s="490" t="s">
        <v>9153</v>
      </c>
      <c r="C2965" s="187">
        <v>750500</v>
      </c>
      <c r="D2965" s="187">
        <v>9005400</v>
      </c>
    </row>
    <row r="2966" spans="2:4">
      <c r="B2966" s="490" t="s">
        <v>9155</v>
      </c>
      <c r="C2966" s="187">
        <v>395700</v>
      </c>
      <c r="D2966" s="187">
        <v>4748400</v>
      </c>
    </row>
    <row r="2967" spans="2:4">
      <c r="B2967" s="490" t="s">
        <v>9157</v>
      </c>
      <c r="C2967" s="187">
        <v>910400</v>
      </c>
      <c r="D2967" s="187">
        <v>10924500</v>
      </c>
    </row>
    <row r="2968" spans="2:4">
      <c r="B2968" s="490" t="s">
        <v>9159</v>
      </c>
      <c r="C2968" s="187">
        <v>950200</v>
      </c>
      <c r="D2968" s="187">
        <v>11402800</v>
      </c>
    </row>
    <row r="2969" spans="2:4">
      <c r="B2969" s="490" t="s">
        <v>9161</v>
      </c>
      <c r="C2969" s="187">
        <v>10000</v>
      </c>
      <c r="D2969" s="187">
        <v>120000</v>
      </c>
    </row>
    <row r="2970" spans="2:4">
      <c r="B2970" s="490" t="s">
        <v>9165</v>
      </c>
      <c r="C2970" s="187">
        <v>750500</v>
      </c>
      <c r="D2970" s="187">
        <v>9005400</v>
      </c>
    </row>
    <row r="2971" spans="2:4">
      <c r="B2971" s="490" t="s">
        <v>9167</v>
      </c>
      <c r="C2971" s="187">
        <v>827300</v>
      </c>
      <c r="D2971" s="187">
        <v>9927100</v>
      </c>
    </row>
    <row r="2972" spans="2:4">
      <c r="B2972" s="490" t="s">
        <v>9170</v>
      </c>
      <c r="C2972" s="187">
        <v>910400</v>
      </c>
      <c r="D2972" s="187">
        <v>10924500</v>
      </c>
    </row>
    <row r="2973" spans="2:4">
      <c r="B2973" s="490" t="s">
        <v>9173</v>
      </c>
      <c r="C2973" s="187">
        <v>691700</v>
      </c>
      <c r="D2973" s="187">
        <v>8300100</v>
      </c>
    </row>
    <row r="2974" spans="2:4">
      <c r="B2974" s="490" t="s">
        <v>9175</v>
      </c>
      <c r="C2974" s="187">
        <v>1095900</v>
      </c>
      <c r="D2974" s="187">
        <v>13150300</v>
      </c>
    </row>
    <row r="2975" spans="2:4">
      <c r="B2975" s="490" t="s">
        <v>9177</v>
      </c>
      <c r="C2975" s="187">
        <v>910400</v>
      </c>
      <c r="D2975" s="187">
        <v>10924500</v>
      </c>
    </row>
    <row r="2976" spans="2:4">
      <c r="B2976" s="490" t="s">
        <v>9179</v>
      </c>
      <c r="C2976" s="187">
        <v>827300</v>
      </c>
      <c r="D2976" s="187">
        <v>9927100</v>
      </c>
    </row>
    <row r="2977" spans="2:4">
      <c r="B2977" s="490" t="s">
        <v>9181</v>
      </c>
      <c r="C2977" s="187">
        <v>750500</v>
      </c>
      <c r="D2977" s="187">
        <v>9005400</v>
      </c>
    </row>
    <row r="2978" spans="2:4">
      <c r="B2978" s="490" t="s">
        <v>9184</v>
      </c>
      <c r="C2978" s="187">
        <v>827300</v>
      </c>
      <c r="D2978" s="187">
        <v>9927100</v>
      </c>
    </row>
    <row r="2979" spans="2:4">
      <c r="B2979" s="490" t="s">
        <v>9187</v>
      </c>
      <c r="C2979" s="187">
        <v>406700</v>
      </c>
      <c r="D2979" s="187">
        <v>4880400</v>
      </c>
    </row>
    <row r="2980" spans="2:4">
      <c r="B2980" s="490" t="s">
        <v>9189</v>
      </c>
      <c r="C2980" s="187">
        <v>750500</v>
      </c>
      <c r="D2980" s="187">
        <v>9005400</v>
      </c>
    </row>
    <row r="2981" spans="2:4">
      <c r="B2981" s="490" t="s">
        <v>9191</v>
      </c>
      <c r="C2981" s="187">
        <v>750500</v>
      </c>
      <c r="D2981" s="187">
        <v>9005400</v>
      </c>
    </row>
    <row r="2982" spans="2:4">
      <c r="B2982" s="490" t="s">
        <v>9193</v>
      </c>
      <c r="C2982" s="187">
        <v>827300</v>
      </c>
      <c r="D2982" s="187">
        <v>9927100</v>
      </c>
    </row>
    <row r="2983" spans="2:4">
      <c r="B2983" s="490" t="s">
        <v>9196</v>
      </c>
      <c r="C2983" s="187">
        <v>691700</v>
      </c>
      <c r="D2983" s="187">
        <v>8300100</v>
      </c>
    </row>
    <row r="2984" spans="2:4">
      <c r="B2984" s="490" t="s">
        <v>9198</v>
      </c>
      <c r="C2984" s="187">
        <v>750500</v>
      </c>
      <c r="D2984" s="187">
        <v>9005400</v>
      </c>
    </row>
    <row r="2985" spans="2:4">
      <c r="B2985" s="490" t="s">
        <v>9200</v>
      </c>
      <c r="C2985" s="187">
        <v>691700</v>
      </c>
      <c r="D2985" s="187">
        <v>8300100</v>
      </c>
    </row>
    <row r="2986" spans="2:4">
      <c r="B2986" s="490" t="s">
        <v>9202</v>
      </c>
      <c r="C2986" s="187">
        <v>750500</v>
      </c>
      <c r="D2986" s="187">
        <v>9005400</v>
      </c>
    </row>
    <row r="2987" spans="2:4">
      <c r="B2987" s="490" t="s">
        <v>9204</v>
      </c>
      <c r="C2987" s="187">
        <v>750500</v>
      </c>
      <c r="D2987" s="187">
        <v>9005400</v>
      </c>
    </row>
    <row r="2988" spans="2:4">
      <c r="B2988" s="490" t="s">
        <v>9206</v>
      </c>
      <c r="C2988" s="187">
        <v>827300</v>
      </c>
      <c r="D2988" s="187">
        <v>9927100</v>
      </c>
    </row>
    <row r="2989" spans="2:4">
      <c r="B2989" s="490" t="s">
        <v>9208</v>
      </c>
      <c r="C2989" s="187">
        <v>750500</v>
      </c>
      <c r="D2989" s="187">
        <v>9005400</v>
      </c>
    </row>
    <row r="2990" spans="2:4">
      <c r="B2990" s="490" t="s">
        <v>9210</v>
      </c>
      <c r="C2990" s="187">
        <v>827300</v>
      </c>
      <c r="D2990" s="187">
        <v>9927100</v>
      </c>
    </row>
    <row r="2991" spans="2:4">
      <c r="B2991" s="490" t="s">
        <v>9212</v>
      </c>
      <c r="C2991" s="187">
        <v>691700</v>
      </c>
      <c r="D2991" s="187">
        <v>8300100</v>
      </c>
    </row>
    <row r="2992" spans="2:4">
      <c r="B2992" s="490" t="s">
        <v>9214</v>
      </c>
      <c r="C2992" s="187">
        <v>395200</v>
      </c>
      <c r="D2992" s="187">
        <v>4742400</v>
      </c>
    </row>
    <row r="2993" spans="2:4">
      <c r="B2993" s="490" t="s">
        <v>9216</v>
      </c>
      <c r="C2993" s="187">
        <v>691700</v>
      </c>
      <c r="D2993" s="187">
        <v>8300100</v>
      </c>
    </row>
    <row r="2994" spans="2:4">
      <c r="B2994" s="490" t="s">
        <v>9218</v>
      </c>
      <c r="C2994" s="187">
        <v>750500</v>
      </c>
      <c r="D2994" s="187">
        <v>9005400</v>
      </c>
    </row>
    <row r="2995" spans="2:4">
      <c r="B2995" s="490" t="s">
        <v>9220</v>
      </c>
      <c r="C2995" s="187">
        <v>827300</v>
      </c>
      <c r="D2995" s="187">
        <v>9927100</v>
      </c>
    </row>
    <row r="2996" spans="2:4">
      <c r="B2996" s="490" t="s">
        <v>9222</v>
      </c>
      <c r="C2996" s="187">
        <v>910400</v>
      </c>
      <c r="D2996" s="187">
        <v>10924500</v>
      </c>
    </row>
    <row r="2997" spans="2:4">
      <c r="B2997" s="490" t="s">
        <v>9225</v>
      </c>
      <c r="C2997" s="187">
        <v>827300</v>
      </c>
      <c r="D2997" s="187">
        <v>9927100</v>
      </c>
    </row>
    <row r="2998" spans="2:4">
      <c r="B2998" s="490" t="s">
        <v>9227</v>
      </c>
      <c r="C2998" s="187">
        <v>950200</v>
      </c>
      <c r="D2998" s="187">
        <v>11402800</v>
      </c>
    </row>
    <row r="2999" spans="2:4">
      <c r="B2999" s="490" t="s">
        <v>9229</v>
      </c>
      <c r="C2999" s="187">
        <v>910400</v>
      </c>
      <c r="D2999" s="187">
        <v>10924500</v>
      </c>
    </row>
    <row r="3000" spans="2:4">
      <c r="B3000" s="490" t="s">
        <v>9231</v>
      </c>
      <c r="C3000" s="187">
        <v>10000</v>
      </c>
      <c r="D3000" s="187">
        <v>120000</v>
      </c>
    </row>
    <row r="3001" spans="2:4">
      <c r="B3001" s="490" t="s">
        <v>9233</v>
      </c>
      <c r="C3001" s="187">
        <v>750500</v>
      </c>
      <c r="D3001" s="187">
        <v>9005400</v>
      </c>
    </row>
    <row r="3002" spans="2:4">
      <c r="B3002" s="490" t="s">
        <v>9235</v>
      </c>
      <c r="C3002" s="187">
        <v>750500</v>
      </c>
      <c r="D3002" s="187">
        <v>9005400</v>
      </c>
    </row>
    <row r="3003" spans="2:4">
      <c r="B3003" s="490" t="s">
        <v>9237</v>
      </c>
      <c r="C3003" s="187">
        <v>750500</v>
      </c>
      <c r="D3003" s="187">
        <v>9005400</v>
      </c>
    </row>
    <row r="3004" spans="2:4">
      <c r="B3004" s="490" t="s">
        <v>9239</v>
      </c>
      <c r="C3004" s="187">
        <v>691700</v>
      </c>
      <c r="D3004" s="187">
        <v>8300100</v>
      </c>
    </row>
    <row r="3005" spans="2:4">
      <c r="B3005" s="490" t="s">
        <v>9241</v>
      </c>
      <c r="C3005" s="187">
        <v>691700</v>
      </c>
      <c r="D3005" s="187">
        <v>8300100</v>
      </c>
    </row>
    <row r="3006" spans="2:4">
      <c r="B3006" s="490" t="s">
        <v>9243</v>
      </c>
      <c r="C3006" s="187">
        <v>750500</v>
      </c>
      <c r="D3006" s="187">
        <v>9005400</v>
      </c>
    </row>
    <row r="3007" spans="2:4">
      <c r="B3007" s="490" t="s">
        <v>9245</v>
      </c>
      <c r="C3007" s="187">
        <v>641500</v>
      </c>
      <c r="D3007" s="187">
        <v>7698500</v>
      </c>
    </row>
    <row r="3008" spans="2:4">
      <c r="B3008" s="490" t="s">
        <v>9248</v>
      </c>
      <c r="C3008" s="187">
        <v>750500</v>
      </c>
      <c r="D3008" s="187">
        <v>9005400</v>
      </c>
    </row>
    <row r="3009" spans="2:4">
      <c r="B3009" s="490" t="s">
        <v>9250</v>
      </c>
      <c r="C3009" s="187">
        <v>827300</v>
      </c>
      <c r="D3009" s="187">
        <v>9927100</v>
      </c>
    </row>
    <row r="3010" spans="2:4">
      <c r="B3010" s="490" t="s">
        <v>9253</v>
      </c>
      <c r="C3010" s="187">
        <v>827300</v>
      </c>
      <c r="D3010" s="187">
        <v>9927100</v>
      </c>
    </row>
    <row r="3011" spans="2:4">
      <c r="B3011" s="490" t="s">
        <v>9255</v>
      </c>
      <c r="C3011" s="187">
        <v>750500</v>
      </c>
      <c r="D3011" s="187">
        <v>9005400</v>
      </c>
    </row>
    <row r="3012" spans="2:4">
      <c r="B3012" s="490" t="s">
        <v>9257</v>
      </c>
      <c r="C3012" s="187">
        <v>1095900</v>
      </c>
      <c r="D3012" s="187">
        <v>13150300</v>
      </c>
    </row>
    <row r="3013" spans="2:4">
      <c r="B3013" s="490" t="s">
        <v>9260</v>
      </c>
      <c r="C3013" s="187">
        <v>750500</v>
      </c>
      <c r="D3013" s="187">
        <v>9005400</v>
      </c>
    </row>
    <row r="3014" spans="2:4">
      <c r="B3014" s="490" t="s">
        <v>9262</v>
      </c>
      <c r="C3014" s="187">
        <v>750500</v>
      </c>
      <c r="D3014" s="187">
        <v>9005400</v>
      </c>
    </row>
    <row r="3015" spans="2:4">
      <c r="B3015" s="490" t="s">
        <v>9264</v>
      </c>
      <c r="C3015" s="187">
        <v>827300</v>
      </c>
      <c r="D3015" s="187">
        <v>9927100</v>
      </c>
    </row>
    <row r="3016" spans="2:4">
      <c r="B3016" s="490" t="s">
        <v>9266</v>
      </c>
      <c r="C3016" s="187">
        <v>691700</v>
      </c>
      <c r="D3016" s="187">
        <v>8300100</v>
      </c>
    </row>
    <row r="3017" spans="2:4">
      <c r="B3017" s="490" t="s">
        <v>9268</v>
      </c>
      <c r="C3017" s="187">
        <v>750500</v>
      </c>
      <c r="D3017" s="187">
        <v>9005400</v>
      </c>
    </row>
    <row r="3018" spans="2:4">
      <c r="B3018" s="490" t="s">
        <v>9270</v>
      </c>
      <c r="C3018" s="187">
        <v>691700</v>
      </c>
      <c r="D3018" s="187">
        <v>8300100</v>
      </c>
    </row>
    <row r="3019" spans="2:4">
      <c r="B3019" s="490" t="s">
        <v>9272</v>
      </c>
      <c r="C3019" s="187">
        <v>750500</v>
      </c>
      <c r="D3019" s="187">
        <v>9005400</v>
      </c>
    </row>
    <row r="3020" spans="2:4">
      <c r="B3020" s="490" t="s">
        <v>9274</v>
      </c>
      <c r="C3020" s="187">
        <v>750500</v>
      </c>
      <c r="D3020" s="187">
        <v>9005400</v>
      </c>
    </row>
    <row r="3021" spans="2:4">
      <c r="B3021" s="490" t="s">
        <v>9276</v>
      </c>
      <c r="C3021" s="187">
        <v>691700</v>
      </c>
      <c r="D3021" s="187">
        <v>8300100</v>
      </c>
    </row>
    <row r="3022" spans="2:4">
      <c r="B3022" s="490" t="s">
        <v>9278</v>
      </c>
      <c r="C3022" s="187">
        <v>691700</v>
      </c>
      <c r="D3022" s="187">
        <v>8300100</v>
      </c>
    </row>
    <row r="3023" spans="2:4">
      <c r="B3023" s="490" t="s">
        <v>9280</v>
      </c>
      <c r="C3023" s="187">
        <v>346400</v>
      </c>
      <c r="D3023" s="187">
        <v>4156800</v>
      </c>
    </row>
    <row r="3024" spans="2:4">
      <c r="B3024" s="490" t="s">
        <v>9284</v>
      </c>
      <c r="C3024" s="187">
        <v>827300</v>
      </c>
      <c r="D3024" s="187">
        <v>9927100</v>
      </c>
    </row>
    <row r="3025" spans="2:4">
      <c r="B3025" s="490" t="s">
        <v>9286</v>
      </c>
      <c r="C3025" s="187">
        <v>491100</v>
      </c>
      <c r="D3025" s="187">
        <v>5893200</v>
      </c>
    </row>
    <row r="3026" spans="2:4">
      <c r="B3026" s="490" t="s">
        <v>9289</v>
      </c>
      <c r="C3026" s="187">
        <v>827300</v>
      </c>
      <c r="D3026" s="187">
        <v>9927100</v>
      </c>
    </row>
    <row r="3027" spans="2:4">
      <c r="B3027" s="490" t="s">
        <v>12524</v>
      </c>
      <c r="C3027" s="187">
        <v>827300</v>
      </c>
      <c r="D3027" s="187">
        <v>9927100</v>
      </c>
    </row>
    <row r="3028" spans="2:4">
      <c r="B3028" s="490" t="s">
        <v>9291</v>
      </c>
      <c r="C3028" s="187">
        <v>910400</v>
      </c>
      <c r="D3028" s="187">
        <v>10924500</v>
      </c>
    </row>
    <row r="3029" spans="2:4">
      <c r="B3029" s="490" t="s">
        <v>9293</v>
      </c>
      <c r="C3029" s="187">
        <v>750500</v>
      </c>
      <c r="D3029" s="187">
        <v>9005400</v>
      </c>
    </row>
    <row r="3030" spans="2:4">
      <c r="B3030" s="490" t="s">
        <v>9296</v>
      </c>
      <c r="C3030" s="187">
        <v>910400</v>
      </c>
      <c r="D3030" s="187">
        <v>10924500</v>
      </c>
    </row>
    <row r="3031" spans="2:4">
      <c r="B3031" s="490" t="s">
        <v>9299</v>
      </c>
      <c r="C3031" s="187">
        <v>750500</v>
      </c>
      <c r="D3031" s="187">
        <v>9005400</v>
      </c>
    </row>
    <row r="3032" spans="2:4">
      <c r="B3032" s="490" t="s">
        <v>9301</v>
      </c>
      <c r="C3032" s="187">
        <v>641500</v>
      </c>
      <c r="D3032" s="187">
        <v>7698500</v>
      </c>
    </row>
    <row r="3033" spans="2:4">
      <c r="B3033" s="490" t="s">
        <v>9303</v>
      </c>
      <c r="C3033" s="187">
        <v>691700</v>
      </c>
      <c r="D3033" s="187">
        <v>8300100</v>
      </c>
    </row>
    <row r="3034" spans="2:4">
      <c r="B3034" s="490" t="s">
        <v>9305</v>
      </c>
      <c r="C3034" s="187">
        <v>827300</v>
      </c>
      <c r="D3034" s="187">
        <v>9927100</v>
      </c>
    </row>
    <row r="3035" spans="2:4">
      <c r="B3035" s="490" t="s">
        <v>9308</v>
      </c>
      <c r="C3035" s="187">
        <v>827300</v>
      </c>
      <c r="D3035" s="187">
        <v>9927100</v>
      </c>
    </row>
    <row r="3036" spans="2:4">
      <c r="B3036" s="490" t="s">
        <v>9311</v>
      </c>
      <c r="C3036" s="187">
        <v>910400</v>
      </c>
      <c r="D3036" s="187">
        <v>10924500</v>
      </c>
    </row>
    <row r="3037" spans="2:4">
      <c r="B3037" s="490" t="s">
        <v>9313</v>
      </c>
      <c r="C3037" s="187">
        <v>534200</v>
      </c>
      <c r="D3037" s="187">
        <v>6410400</v>
      </c>
    </row>
    <row r="3038" spans="2:4">
      <c r="B3038" s="490" t="s">
        <v>9315</v>
      </c>
      <c r="C3038" s="187">
        <v>950200</v>
      </c>
      <c r="D3038" s="187">
        <v>11402800</v>
      </c>
    </row>
    <row r="3039" spans="2:4">
      <c r="B3039" s="490" t="s">
        <v>9317</v>
      </c>
      <c r="C3039" s="187">
        <v>750500</v>
      </c>
      <c r="D3039" s="187">
        <v>9005400</v>
      </c>
    </row>
    <row r="3040" spans="2:4">
      <c r="B3040" s="490" t="s">
        <v>9319</v>
      </c>
      <c r="C3040" s="187">
        <v>691700</v>
      </c>
      <c r="D3040" s="187">
        <v>8300100</v>
      </c>
    </row>
    <row r="3041" spans="2:4">
      <c r="B3041" s="490" t="s">
        <v>9321</v>
      </c>
      <c r="C3041" s="187">
        <v>750500</v>
      </c>
      <c r="D3041" s="187">
        <v>9005400</v>
      </c>
    </row>
    <row r="3042" spans="2:4">
      <c r="B3042" s="490" t="s">
        <v>9323</v>
      </c>
      <c r="C3042" s="187">
        <v>691700</v>
      </c>
      <c r="D3042" s="187">
        <v>8300100</v>
      </c>
    </row>
    <row r="3043" spans="2:4">
      <c r="B3043" s="490" t="s">
        <v>9325</v>
      </c>
      <c r="C3043" s="187">
        <v>691700</v>
      </c>
      <c r="D3043" s="187">
        <v>8300100</v>
      </c>
    </row>
    <row r="3044" spans="2:4">
      <c r="B3044" s="490" t="s">
        <v>9327</v>
      </c>
      <c r="C3044" s="187">
        <v>827300</v>
      </c>
      <c r="D3044" s="187">
        <v>9927100</v>
      </c>
    </row>
    <row r="3045" spans="2:4">
      <c r="B3045" s="490" t="s">
        <v>9329</v>
      </c>
      <c r="C3045" s="187">
        <v>750500</v>
      </c>
      <c r="D3045" s="187">
        <v>9005400</v>
      </c>
    </row>
    <row r="3046" spans="2:4">
      <c r="B3046" s="490" t="s">
        <v>9331</v>
      </c>
      <c r="C3046" s="187">
        <v>827300</v>
      </c>
      <c r="D3046" s="187">
        <v>9927100</v>
      </c>
    </row>
    <row r="3047" spans="2:4">
      <c r="B3047" s="490" t="s">
        <v>9334</v>
      </c>
      <c r="C3047" s="187">
        <v>1095900</v>
      </c>
      <c r="D3047" s="187">
        <v>13150300</v>
      </c>
    </row>
    <row r="3048" spans="2:4">
      <c r="B3048" s="490" t="s">
        <v>9336</v>
      </c>
      <c r="C3048" s="187">
        <v>827300</v>
      </c>
      <c r="D3048" s="187">
        <v>9927100</v>
      </c>
    </row>
    <row r="3049" spans="2:4">
      <c r="B3049" s="490" t="s">
        <v>9338</v>
      </c>
      <c r="C3049" s="187">
        <v>750500</v>
      </c>
      <c r="D3049" s="187">
        <v>9005400</v>
      </c>
    </row>
    <row r="3050" spans="2:4">
      <c r="B3050" s="490" t="s">
        <v>9340</v>
      </c>
      <c r="C3050" s="187">
        <v>827300</v>
      </c>
      <c r="D3050" s="187">
        <v>9927100</v>
      </c>
    </row>
    <row r="3051" spans="2:4">
      <c r="B3051" s="490" t="s">
        <v>9342</v>
      </c>
      <c r="C3051" s="187">
        <v>1095900</v>
      </c>
      <c r="D3051" s="187">
        <v>13150300</v>
      </c>
    </row>
    <row r="3052" spans="2:4">
      <c r="B3052" s="490" t="s">
        <v>9344</v>
      </c>
      <c r="C3052" s="187">
        <v>827300</v>
      </c>
      <c r="D3052" s="187">
        <v>9927100</v>
      </c>
    </row>
    <row r="3053" spans="2:4">
      <c r="B3053" s="490" t="s">
        <v>9346</v>
      </c>
      <c r="C3053" s="187">
        <v>691700</v>
      </c>
      <c r="D3053" s="187">
        <v>8300100</v>
      </c>
    </row>
    <row r="3054" spans="2:4">
      <c r="B3054" s="490" t="s">
        <v>9348</v>
      </c>
      <c r="C3054" s="187">
        <v>750500</v>
      </c>
      <c r="D3054" s="187">
        <v>9005400</v>
      </c>
    </row>
    <row r="3055" spans="2:4">
      <c r="B3055" s="490" t="s">
        <v>9350</v>
      </c>
      <c r="C3055" s="187">
        <v>691700</v>
      </c>
      <c r="D3055" s="187">
        <v>8300100</v>
      </c>
    </row>
    <row r="3056" spans="2:4">
      <c r="B3056" s="490" t="s">
        <v>9352</v>
      </c>
      <c r="C3056" s="187">
        <v>334500</v>
      </c>
      <c r="D3056" s="187">
        <v>4014000</v>
      </c>
    </row>
    <row r="3057" spans="2:4">
      <c r="B3057" s="490" t="s">
        <v>9354</v>
      </c>
      <c r="C3057" s="187">
        <v>750500</v>
      </c>
      <c r="D3057" s="187">
        <v>9005400</v>
      </c>
    </row>
    <row r="3058" spans="2:4">
      <c r="B3058" s="490" t="s">
        <v>9356</v>
      </c>
      <c r="C3058" s="187">
        <v>750500</v>
      </c>
      <c r="D3058" s="187">
        <v>9005400</v>
      </c>
    </row>
    <row r="3059" spans="2:4">
      <c r="B3059" s="490" t="s">
        <v>9358</v>
      </c>
      <c r="C3059" s="187">
        <v>827300</v>
      </c>
      <c r="D3059" s="187">
        <v>9927100</v>
      </c>
    </row>
    <row r="3060" spans="2:4">
      <c r="B3060" s="490" t="s">
        <v>9360</v>
      </c>
      <c r="C3060" s="187">
        <v>1095900</v>
      </c>
      <c r="D3060" s="187">
        <v>13150300</v>
      </c>
    </row>
    <row r="3061" spans="2:4">
      <c r="B3061" s="490" t="s">
        <v>9362</v>
      </c>
      <c r="C3061" s="187">
        <v>910400</v>
      </c>
      <c r="D3061" s="187">
        <v>10924500</v>
      </c>
    </row>
    <row r="3062" spans="2:4">
      <c r="B3062" s="490" t="s">
        <v>9364</v>
      </c>
      <c r="C3062" s="187">
        <v>827300</v>
      </c>
      <c r="D3062" s="187">
        <v>9927100</v>
      </c>
    </row>
    <row r="3063" spans="2:4">
      <c r="B3063" s="490" t="s">
        <v>9366</v>
      </c>
      <c r="C3063" s="187">
        <v>691700</v>
      </c>
      <c r="D3063" s="187">
        <v>8300100</v>
      </c>
    </row>
    <row r="3064" spans="2:4">
      <c r="B3064" s="490" t="s">
        <v>9368</v>
      </c>
      <c r="C3064" s="187">
        <v>750500</v>
      </c>
      <c r="D3064" s="187">
        <v>9005400</v>
      </c>
    </row>
    <row r="3065" spans="2:4">
      <c r="B3065" s="490" t="s">
        <v>9370</v>
      </c>
      <c r="C3065" s="187">
        <v>691700</v>
      </c>
      <c r="D3065" s="187">
        <v>8300100</v>
      </c>
    </row>
    <row r="3066" spans="2:4">
      <c r="B3066" s="490" t="s">
        <v>9372</v>
      </c>
      <c r="C3066" s="187">
        <v>827300</v>
      </c>
      <c r="D3066" s="187">
        <v>9927100</v>
      </c>
    </row>
    <row r="3067" spans="2:4">
      <c r="B3067" s="490" t="s">
        <v>9374</v>
      </c>
      <c r="C3067" s="187">
        <v>750500</v>
      </c>
      <c r="D3067" s="187">
        <v>9005400</v>
      </c>
    </row>
    <row r="3068" spans="2:4">
      <c r="B3068" s="490" t="s">
        <v>9376</v>
      </c>
      <c r="C3068" s="187">
        <v>910400</v>
      </c>
      <c r="D3068" s="187">
        <v>10924500</v>
      </c>
    </row>
    <row r="3069" spans="2:4">
      <c r="B3069" s="490" t="s">
        <v>9378</v>
      </c>
      <c r="C3069" s="187">
        <v>691700</v>
      </c>
      <c r="D3069" s="187">
        <v>8300100</v>
      </c>
    </row>
    <row r="3070" spans="2:4">
      <c r="B3070" s="490" t="s">
        <v>9380</v>
      </c>
      <c r="C3070" s="187">
        <v>827300</v>
      </c>
      <c r="D3070" s="187">
        <v>9927100</v>
      </c>
    </row>
    <row r="3071" spans="2:4">
      <c r="B3071" s="490" t="s">
        <v>9382</v>
      </c>
      <c r="C3071" s="187">
        <v>750500</v>
      </c>
      <c r="D3071" s="187">
        <v>9005400</v>
      </c>
    </row>
    <row r="3072" spans="2:4">
      <c r="B3072" s="490" t="s">
        <v>9384</v>
      </c>
      <c r="C3072" s="187">
        <v>691700</v>
      </c>
      <c r="D3072" s="187">
        <v>8300100</v>
      </c>
    </row>
    <row r="3073" spans="2:4">
      <c r="B3073" s="490" t="s">
        <v>9386</v>
      </c>
      <c r="C3073" s="187">
        <v>750500</v>
      </c>
      <c r="D3073" s="187">
        <v>9005400</v>
      </c>
    </row>
    <row r="3074" spans="2:4">
      <c r="B3074" s="490" t="s">
        <v>9388</v>
      </c>
      <c r="C3074" s="187">
        <v>641500</v>
      </c>
      <c r="D3074" s="187">
        <v>7698500</v>
      </c>
    </row>
    <row r="3075" spans="2:4">
      <c r="B3075" s="490" t="s">
        <v>9390</v>
      </c>
      <c r="C3075" s="187">
        <v>750500</v>
      </c>
      <c r="D3075" s="187">
        <v>9005400</v>
      </c>
    </row>
    <row r="3076" spans="2:4">
      <c r="B3076" s="490" t="s">
        <v>9392</v>
      </c>
      <c r="C3076" s="187">
        <v>827300</v>
      </c>
      <c r="D3076" s="187">
        <v>9927100</v>
      </c>
    </row>
    <row r="3077" spans="2:4">
      <c r="B3077" s="490" t="s">
        <v>9394</v>
      </c>
      <c r="C3077" s="187">
        <v>750500</v>
      </c>
      <c r="D3077" s="187">
        <v>9005400</v>
      </c>
    </row>
    <row r="3078" spans="2:4">
      <c r="B3078" s="490" t="s">
        <v>9396</v>
      </c>
      <c r="C3078" s="187">
        <v>827300</v>
      </c>
      <c r="D3078" s="187">
        <v>9927100</v>
      </c>
    </row>
    <row r="3079" spans="2:4">
      <c r="B3079" s="490" t="s">
        <v>9398</v>
      </c>
      <c r="C3079" s="187">
        <v>827300</v>
      </c>
      <c r="D3079" s="187">
        <v>9927100</v>
      </c>
    </row>
    <row r="3080" spans="2:4">
      <c r="B3080" s="490" t="s">
        <v>9400</v>
      </c>
      <c r="C3080" s="187">
        <v>750500</v>
      </c>
      <c r="D3080" s="187">
        <v>9005400</v>
      </c>
    </row>
    <row r="3081" spans="2:4">
      <c r="B3081" s="490" t="s">
        <v>9402</v>
      </c>
      <c r="C3081" s="187">
        <v>827300</v>
      </c>
      <c r="D3081" s="187">
        <v>9927100</v>
      </c>
    </row>
    <row r="3082" spans="2:4">
      <c r="B3082" s="490" t="s">
        <v>9405</v>
      </c>
      <c r="C3082" s="187">
        <v>750500</v>
      </c>
      <c r="D3082" s="187">
        <v>9005400</v>
      </c>
    </row>
    <row r="3083" spans="2:4">
      <c r="B3083" s="490" t="s">
        <v>9407</v>
      </c>
      <c r="C3083" s="187">
        <v>827300</v>
      </c>
      <c r="D3083" s="187">
        <v>9927100</v>
      </c>
    </row>
    <row r="3084" spans="2:4">
      <c r="B3084" s="490" t="s">
        <v>9409</v>
      </c>
      <c r="C3084" s="187">
        <v>827300</v>
      </c>
      <c r="D3084" s="187">
        <v>9927100</v>
      </c>
    </row>
    <row r="3085" spans="2:4">
      <c r="B3085" s="490" t="s">
        <v>9411</v>
      </c>
      <c r="C3085" s="187">
        <v>827300</v>
      </c>
      <c r="D3085" s="187">
        <v>9927100</v>
      </c>
    </row>
    <row r="3086" spans="2:4">
      <c r="B3086" s="490" t="s">
        <v>9413</v>
      </c>
      <c r="C3086" s="187">
        <v>691700</v>
      </c>
      <c r="D3086" s="187">
        <v>8300100</v>
      </c>
    </row>
    <row r="3087" spans="2:4">
      <c r="B3087" s="490" t="s">
        <v>9415</v>
      </c>
      <c r="C3087" s="187">
        <v>691700</v>
      </c>
      <c r="D3087" s="187">
        <v>8300100</v>
      </c>
    </row>
    <row r="3088" spans="2:4">
      <c r="B3088" s="490" t="s">
        <v>9417</v>
      </c>
      <c r="C3088" s="187">
        <v>691700</v>
      </c>
      <c r="D3088" s="187">
        <v>8300100</v>
      </c>
    </row>
    <row r="3089" spans="2:4">
      <c r="B3089" s="490" t="s">
        <v>9419</v>
      </c>
      <c r="C3089" s="187">
        <v>750500</v>
      </c>
      <c r="D3089" s="187">
        <v>9005400</v>
      </c>
    </row>
    <row r="3090" spans="2:4">
      <c r="B3090" s="490" t="s">
        <v>9421</v>
      </c>
      <c r="C3090" s="187">
        <v>750500</v>
      </c>
      <c r="D3090" s="187">
        <v>9005400</v>
      </c>
    </row>
    <row r="3091" spans="2:4">
      <c r="B3091" s="490" t="s">
        <v>9423</v>
      </c>
      <c r="C3091" s="187">
        <v>691700</v>
      </c>
      <c r="D3091" s="187">
        <v>8300100</v>
      </c>
    </row>
    <row r="3092" spans="2:4">
      <c r="B3092" s="490" t="s">
        <v>9425</v>
      </c>
      <c r="C3092" s="187">
        <v>691700</v>
      </c>
      <c r="D3092" s="187">
        <v>8300100</v>
      </c>
    </row>
    <row r="3093" spans="2:4">
      <c r="B3093" s="490" t="s">
        <v>9427</v>
      </c>
      <c r="C3093" s="187">
        <v>750500</v>
      </c>
      <c r="D3093" s="187">
        <v>9005400</v>
      </c>
    </row>
    <row r="3094" spans="2:4">
      <c r="B3094" s="490" t="s">
        <v>9429</v>
      </c>
      <c r="C3094" s="187">
        <v>641500</v>
      </c>
      <c r="D3094" s="187">
        <v>7698500</v>
      </c>
    </row>
    <row r="3095" spans="2:4">
      <c r="B3095" s="490" t="s">
        <v>9431</v>
      </c>
      <c r="C3095" s="187">
        <v>827300</v>
      </c>
      <c r="D3095" s="187">
        <v>9927100</v>
      </c>
    </row>
    <row r="3096" spans="2:4">
      <c r="B3096" s="490" t="s">
        <v>9433</v>
      </c>
      <c r="C3096" s="187">
        <v>691700</v>
      </c>
      <c r="D3096" s="187">
        <v>8300100</v>
      </c>
    </row>
    <row r="3097" spans="2:4">
      <c r="B3097" s="490" t="s">
        <v>9435</v>
      </c>
      <c r="C3097" s="187">
        <v>10000</v>
      </c>
      <c r="D3097" s="187">
        <v>120000</v>
      </c>
    </row>
    <row r="3098" spans="2:4">
      <c r="B3098" s="490" t="s">
        <v>9437</v>
      </c>
      <c r="C3098" s="187">
        <v>691700</v>
      </c>
      <c r="D3098" s="187">
        <v>8300100</v>
      </c>
    </row>
    <row r="3099" spans="2:4">
      <c r="B3099" s="490" t="s">
        <v>9439</v>
      </c>
      <c r="C3099" s="187">
        <v>750500</v>
      </c>
      <c r="D3099" s="187">
        <v>9005400</v>
      </c>
    </row>
    <row r="3100" spans="2:4">
      <c r="B3100" s="490" t="s">
        <v>9441</v>
      </c>
      <c r="C3100" s="187">
        <v>691700</v>
      </c>
      <c r="D3100" s="187">
        <v>8300100</v>
      </c>
    </row>
    <row r="3101" spans="2:4">
      <c r="B3101" s="490" t="s">
        <v>9443</v>
      </c>
      <c r="C3101" s="187">
        <v>576700</v>
      </c>
      <c r="D3101" s="187">
        <v>6920000</v>
      </c>
    </row>
    <row r="3102" spans="2:4">
      <c r="B3102" s="490" t="s">
        <v>9447</v>
      </c>
      <c r="C3102" s="187">
        <v>827300</v>
      </c>
      <c r="D3102" s="187">
        <v>9927100</v>
      </c>
    </row>
    <row r="3103" spans="2:4">
      <c r="B3103" s="490" t="s">
        <v>9449</v>
      </c>
      <c r="C3103" s="187">
        <v>750500</v>
      </c>
      <c r="D3103" s="187">
        <v>9005400</v>
      </c>
    </row>
    <row r="3104" spans="2:4">
      <c r="B3104" s="490" t="s">
        <v>9451</v>
      </c>
      <c r="C3104" s="187">
        <v>691700</v>
      </c>
      <c r="D3104" s="187">
        <v>8300100</v>
      </c>
    </row>
    <row r="3105" spans="2:4">
      <c r="B3105" s="490" t="s">
        <v>9453</v>
      </c>
      <c r="C3105" s="187">
        <v>641500</v>
      </c>
      <c r="D3105" s="187">
        <v>7698500</v>
      </c>
    </row>
    <row r="3106" spans="2:4">
      <c r="B3106" s="490" t="s">
        <v>9455</v>
      </c>
      <c r="C3106" s="187">
        <v>691700</v>
      </c>
      <c r="D3106" s="187">
        <v>8300100</v>
      </c>
    </row>
    <row r="3107" spans="2:4">
      <c r="B3107" s="490" t="s">
        <v>9457</v>
      </c>
      <c r="C3107" s="187">
        <v>750500</v>
      </c>
      <c r="D3107" s="187">
        <v>9005400</v>
      </c>
    </row>
    <row r="3108" spans="2:4">
      <c r="B3108" s="490" t="s">
        <v>9459</v>
      </c>
      <c r="C3108" s="187">
        <v>641500</v>
      </c>
      <c r="D3108" s="187">
        <v>7698500</v>
      </c>
    </row>
    <row r="3109" spans="2:4">
      <c r="B3109" s="490" t="s">
        <v>9461</v>
      </c>
      <c r="C3109" s="187">
        <v>750500</v>
      </c>
      <c r="D3109" s="187">
        <v>9005400</v>
      </c>
    </row>
    <row r="3110" spans="2:4">
      <c r="B3110" s="490" t="s">
        <v>9463</v>
      </c>
      <c r="C3110" s="187">
        <v>827300</v>
      </c>
      <c r="D3110" s="187">
        <v>9927100</v>
      </c>
    </row>
    <row r="3111" spans="2:4">
      <c r="B3111" s="490" t="s">
        <v>9465</v>
      </c>
      <c r="C3111" s="187">
        <v>471800</v>
      </c>
      <c r="D3111" s="187">
        <v>5661600</v>
      </c>
    </row>
    <row r="3112" spans="2:4">
      <c r="B3112" s="490" t="s">
        <v>9467</v>
      </c>
      <c r="C3112" s="187">
        <v>750500</v>
      </c>
      <c r="D3112" s="187">
        <v>9005400</v>
      </c>
    </row>
    <row r="3113" spans="2:4">
      <c r="B3113" s="490" t="s">
        <v>9469</v>
      </c>
      <c r="C3113" s="187">
        <v>691700</v>
      </c>
      <c r="D3113" s="187">
        <v>8300100</v>
      </c>
    </row>
    <row r="3114" spans="2:4">
      <c r="B3114" s="490" t="s">
        <v>9471</v>
      </c>
      <c r="C3114" s="187">
        <v>827300</v>
      </c>
      <c r="D3114" s="187">
        <v>9927100</v>
      </c>
    </row>
    <row r="3115" spans="2:4">
      <c r="B3115" s="490" t="s">
        <v>9473</v>
      </c>
      <c r="C3115" s="187">
        <v>691700</v>
      </c>
      <c r="D3115" s="187">
        <v>8300100</v>
      </c>
    </row>
    <row r="3116" spans="2:4">
      <c r="B3116" s="490" t="s">
        <v>9475</v>
      </c>
      <c r="C3116" s="187">
        <v>750500</v>
      </c>
      <c r="D3116" s="187">
        <v>9005400</v>
      </c>
    </row>
    <row r="3117" spans="2:4">
      <c r="B3117" s="490" t="s">
        <v>9477</v>
      </c>
      <c r="C3117" s="187">
        <v>691700</v>
      </c>
      <c r="D3117" s="187">
        <v>8300100</v>
      </c>
    </row>
    <row r="3118" spans="2:4">
      <c r="B3118" s="490" t="s">
        <v>9479</v>
      </c>
      <c r="C3118" s="187">
        <v>827300</v>
      </c>
      <c r="D3118" s="187">
        <v>9927100</v>
      </c>
    </row>
    <row r="3119" spans="2:4">
      <c r="B3119" s="490" t="s">
        <v>9481</v>
      </c>
      <c r="C3119" s="187">
        <v>750500</v>
      </c>
      <c r="D3119" s="187">
        <v>9005400</v>
      </c>
    </row>
    <row r="3120" spans="2:4">
      <c r="B3120" s="490" t="s">
        <v>9483</v>
      </c>
      <c r="C3120" s="187">
        <v>750500</v>
      </c>
      <c r="D3120" s="187">
        <v>9005400</v>
      </c>
    </row>
    <row r="3121" spans="2:4">
      <c r="B3121" s="490" t="s">
        <v>9485</v>
      </c>
      <c r="C3121" s="187">
        <v>750500</v>
      </c>
      <c r="D3121" s="187">
        <v>9005400</v>
      </c>
    </row>
    <row r="3122" spans="2:4">
      <c r="B3122" s="490" t="s">
        <v>9488</v>
      </c>
      <c r="C3122" s="187">
        <v>576700</v>
      </c>
      <c r="D3122" s="187">
        <v>6920000</v>
      </c>
    </row>
    <row r="3123" spans="2:4">
      <c r="B3123" s="490" t="s">
        <v>9490</v>
      </c>
      <c r="C3123" s="187">
        <v>750500</v>
      </c>
      <c r="D3123" s="187">
        <v>9005400</v>
      </c>
    </row>
    <row r="3124" spans="2:4">
      <c r="B3124" s="490" t="s">
        <v>9492</v>
      </c>
      <c r="C3124" s="187">
        <v>691700</v>
      </c>
      <c r="D3124" s="187">
        <v>8300100</v>
      </c>
    </row>
    <row r="3125" spans="2:4">
      <c r="B3125" s="490" t="s">
        <v>9494</v>
      </c>
      <c r="C3125" s="187">
        <v>641500</v>
      </c>
      <c r="D3125" s="187">
        <v>7698500</v>
      </c>
    </row>
    <row r="3126" spans="2:4">
      <c r="B3126" s="490" t="s">
        <v>9496</v>
      </c>
      <c r="C3126" s="187">
        <v>750500</v>
      </c>
      <c r="D3126" s="187">
        <v>9005400</v>
      </c>
    </row>
    <row r="3127" spans="2:4">
      <c r="B3127" s="490" t="s">
        <v>9498</v>
      </c>
      <c r="C3127" s="187">
        <v>320600</v>
      </c>
      <c r="D3127" s="187">
        <v>3847200</v>
      </c>
    </row>
    <row r="3128" spans="2:4">
      <c r="B3128" s="490" t="s">
        <v>9500</v>
      </c>
      <c r="C3128" s="187">
        <v>750500</v>
      </c>
      <c r="D3128" s="187">
        <v>9005400</v>
      </c>
    </row>
    <row r="3129" spans="2:4">
      <c r="B3129" s="490" t="s">
        <v>9502</v>
      </c>
      <c r="C3129" s="187">
        <v>827300</v>
      </c>
      <c r="D3129" s="187">
        <v>9927100</v>
      </c>
    </row>
    <row r="3130" spans="2:4">
      <c r="B3130" s="490" t="s">
        <v>9504</v>
      </c>
      <c r="C3130" s="187">
        <v>691700</v>
      </c>
      <c r="D3130" s="187">
        <v>8300100</v>
      </c>
    </row>
    <row r="3131" spans="2:4">
      <c r="B3131" s="490" t="s">
        <v>9506</v>
      </c>
      <c r="C3131" s="187">
        <v>750500</v>
      </c>
      <c r="D3131" s="187">
        <v>9005400</v>
      </c>
    </row>
    <row r="3132" spans="2:4">
      <c r="B3132" s="490" t="s">
        <v>9508</v>
      </c>
      <c r="C3132" s="187">
        <v>691700</v>
      </c>
      <c r="D3132" s="187">
        <v>8300100</v>
      </c>
    </row>
    <row r="3133" spans="2:4">
      <c r="B3133" s="490" t="s">
        <v>9510</v>
      </c>
      <c r="C3133" s="187">
        <v>691700</v>
      </c>
      <c r="D3133" s="187">
        <v>8300100</v>
      </c>
    </row>
    <row r="3134" spans="2:4">
      <c r="B3134" s="490" t="s">
        <v>9512</v>
      </c>
      <c r="C3134" s="187">
        <v>750500</v>
      </c>
      <c r="D3134" s="187">
        <v>9005400</v>
      </c>
    </row>
    <row r="3135" spans="2:4">
      <c r="B3135" s="490" t="s">
        <v>9514</v>
      </c>
      <c r="C3135" s="187">
        <v>691700</v>
      </c>
      <c r="D3135" s="187">
        <v>8300100</v>
      </c>
    </row>
    <row r="3136" spans="2:4">
      <c r="B3136" s="490" t="s">
        <v>9516</v>
      </c>
      <c r="C3136" s="187">
        <v>750500</v>
      </c>
      <c r="D3136" s="187">
        <v>9005400</v>
      </c>
    </row>
    <row r="3137" spans="2:4">
      <c r="B3137" s="490" t="s">
        <v>9518</v>
      </c>
      <c r="C3137" s="187">
        <v>827300</v>
      </c>
      <c r="D3137" s="187">
        <v>9927100</v>
      </c>
    </row>
    <row r="3138" spans="2:4">
      <c r="B3138" s="490" t="s">
        <v>9520</v>
      </c>
      <c r="C3138" s="187">
        <v>827300</v>
      </c>
      <c r="D3138" s="187">
        <v>9927100</v>
      </c>
    </row>
    <row r="3139" spans="2:4">
      <c r="B3139" s="490" t="s">
        <v>9522</v>
      </c>
      <c r="C3139" s="187">
        <v>691700</v>
      </c>
      <c r="D3139" s="187">
        <v>8300100</v>
      </c>
    </row>
    <row r="3140" spans="2:4">
      <c r="B3140" s="490" t="s">
        <v>9524</v>
      </c>
      <c r="C3140" s="187">
        <v>750500</v>
      </c>
      <c r="D3140" s="187">
        <v>9005400</v>
      </c>
    </row>
    <row r="3141" spans="2:4">
      <c r="B3141" s="490" t="s">
        <v>9526</v>
      </c>
      <c r="C3141" s="187">
        <v>641500</v>
      </c>
      <c r="D3141" s="187">
        <v>7698500</v>
      </c>
    </row>
    <row r="3142" spans="2:4">
      <c r="B3142" s="490" t="s">
        <v>9528</v>
      </c>
      <c r="C3142" s="187">
        <v>641500</v>
      </c>
      <c r="D3142" s="187">
        <v>7698500</v>
      </c>
    </row>
    <row r="3143" spans="2:4">
      <c r="B3143" s="490" t="s">
        <v>9530</v>
      </c>
      <c r="C3143" s="187">
        <v>750500</v>
      </c>
      <c r="D3143" s="187">
        <v>9005400</v>
      </c>
    </row>
    <row r="3144" spans="2:4">
      <c r="B3144" s="490" t="s">
        <v>9532</v>
      </c>
      <c r="C3144" s="187">
        <v>750500</v>
      </c>
      <c r="D3144" s="187">
        <v>9005400</v>
      </c>
    </row>
    <row r="3145" spans="2:4">
      <c r="B3145" s="490" t="s">
        <v>9534</v>
      </c>
      <c r="C3145" s="187">
        <v>691700</v>
      </c>
      <c r="D3145" s="187">
        <v>8300100</v>
      </c>
    </row>
    <row r="3146" spans="2:4">
      <c r="B3146" s="490" t="s">
        <v>9536</v>
      </c>
      <c r="C3146" s="187">
        <v>489800</v>
      </c>
      <c r="D3146" s="187">
        <v>5877400</v>
      </c>
    </row>
    <row r="3147" spans="2:4">
      <c r="B3147" s="490" t="s">
        <v>9539</v>
      </c>
      <c r="C3147" s="187">
        <v>827300</v>
      </c>
      <c r="D3147" s="187">
        <v>9927100</v>
      </c>
    </row>
    <row r="3148" spans="2:4">
      <c r="B3148" s="490" t="s">
        <v>9541</v>
      </c>
      <c r="C3148" s="187">
        <v>407600</v>
      </c>
      <c r="D3148" s="187">
        <v>4891200</v>
      </c>
    </row>
    <row r="3149" spans="2:4">
      <c r="B3149" s="490" t="s">
        <v>9543</v>
      </c>
      <c r="C3149" s="187">
        <v>750500</v>
      </c>
      <c r="D3149" s="187">
        <v>9005400</v>
      </c>
    </row>
    <row r="3150" spans="2:4">
      <c r="B3150" s="490" t="s">
        <v>9545</v>
      </c>
      <c r="C3150" s="187">
        <v>576700</v>
      </c>
      <c r="D3150" s="187">
        <v>6920000</v>
      </c>
    </row>
    <row r="3151" spans="2:4">
      <c r="B3151" s="490" t="s">
        <v>9548</v>
      </c>
      <c r="C3151" s="187">
        <v>750500</v>
      </c>
      <c r="D3151" s="187">
        <v>9005400</v>
      </c>
    </row>
    <row r="3152" spans="2:4">
      <c r="B3152" s="490" t="s">
        <v>9550</v>
      </c>
      <c r="C3152" s="187">
        <v>691700</v>
      </c>
      <c r="D3152" s="187">
        <v>8300100</v>
      </c>
    </row>
    <row r="3153" spans="2:4">
      <c r="B3153" s="490" t="s">
        <v>9552</v>
      </c>
      <c r="C3153" s="187">
        <v>691700</v>
      </c>
      <c r="D3153" s="187">
        <v>8300100</v>
      </c>
    </row>
    <row r="3154" spans="2:4">
      <c r="B3154" s="490" t="s">
        <v>9554</v>
      </c>
      <c r="C3154" s="187">
        <v>691700</v>
      </c>
      <c r="D3154" s="187">
        <v>8300100</v>
      </c>
    </row>
    <row r="3155" spans="2:4">
      <c r="B3155" s="490" t="s">
        <v>9556</v>
      </c>
      <c r="C3155" s="187">
        <v>691700</v>
      </c>
      <c r="D3155" s="187">
        <v>8300100</v>
      </c>
    </row>
    <row r="3156" spans="2:4">
      <c r="B3156" s="490" t="s">
        <v>9558</v>
      </c>
      <c r="C3156" s="187">
        <v>750500</v>
      </c>
      <c r="D3156" s="187">
        <v>9005400</v>
      </c>
    </row>
    <row r="3157" spans="2:4">
      <c r="B3157" s="490" t="s">
        <v>9560</v>
      </c>
      <c r="C3157" s="187">
        <v>750500</v>
      </c>
      <c r="D3157" s="187">
        <v>9005400</v>
      </c>
    </row>
    <row r="3158" spans="2:4">
      <c r="B3158" s="490" t="s">
        <v>9562</v>
      </c>
      <c r="C3158" s="187">
        <v>691700</v>
      </c>
      <c r="D3158" s="187">
        <v>8300100</v>
      </c>
    </row>
    <row r="3159" spans="2:4">
      <c r="B3159" s="490" t="s">
        <v>9564</v>
      </c>
      <c r="C3159" s="187">
        <v>750500</v>
      </c>
      <c r="D3159" s="187">
        <v>9005400</v>
      </c>
    </row>
    <row r="3160" spans="2:4">
      <c r="B3160" s="490" t="s">
        <v>9566</v>
      </c>
      <c r="C3160" s="187">
        <v>691700</v>
      </c>
      <c r="D3160" s="187">
        <v>8300100</v>
      </c>
    </row>
    <row r="3161" spans="2:4">
      <c r="B3161" s="490" t="s">
        <v>9568</v>
      </c>
      <c r="C3161" s="187">
        <v>750500</v>
      </c>
      <c r="D3161" s="187">
        <v>9005400</v>
      </c>
    </row>
    <row r="3162" spans="2:4">
      <c r="B3162" s="490" t="s">
        <v>9570</v>
      </c>
      <c r="C3162" s="187">
        <v>691700</v>
      </c>
      <c r="D3162" s="187">
        <v>8300100</v>
      </c>
    </row>
    <row r="3163" spans="2:4">
      <c r="B3163" s="490" t="s">
        <v>9572</v>
      </c>
      <c r="C3163" s="187">
        <v>691700</v>
      </c>
      <c r="D3163" s="187">
        <v>8300100</v>
      </c>
    </row>
    <row r="3164" spans="2:4">
      <c r="B3164" s="490" t="s">
        <v>9574</v>
      </c>
      <c r="C3164" s="187">
        <v>691700</v>
      </c>
      <c r="D3164" s="187">
        <v>8300100</v>
      </c>
    </row>
    <row r="3165" spans="2:4">
      <c r="B3165" s="490" t="s">
        <v>9575</v>
      </c>
      <c r="C3165" s="187">
        <v>750500</v>
      </c>
      <c r="D3165" s="187">
        <v>9005400</v>
      </c>
    </row>
    <row r="3166" spans="2:4">
      <c r="B3166" s="490" t="s">
        <v>9577</v>
      </c>
      <c r="C3166" s="187">
        <v>691700</v>
      </c>
      <c r="D3166" s="187">
        <v>8300100</v>
      </c>
    </row>
    <row r="3167" spans="2:4">
      <c r="B3167" s="490" t="s">
        <v>9579</v>
      </c>
      <c r="C3167" s="187">
        <v>827300</v>
      </c>
      <c r="D3167" s="187">
        <v>9927100</v>
      </c>
    </row>
    <row r="3168" spans="2:4">
      <c r="B3168" s="490" t="s">
        <v>9581</v>
      </c>
      <c r="C3168" s="187">
        <v>750500</v>
      </c>
      <c r="D3168" s="187">
        <v>9005400</v>
      </c>
    </row>
    <row r="3169" spans="2:4">
      <c r="B3169" s="490" t="s">
        <v>9583</v>
      </c>
      <c r="C3169" s="187">
        <v>641500</v>
      </c>
      <c r="D3169" s="187">
        <v>7698500</v>
      </c>
    </row>
    <row r="3170" spans="2:4">
      <c r="B3170" s="490" t="s">
        <v>9585</v>
      </c>
      <c r="C3170" s="187">
        <v>691700</v>
      </c>
      <c r="D3170" s="187">
        <v>8300100</v>
      </c>
    </row>
    <row r="3171" spans="2:4">
      <c r="B3171" s="490" t="s">
        <v>9587</v>
      </c>
      <c r="C3171" s="187">
        <v>641500</v>
      </c>
      <c r="D3171" s="187">
        <v>7698500</v>
      </c>
    </row>
    <row r="3172" spans="2:4">
      <c r="B3172" s="490" t="s">
        <v>9589</v>
      </c>
      <c r="C3172" s="187">
        <v>691700</v>
      </c>
      <c r="D3172" s="187">
        <v>8300100</v>
      </c>
    </row>
    <row r="3173" spans="2:4">
      <c r="B3173" s="490" t="s">
        <v>9591</v>
      </c>
      <c r="C3173" s="187">
        <v>641500</v>
      </c>
      <c r="D3173" s="187">
        <v>7698500</v>
      </c>
    </row>
    <row r="3174" spans="2:4">
      <c r="B3174" s="490" t="s">
        <v>9593</v>
      </c>
      <c r="C3174" s="187">
        <v>641500</v>
      </c>
      <c r="D3174" s="187">
        <v>7698500</v>
      </c>
    </row>
    <row r="3175" spans="2:4">
      <c r="B3175" s="490" t="s">
        <v>9595</v>
      </c>
      <c r="C3175" s="187">
        <v>750500</v>
      </c>
      <c r="D3175" s="187">
        <v>9005400</v>
      </c>
    </row>
    <row r="3176" spans="2:4">
      <c r="B3176" s="490" t="s">
        <v>9597</v>
      </c>
      <c r="C3176" s="187">
        <v>750500</v>
      </c>
      <c r="D3176" s="187">
        <v>9005400</v>
      </c>
    </row>
    <row r="3177" spans="2:4">
      <c r="B3177" s="490" t="s">
        <v>9599</v>
      </c>
      <c r="C3177" s="187">
        <v>641500</v>
      </c>
      <c r="D3177" s="187">
        <v>7698500</v>
      </c>
    </row>
    <row r="3178" spans="2:4">
      <c r="B3178" s="490" t="s">
        <v>9601</v>
      </c>
      <c r="C3178" s="187">
        <v>750500</v>
      </c>
      <c r="D3178" s="187">
        <v>9005400</v>
      </c>
    </row>
    <row r="3179" spans="2:4">
      <c r="B3179" s="490" t="s">
        <v>9603</v>
      </c>
      <c r="C3179" s="187">
        <v>750500</v>
      </c>
      <c r="D3179" s="187">
        <v>9005400</v>
      </c>
    </row>
    <row r="3180" spans="2:4">
      <c r="B3180" s="490" t="s">
        <v>9605</v>
      </c>
      <c r="C3180" s="187">
        <v>750500</v>
      </c>
      <c r="D3180" s="187">
        <v>9005400</v>
      </c>
    </row>
    <row r="3181" spans="2:4">
      <c r="B3181" s="490" t="s">
        <v>9607</v>
      </c>
      <c r="C3181" s="187">
        <v>641500</v>
      </c>
      <c r="D3181" s="187">
        <v>7698500</v>
      </c>
    </row>
    <row r="3182" spans="2:4">
      <c r="B3182" s="490" t="s">
        <v>9609</v>
      </c>
      <c r="C3182" s="187">
        <v>641500</v>
      </c>
      <c r="D3182" s="187">
        <v>7698500</v>
      </c>
    </row>
    <row r="3183" spans="2:4">
      <c r="B3183" s="490" t="s">
        <v>9611</v>
      </c>
      <c r="C3183" s="187">
        <v>576700</v>
      </c>
      <c r="D3183" s="187">
        <v>6920000</v>
      </c>
    </row>
    <row r="3184" spans="2:4">
      <c r="B3184" s="490" t="s">
        <v>9613</v>
      </c>
      <c r="C3184" s="187">
        <v>641500</v>
      </c>
      <c r="D3184" s="187">
        <v>7698500</v>
      </c>
    </row>
    <row r="3185" spans="2:4">
      <c r="B3185" s="490" t="s">
        <v>9615</v>
      </c>
      <c r="C3185" s="187">
        <v>750500</v>
      </c>
      <c r="D3185" s="187">
        <v>9005400</v>
      </c>
    </row>
    <row r="3186" spans="2:4">
      <c r="B3186" s="490" t="s">
        <v>9617</v>
      </c>
      <c r="C3186" s="187">
        <v>691700</v>
      </c>
      <c r="D3186" s="187">
        <v>8300100</v>
      </c>
    </row>
    <row r="3187" spans="2:4">
      <c r="B3187" s="490" t="s">
        <v>9619</v>
      </c>
      <c r="C3187" s="187">
        <v>691700</v>
      </c>
      <c r="D3187" s="187">
        <v>8300100</v>
      </c>
    </row>
    <row r="3188" spans="2:4">
      <c r="B3188" s="490" t="s">
        <v>9621</v>
      </c>
      <c r="C3188" s="187">
        <v>750500</v>
      </c>
      <c r="D3188" s="187">
        <v>9005400</v>
      </c>
    </row>
    <row r="3189" spans="2:4">
      <c r="B3189" s="490" t="s">
        <v>9623</v>
      </c>
      <c r="C3189" s="187">
        <v>750500</v>
      </c>
      <c r="D3189" s="187">
        <v>9005400</v>
      </c>
    </row>
    <row r="3190" spans="2:4">
      <c r="B3190" s="490" t="s">
        <v>9625</v>
      </c>
      <c r="C3190" s="187">
        <v>750500</v>
      </c>
      <c r="D3190" s="187">
        <v>9005400</v>
      </c>
    </row>
    <row r="3191" spans="2:4">
      <c r="B3191" s="490" t="s">
        <v>9627</v>
      </c>
      <c r="C3191" s="187">
        <v>691700</v>
      </c>
      <c r="D3191" s="187">
        <v>8300100</v>
      </c>
    </row>
    <row r="3192" spans="2:4">
      <c r="B3192" s="490" t="s">
        <v>9629</v>
      </c>
      <c r="C3192" s="187">
        <v>691700</v>
      </c>
      <c r="D3192" s="187">
        <v>8300100</v>
      </c>
    </row>
    <row r="3193" spans="2:4">
      <c r="B3193" s="490" t="s">
        <v>9631</v>
      </c>
      <c r="C3193" s="187">
        <v>750500</v>
      </c>
      <c r="D3193" s="187">
        <v>9005400</v>
      </c>
    </row>
    <row r="3194" spans="2:4">
      <c r="B3194" s="490" t="s">
        <v>9633</v>
      </c>
      <c r="C3194" s="187">
        <v>691700</v>
      </c>
      <c r="D3194" s="187">
        <v>8300100</v>
      </c>
    </row>
    <row r="3195" spans="2:4">
      <c r="B3195" s="490" t="s">
        <v>9636</v>
      </c>
      <c r="C3195" s="187">
        <v>497700</v>
      </c>
      <c r="D3195" s="187">
        <v>5972400</v>
      </c>
    </row>
    <row r="3196" spans="2:4">
      <c r="B3196" s="490" t="s">
        <v>9638</v>
      </c>
      <c r="C3196" s="187">
        <v>691700</v>
      </c>
      <c r="D3196" s="187">
        <v>8300100</v>
      </c>
    </row>
    <row r="3197" spans="2:4">
      <c r="B3197" s="490" t="s">
        <v>9640</v>
      </c>
      <c r="C3197" s="187">
        <v>691700</v>
      </c>
      <c r="D3197" s="187">
        <v>8300100</v>
      </c>
    </row>
    <row r="3198" spans="2:4">
      <c r="B3198" s="490" t="s">
        <v>9642</v>
      </c>
      <c r="C3198" s="187">
        <v>691700</v>
      </c>
      <c r="D3198" s="187">
        <v>8300100</v>
      </c>
    </row>
    <row r="3199" spans="2:4">
      <c r="B3199" s="490" t="s">
        <v>9644</v>
      </c>
      <c r="C3199" s="187">
        <v>576700</v>
      </c>
      <c r="D3199" s="187">
        <v>6920000</v>
      </c>
    </row>
    <row r="3200" spans="2:4">
      <c r="B3200" s="490" t="s">
        <v>9646</v>
      </c>
      <c r="C3200" s="187">
        <v>750500</v>
      </c>
      <c r="D3200" s="187">
        <v>9005400</v>
      </c>
    </row>
    <row r="3201" spans="2:4">
      <c r="B3201" s="490" t="s">
        <v>9648</v>
      </c>
      <c r="C3201" s="187">
        <v>750500</v>
      </c>
      <c r="D3201" s="187">
        <v>9005400</v>
      </c>
    </row>
    <row r="3202" spans="2:4">
      <c r="B3202" s="490" t="s">
        <v>9650</v>
      </c>
      <c r="C3202" s="187">
        <v>691700</v>
      </c>
      <c r="D3202" s="187">
        <v>8300100</v>
      </c>
    </row>
    <row r="3203" spans="2:4">
      <c r="B3203" s="490" t="s">
        <v>9652</v>
      </c>
      <c r="C3203" s="187">
        <v>576700</v>
      </c>
      <c r="D3203" s="187">
        <v>6920000</v>
      </c>
    </row>
    <row r="3204" spans="2:4">
      <c r="B3204" s="490" t="s">
        <v>9654</v>
      </c>
      <c r="C3204" s="187">
        <v>691700</v>
      </c>
      <c r="D3204" s="187">
        <v>8300100</v>
      </c>
    </row>
    <row r="3205" spans="2:4">
      <c r="B3205" s="490" t="s">
        <v>9656</v>
      </c>
      <c r="C3205" s="187">
        <v>750500</v>
      </c>
      <c r="D3205" s="187">
        <v>9005400</v>
      </c>
    </row>
    <row r="3206" spans="2:4">
      <c r="B3206" s="490" t="s">
        <v>9658</v>
      </c>
      <c r="C3206" s="187">
        <v>489800</v>
      </c>
      <c r="D3206" s="187">
        <v>5877400</v>
      </c>
    </row>
    <row r="3207" spans="2:4">
      <c r="B3207" s="490" t="s">
        <v>9660</v>
      </c>
      <c r="C3207" s="187">
        <v>750500</v>
      </c>
      <c r="D3207" s="187">
        <v>9005400</v>
      </c>
    </row>
    <row r="3208" spans="2:4">
      <c r="B3208" s="490" t="s">
        <v>9663</v>
      </c>
      <c r="C3208" s="187">
        <v>641500</v>
      </c>
      <c r="D3208" s="187">
        <v>7698500</v>
      </c>
    </row>
    <row r="3209" spans="2:4">
      <c r="B3209" s="490" t="s">
        <v>9665</v>
      </c>
      <c r="C3209" s="187">
        <v>641500</v>
      </c>
      <c r="D3209" s="187">
        <v>7698500</v>
      </c>
    </row>
    <row r="3210" spans="2:4">
      <c r="B3210" s="490" t="s">
        <v>9667</v>
      </c>
      <c r="C3210" s="187">
        <v>641500</v>
      </c>
      <c r="D3210" s="187">
        <v>7698500</v>
      </c>
    </row>
    <row r="3211" spans="2:4">
      <c r="B3211" s="490" t="s">
        <v>9669</v>
      </c>
      <c r="C3211" s="187">
        <v>750500</v>
      </c>
      <c r="D3211" s="187">
        <v>9005400</v>
      </c>
    </row>
    <row r="3212" spans="2:4">
      <c r="B3212" s="490" t="s">
        <v>9671</v>
      </c>
      <c r="C3212" s="187">
        <v>827300</v>
      </c>
      <c r="D3212" s="187">
        <v>9927100</v>
      </c>
    </row>
    <row r="3213" spans="2:4">
      <c r="B3213" s="490" t="s">
        <v>9673</v>
      </c>
      <c r="C3213" s="187">
        <v>691700</v>
      </c>
      <c r="D3213" s="187">
        <v>8300100</v>
      </c>
    </row>
    <row r="3214" spans="2:4">
      <c r="B3214" s="490" t="s">
        <v>9675</v>
      </c>
      <c r="C3214" s="187">
        <v>691700</v>
      </c>
      <c r="D3214" s="187">
        <v>8300100</v>
      </c>
    </row>
    <row r="3215" spans="2:4">
      <c r="B3215" s="490" t="s">
        <v>9677</v>
      </c>
      <c r="C3215" s="187">
        <v>691700</v>
      </c>
      <c r="D3215" s="187">
        <v>8300100</v>
      </c>
    </row>
    <row r="3216" spans="2:4">
      <c r="B3216" s="490" t="s">
        <v>9679</v>
      </c>
      <c r="C3216" s="187">
        <v>691700</v>
      </c>
      <c r="D3216" s="187">
        <v>8300100</v>
      </c>
    </row>
    <row r="3217" spans="2:4">
      <c r="B3217" s="490" t="s">
        <v>9681</v>
      </c>
      <c r="C3217" s="187">
        <v>750500</v>
      </c>
      <c r="D3217" s="187">
        <v>9005400</v>
      </c>
    </row>
    <row r="3218" spans="2:4">
      <c r="B3218" s="490" t="s">
        <v>9683</v>
      </c>
      <c r="C3218" s="187">
        <v>750500</v>
      </c>
      <c r="D3218" s="187">
        <v>9005400</v>
      </c>
    </row>
    <row r="3219" spans="2:4">
      <c r="B3219" s="490" t="s">
        <v>9685</v>
      </c>
      <c r="C3219" s="187">
        <v>691700</v>
      </c>
      <c r="D3219" s="187">
        <v>8300100</v>
      </c>
    </row>
    <row r="3220" spans="2:4">
      <c r="B3220" s="490" t="s">
        <v>9687</v>
      </c>
      <c r="C3220" s="187">
        <v>641500</v>
      </c>
      <c r="D3220" s="187">
        <v>7698500</v>
      </c>
    </row>
    <row r="3221" spans="2:4">
      <c r="B3221" s="490" t="s">
        <v>9689</v>
      </c>
      <c r="C3221" s="187">
        <v>750500</v>
      </c>
      <c r="D3221" s="187">
        <v>9005400</v>
      </c>
    </row>
    <row r="3222" spans="2:4">
      <c r="B3222" s="490" t="s">
        <v>9691</v>
      </c>
      <c r="C3222" s="187">
        <v>750500</v>
      </c>
      <c r="D3222" s="187">
        <v>9005400</v>
      </c>
    </row>
    <row r="3223" spans="2:4">
      <c r="B3223" s="490" t="s">
        <v>9693</v>
      </c>
      <c r="C3223" s="187">
        <v>691700</v>
      </c>
      <c r="D3223" s="187">
        <v>8300100</v>
      </c>
    </row>
    <row r="3224" spans="2:4">
      <c r="B3224" s="490" t="s">
        <v>9695</v>
      </c>
      <c r="C3224" s="187">
        <v>691700</v>
      </c>
      <c r="D3224" s="187">
        <v>8300100</v>
      </c>
    </row>
    <row r="3225" spans="2:4">
      <c r="B3225" s="490" t="s">
        <v>9697</v>
      </c>
      <c r="C3225" s="187">
        <v>641500</v>
      </c>
      <c r="D3225" s="187">
        <v>7698500</v>
      </c>
    </row>
    <row r="3226" spans="2:4">
      <c r="B3226" s="490" t="s">
        <v>9699</v>
      </c>
      <c r="C3226" s="187">
        <v>691700</v>
      </c>
      <c r="D3226" s="187">
        <v>8300100</v>
      </c>
    </row>
    <row r="3227" spans="2:4">
      <c r="B3227" s="490" t="s">
        <v>9701</v>
      </c>
      <c r="C3227" s="187">
        <v>641500</v>
      </c>
      <c r="D3227" s="187">
        <v>7698500</v>
      </c>
    </row>
    <row r="3228" spans="2:4">
      <c r="B3228" s="490" t="s">
        <v>9703</v>
      </c>
      <c r="C3228" s="187">
        <v>691700</v>
      </c>
      <c r="D3228" s="187">
        <v>8300100</v>
      </c>
    </row>
    <row r="3229" spans="2:4">
      <c r="B3229" s="490" t="s">
        <v>9705</v>
      </c>
      <c r="C3229" s="187">
        <v>691700</v>
      </c>
      <c r="D3229" s="187">
        <v>8300100</v>
      </c>
    </row>
    <row r="3230" spans="2:4">
      <c r="B3230" s="490" t="s">
        <v>9707</v>
      </c>
      <c r="C3230" s="187">
        <v>691700</v>
      </c>
      <c r="D3230" s="187">
        <v>8300100</v>
      </c>
    </row>
    <row r="3231" spans="2:4">
      <c r="B3231" s="490" t="s">
        <v>9709</v>
      </c>
      <c r="C3231" s="187">
        <v>691700</v>
      </c>
      <c r="D3231" s="187">
        <v>8300100</v>
      </c>
    </row>
    <row r="3232" spans="2:4">
      <c r="B3232" s="490" t="s">
        <v>9711</v>
      </c>
      <c r="C3232" s="187">
        <v>691700</v>
      </c>
      <c r="D3232" s="187">
        <v>8300100</v>
      </c>
    </row>
    <row r="3233" spans="2:4">
      <c r="B3233" s="490" t="s">
        <v>9713</v>
      </c>
      <c r="C3233" s="187">
        <v>691700</v>
      </c>
      <c r="D3233" s="187">
        <v>8300100</v>
      </c>
    </row>
    <row r="3234" spans="2:4">
      <c r="B3234" s="490" t="s">
        <v>9715</v>
      </c>
      <c r="C3234" s="187">
        <v>691700</v>
      </c>
      <c r="D3234" s="187">
        <v>8300100</v>
      </c>
    </row>
    <row r="3235" spans="2:4">
      <c r="B3235" s="490" t="s">
        <v>9717</v>
      </c>
      <c r="C3235" s="187">
        <v>691700</v>
      </c>
      <c r="D3235" s="187">
        <v>8300100</v>
      </c>
    </row>
    <row r="3236" spans="2:4">
      <c r="B3236" s="490" t="s">
        <v>9719</v>
      </c>
      <c r="C3236" s="187">
        <v>750500</v>
      </c>
      <c r="D3236" s="187">
        <v>9005400</v>
      </c>
    </row>
    <row r="3237" spans="2:4">
      <c r="B3237" s="490" t="s">
        <v>9721</v>
      </c>
      <c r="C3237" s="187">
        <v>691700</v>
      </c>
      <c r="D3237" s="187">
        <v>8300100</v>
      </c>
    </row>
    <row r="3238" spans="2:4">
      <c r="B3238" s="490" t="s">
        <v>9723</v>
      </c>
      <c r="C3238" s="187">
        <v>691700</v>
      </c>
      <c r="D3238" s="187">
        <v>8300100</v>
      </c>
    </row>
    <row r="3239" spans="2:4">
      <c r="B3239" s="490" t="s">
        <v>9725</v>
      </c>
      <c r="C3239" s="187">
        <v>641500</v>
      </c>
      <c r="D3239" s="187">
        <v>7698500</v>
      </c>
    </row>
    <row r="3240" spans="2:4">
      <c r="B3240" s="490" t="s">
        <v>9727</v>
      </c>
      <c r="C3240" s="187">
        <v>641500</v>
      </c>
      <c r="D3240" s="187">
        <v>7698500</v>
      </c>
    </row>
    <row r="3241" spans="2:4">
      <c r="B3241" s="490" t="s">
        <v>9729</v>
      </c>
      <c r="C3241" s="187">
        <v>910400</v>
      </c>
      <c r="D3241" s="187">
        <v>10924500</v>
      </c>
    </row>
    <row r="3242" spans="2:4">
      <c r="B3242" s="490" t="s">
        <v>9731</v>
      </c>
      <c r="C3242" s="187">
        <v>691700</v>
      </c>
      <c r="D3242" s="187">
        <v>8300100</v>
      </c>
    </row>
    <row r="3243" spans="2:4">
      <c r="B3243" s="490" t="s">
        <v>9733</v>
      </c>
      <c r="C3243" s="187">
        <v>489800</v>
      </c>
      <c r="D3243" s="187">
        <v>5877400</v>
      </c>
    </row>
    <row r="3244" spans="2:4">
      <c r="B3244" s="490" t="s">
        <v>9735</v>
      </c>
      <c r="C3244" s="187">
        <v>827300</v>
      </c>
      <c r="D3244" s="187">
        <v>9927100</v>
      </c>
    </row>
    <row r="3245" spans="2:4">
      <c r="B3245" s="490" t="s">
        <v>9737</v>
      </c>
      <c r="C3245" s="187">
        <v>691700</v>
      </c>
      <c r="D3245" s="187">
        <v>8300100</v>
      </c>
    </row>
    <row r="3246" spans="2:4">
      <c r="B3246" s="490" t="s">
        <v>9739</v>
      </c>
      <c r="C3246" s="187">
        <v>641500</v>
      </c>
      <c r="D3246" s="187">
        <v>7698500</v>
      </c>
    </row>
    <row r="3247" spans="2:4">
      <c r="B3247" s="490" t="s">
        <v>9741</v>
      </c>
      <c r="C3247" s="187">
        <v>641500</v>
      </c>
      <c r="D3247" s="187">
        <v>7698500</v>
      </c>
    </row>
    <row r="3248" spans="2:4">
      <c r="B3248" s="490" t="s">
        <v>9743</v>
      </c>
      <c r="C3248" s="187">
        <v>691700</v>
      </c>
      <c r="D3248" s="187">
        <v>8300100</v>
      </c>
    </row>
    <row r="3249" spans="2:4">
      <c r="B3249" s="490" t="s">
        <v>9745</v>
      </c>
      <c r="C3249" s="187">
        <v>641500</v>
      </c>
      <c r="D3249" s="187">
        <v>7698500</v>
      </c>
    </row>
    <row r="3250" spans="2:4">
      <c r="B3250" s="490" t="s">
        <v>9747</v>
      </c>
      <c r="C3250" s="187">
        <v>691700</v>
      </c>
      <c r="D3250" s="187">
        <v>8300100</v>
      </c>
    </row>
    <row r="3251" spans="2:4">
      <c r="B3251" s="490" t="s">
        <v>9749</v>
      </c>
      <c r="C3251" s="187">
        <v>691700</v>
      </c>
      <c r="D3251" s="187">
        <v>8300100</v>
      </c>
    </row>
    <row r="3252" spans="2:4">
      <c r="B3252" s="490" t="s">
        <v>9751</v>
      </c>
      <c r="C3252" s="187">
        <v>641500</v>
      </c>
      <c r="D3252" s="187">
        <v>7698500</v>
      </c>
    </row>
    <row r="3253" spans="2:4">
      <c r="B3253" s="490" t="s">
        <v>9753</v>
      </c>
      <c r="C3253" s="187">
        <v>750500</v>
      </c>
      <c r="D3253" s="187">
        <v>9005400</v>
      </c>
    </row>
    <row r="3254" spans="2:4">
      <c r="B3254" s="490" t="s">
        <v>9755</v>
      </c>
      <c r="C3254" s="187">
        <v>641500</v>
      </c>
      <c r="D3254" s="187">
        <v>7698500</v>
      </c>
    </row>
    <row r="3255" spans="2:4">
      <c r="B3255" s="490" t="s">
        <v>9757</v>
      </c>
      <c r="C3255" s="187">
        <v>641500</v>
      </c>
      <c r="D3255" s="187">
        <v>7698500</v>
      </c>
    </row>
    <row r="3256" spans="2:4">
      <c r="B3256" s="490" t="s">
        <v>9759</v>
      </c>
      <c r="C3256" s="187">
        <v>691700</v>
      </c>
      <c r="D3256" s="187">
        <v>8300100</v>
      </c>
    </row>
    <row r="3257" spans="2:4">
      <c r="B3257" s="490" t="s">
        <v>9761</v>
      </c>
      <c r="C3257" s="187">
        <v>691700</v>
      </c>
      <c r="D3257" s="187">
        <v>8300100</v>
      </c>
    </row>
    <row r="3258" spans="2:4">
      <c r="B3258" s="490" t="s">
        <v>9763</v>
      </c>
      <c r="C3258" s="187">
        <v>691700</v>
      </c>
      <c r="D3258" s="187">
        <v>8300100</v>
      </c>
    </row>
    <row r="3259" spans="2:4">
      <c r="B3259" s="490" t="s">
        <v>9765</v>
      </c>
      <c r="C3259" s="187">
        <v>641500</v>
      </c>
      <c r="D3259" s="187">
        <v>7698500</v>
      </c>
    </row>
    <row r="3260" spans="2:4">
      <c r="B3260" s="490" t="s">
        <v>9767</v>
      </c>
      <c r="C3260" s="187">
        <v>691700</v>
      </c>
      <c r="D3260" s="187">
        <v>8300100</v>
      </c>
    </row>
    <row r="3261" spans="2:4">
      <c r="B3261" s="490" t="s">
        <v>9770</v>
      </c>
      <c r="C3261" s="187">
        <v>750500</v>
      </c>
      <c r="D3261" s="187">
        <v>9005400</v>
      </c>
    </row>
    <row r="3262" spans="2:4">
      <c r="B3262" s="490" t="s">
        <v>9773</v>
      </c>
      <c r="C3262" s="187">
        <v>691700</v>
      </c>
      <c r="D3262" s="187">
        <v>8300100</v>
      </c>
    </row>
    <row r="3263" spans="2:4">
      <c r="B3263" s="490" t="s">
        <v>9775</v>
      </c>
      <c r="C3263" s="187">
        <v>641500</v>
      </c>
      <c r="D3263" s="187">
        <v>7698500</v>
      </c>
    </row>
    <row r="3264" spans="2:4">
      <c r="B3264" s="490" t="s">
        <v>9777</v>
      </c>
      <c r="C3264" s="187">
        <v>691700</v>
      </c>
      <c r="D3264" s="187">
        <v>8300100</v>
      </c>
    </row>
    <row r="3265" spans="2:4">
      <c r="B3265" s="490" t="s">
        <v>9779</v>
      </c>
      <c r="C3265" s="187">
        <v>691700</v>
      </c>
      <c r="D3265" s="187">
        <v>8300100</v>
      </c>
    </row>
    <row r="3266" spans="2:4">
      <c r="B3266" s="490" t="s">
        <v>9781</v>
      </c>
      <c r="C3266" s="187">
        <v>691700</v>
      </c>
      <c r="D3266" s="187">
        <v>8300100</v>
      </c>
    </row>
    <row r="3267" spans="2:4">
      <c r="B3267" s="490" t="s">
        <v>9783</v>
      </c>
      <c r="C3267" s="187">
        <v>691700</v>
      </c>
      <c r="D3267" s="187">
        <v>8300100</v>
      </c>
    </row>
    <row r="3268" spans="2:4">
      <c r="B3268" s="490" t="s">
        <v>9785</v>
      </c>
      <c r="C3268" s="187">
        <v>691700</v>
      </c>
      <c r="D3268" s="187">
        <v>8300100</v>
      </c>
    </row>
    <row r="3269" spans="2:4">
      <c r="B3269" s="490" t="s">
        <v>9787</v>
      </c>
      <c r="C3269" s="187">
        <v>641500</v>
      </c>
      <c r="D3269" s="187">
        <v>7698500</v>
      </c>
    </row>
    <row r="3270" spans="2:4">
      <c r="B3270" s="490" t="s">
        <v>9789</v>
      </c>
      <c r="C3270" s="187">
        <v>641500</v>
      </c>
      <c r="D3270" s="187">
        <v>7698500</v>
      </c>
    </row>
    <row r="3271" spans="2:4">
      <c r="B3271" s="490" t="s">
        <v>9791</v>
      </c>
      <c r="C3271" s="187">
        <v>641500</v>
      </c>
      <c r="D3271" s="187">
        <v>7698500</v>
      </c>
    </row>
    <row r="3272" spans="2:4">
      <c r="B3272" s="490" t="s">
        <v>9793</v>
      </c>
      <c r="C3272" s="187">
        <v>489800</v>
      </c>
      <c r="D3272" s="187">
        <v>5877400</v>
      </c>
    </row>
    <row r="3273" spans="2:4">
      <c r="B3273" s="490" t="s">
        <v>9795</v>
      </c>
      <c r="C3273" s="187">
        <v>284900</v>
      </c>
      <c r="D3273" s="187">
        <v>3418800</v>
      </c>
    </row>
    <row r="3274" spans="2:4">
      <c r="B3274" s="490" t="s">
        <v>9797</v>
      </c>
      <c r="C3274" s="187">
        <v>392300</v>
      </c>
      <c r="D3274" s="187">
        <v>4707300</v>
      </c>
    </row>
    <row r="3275" spans="2:4">
      <c r="B3275" s="490" t="s">
        <v>9800</v>
      </c>
      <c r="C3275" s="187">
        <v>576700</v>
      </c>
      <c r="D3275" s="187">
        <v>6920000</v>
      </c>
    </row>
    <row r="3276" spans="2:4">
      <c r="B3276" s="490" t="s">
        <v>9802</v>
      </c>
      <c r="C3276" s="187">
        <v>691700</v>
      </c>
      <c r="D3276" s="187">
        <v>8300100</v>
      </c>
    </row>
    <row r="3277" spans="2:4">
      <c r="B3277" s="490" t="s">
        <v>9804</v>
      </c>
      <c r="C3277" s="187">
        <v>641500</v>
      </c>
      <c r="D3277" s="187">
        <v>7698500</v>
      </c>
    </row>
    <row r="3278" spans="2:4">
      <c r="B3278" s="490" t="s">
        <v>9806</v>
      </c>
      <c r="C3278" s="187">
        <v>691700</v>
      </c>
      <c r="D3278" s="187">
        <v>8300100</v>
      </c>
    </row>
    <row r="3279" spans="2:4">
      <c r="B3279" s="490" t="s">
        <v>9808</v>
      </c>
      <c r="C3279" s="187">
        <v>691700</v>
      </c>
      <c r="D3279" s="187">
        <v>8300100</v>
      </c>
    </row>
    <row r="3280" spans="2:4">
      <c r="B3280" s="490" t="s">
        <v>9810</v>
      </c>
      <c r="C3280" s="187">
        <v>576700</v>
      </c>
      <c r="D3280" s="187">
        <v>6920000</v>
      </c>
    </row>
    <row r="3281" spans="2:4">
      <c r="B3281" s="490" t="s">
        <v>9812</v>
      </c>
      <c r="C3281" s="187">
        <v>691700</v>
      </c>
      <c r="D3281" s="187">
        <v>8300100</v>
      </c>
    </row>
    <row r="3282" spans="2:4">
      <c r="B3282" s="490" t="s">
        <v>9814</v>
      </c>
      <c r="C3282" s="187">
        <v>750500</v>
      </c>
      <c r="D3282" s="187">
        <v>9005400</v>
      </c>
    </row>
    <row r="3283" spans="2:4">
      <c r="B3283" s="490" t="s">
        <v>9816</v>
      </c>
      <c r="C3283" s="187">
        <v>691700</v>
      </c>
      <c r="D3283" s="187">
        <v>8300100</v>
      </c>
    </row>
    <row r="3284" spans="2:4">
      <c r="B3284" s="490" t="s">
        <v>9818</v>
      </c>
      <c r="C3284" s="187">
        <v>641500</v>
      </c>
      <c r="D3284" s="187">
        <v>7698500</v>
      </c>
    </row>
    <row r="3285" spans="2:4">
      <c r="B3285" s="490" t="s">
        <v>9820</v>
      </c>
      <c r="C3285" s="187">
        <v>392300</v>
      </c>
      <c r="D3285" s="187">
        <v>4707300</v>
      </c>
    </row>
    <row r="3286" spans="2:4">
      <c r="B3286" s="490" t="s">
        <v>9822</v>
      </c>
      <c r="C3286" s="187">
        <v>910400</v>
      </c>
      <c r="D3286" s="187">
        <v>10924500</v>
      </c>
    </row>
    <row r="3287" spans="2:4">
      <c r="B3287" s="490" t="s">
        <v>9824</v>
      </c>
      <c r="C3287" s="187">
        <v>691700</v>
      </c>
      <c r="D3287" s="187">
        <v>8300100</v>
      </c>
    </row>
    <row r="3288" spans="2:4">
      <c r="B3288" s="490" t="s">
        <v>9826</v>
      </c>
      <c r="C3288" s="187">
        <v>691700</v>
      </c>
      <c r="D3288" s="187">
        <v>8300100</v>
      </c>
    </row>
    <row r="3289" spans="2:4">
      <c r="B3289" s="490" t="s">
        <v>9828</v>
      </c>
      <c r="C3289" s="187">
        <v>641500</v>
      </c>
      <c r="D3289" s="187">
        <v>7698500</v>
      </c>
    </row>
    <row r="3290" spans="2:4">
      <c r="B3290" s="490" t="s">
        <v>9830</v>
      </c>
      <c r="C3290" s="187">
        <v>691700</v>
      </c>
      <c r="D3290" s="187">
        <v>8300100</v>
      </c>
    </row>
    <row r="3291" spans="2:4">
      <c r="B3291" s="490" t="s">
        <v>9832</v>
      </c>
      <c r="C3291" s="187">
        <v>691700</v>
      </c>
      <c r="D3291" s="187">
        <v>8300100</v>
      </c>
    </row>
    <row r="3292" spans="2:4">
      <c r="B3292" s="490" t="s">
        <v>9835</v>
      </c>
      <c r="C3292" s="187">
        <v>641500</v>
      </c>
      <c r="D3292" s="187">
        <v>7698500</v>
      </c>
    </row>
    <row r="3293" spans="2:4">
      <c r="B3293" s="490" t="s">
        <v>9837</v>
      </c>
      <c r="C3293" s="187">
        <v>641500</v>
      </c>
      <c r="D3293" s="187">
        <v>7698500</v>
      </c>
    </row>
    <row r="3294" spans="2:4">
      <c r="B3294" s="490" t="s">
        <v>9839</v>
      </c>
      <c r="C3294" s="187">
        <v>641500</v>
      </c>
      <c r="D3294" s="187">
        <v>7698500</v>
      </c>
    </row>
    <row r="3295" spans="2:4">
      <c r="B3295" s="490" t="s">
        <v>9841</v>
      </c>
      <c r="C3295" s="187">
        <v>691700</v>
      </c>
      <c r="D3295" s="187">
        <v>8300100</v>
      </c>
    </row>
    <row r="3296" spans="2:4">
      <c r="B3296" s="490" t="s">
        <v>9843</v>
      </c>
      <c r="C3296" s="187">
        <v>691700</v>
      </c>
      <c r="D3296" s="187">
        <v>8300100</v>
      </c>
    </row>
    <row r="3297" spans="2:4">
      <c r="B3297" s="490" t="s">
        <v>9845</v>
      </c>
      <c r="C3297" s="187">
        <v>691700</v>
      </c>
      <c r="D3297" s="187">
        <v>8300100</v>
      </c>
    </row>
    <row r="3298" spans="2:4">
      <c r="B3298" s="490" t="s">
        <v>9847</v>
      </c>
      <c r="C3298" s="187">
        <v>750500</v>
      </c>
      <c r="D3298" s="187">
        <v>9005400</v>
      </c>
    </row>
    <row r="3299" spans="2:4">
      <c r="B3299" s="490" t="s">
        <v>9849</v>
      </c>
      <c r="C3299" s="187">
        <v>641500</v>
      </c>
      <c r="D3299" s="187">
        <v>7698500</v>
      </c>
    </row>
    <row r="3300" spans="2:4">
      <c r="B3300" s="490" t="s">
        <v>9851</v>
      </c>
      <c r="C3300" s="187">
        <v>641500</v>
      </c>
      <c r="D3300" s="187">
        <v>7698500</v>
      </c>
    </row>
    <row r="3301" spans="2:4">
      <c r="B3301" s="490" t="s">
        <v>9853</v>
      </c>
      <c r="C3301" s="187">
        <v>576700</v>
      </c>
      <c r="D3301" s="187">
        <v>6920000</v>
      </c>
    </row>
    <row r="3302" spans="2:4">
      <c r="B3302" s="490" t="s">
        <v>9855</v>
      </c>
      <c r="C3302" s="187">
        <v>576700</v>
      </c>
      <c r="D3302" s="187">
        <v>6920000</v>
      </c>
    </row>
    <row r="3303" spans="2:4">
      <c r="B3303" s="490" t="s">
        <v>9857</v>
      </c>
      <c r="C3303" s="187">
        <v>827300</v>
      </c>
      <c r="D3303" s="187">
        <v>9927100</v>
      </c>
    </row>
    <row r="3304" spans="2:4">
      <c r="B3304" s="490" t="s">
        <v>9860</v>
      </c>
      <c r="C3304" s="187">
        <v>422700</v>
      </c>
      <c r="D3304" s="187">
        <v>5072400</v>
      </c>
    </row>
    <row r="3305" spans="2:4">
      <c r="B3305" s="490" t="s">
        <v>9862</v>
      </c>
      <c r="C3305" s="187">
        <v>641500</v>
      </c>
      <c r="D3305" s="187">
        <v>7698500</v>
      </c>
    </row>
    <row r="3306" spans="2:4">
      <c r="B3306" s="490" t="s">
        <v>9864</v>
      </c>
      <c r="C3306" s="187">
        <v>691700</v>
      </c>
      <c r="D3306" s="187">
        <v>8300100</v>
      </c>
    </row>
    <row r="3307" spans="2:4">
      <c r="B3307" s="490" t="s">
        <v>9866</v>
      </c>
      <c r="C3307" s="187">
        <v>691700</v>
      </c>
      <c r="D3307" s="187">
        <v>8300100</v>
      </c>
    </row>
    <row r="3308" spans="2:4">
      <c r="B3308" s="490" t="s">
        <v>9868</v>
      </c>
      <c r="C3308" s="187">
        <v>691700</v>
      </c>
      <c r="D3308" s="187">
        <v>8300100</v>
      </c>
    </row>
    <row r="3309" spans="2:4">
      <c r="B3309" s="490" t="s">
        <v>9870</v>
      </c>
      <c r="C3309" s="187">
        <v>641500</v>
      </c>
      <c r="D3309" s="187">
        <v>7698500</v>
      </c>
    </row>
    <row r="3310" spans="2:4">
      <c r="B3310" s="490" t="s">
        <v>9872</v>
      </c>
      <c r="C3310" s="187">
        <v>641500</v>
      </c>
      <c r="D3310" s="187">
        <v>7698500</v>
      </c>
    </row>
    <row r="3311" spans="2:4">
      <c r="B3311" s="490" t="s">
        <v>9874</v>
      </c>
      <c r="C3311" s="187">
        <v>641500</v>
      </c>
      <c r="D3311" s="187">
        <v>7698500</v>
      </c>
    </row>
    <row r="3312" spans="2:4">
      <c r="B3312" s="490" t="s">
        <v>9876</v>
      </c>
      <c r="C3312" s="187">
        <v>691700</v>
      </c>
      <c r="D3312" s="187">
        <v>8300100</v>
      </c>
    </row>
    <row r="3313" spans="2:4">
      <c r="B3313" s="490" t="s">
        <v>9878</v>
      </c>
      <c r="C3313" s="187">
        <v>691700</v>
      </c>
      <c r="D3313" s="187">
        <v>8300100</v>
      </c>
    </row>
    <row r="3314" spans="2:4">
      <c r="B3314" s="490" t="s">
        <v>9880</v>
      </c>
      <c r="C3314" s="187">
        <v>641500</v>
      </c>
      <c r="D3314" s="187">
        <v>7698500</v>
      </c>
    </row>
    <row r="3315" spans="2:4">
      <c r="B3315" s="490" t="s">
        <v>9882</v>
      </c>
      <c r="C3315" s="187">
        <v>576700</v>
      </c>
      <c r="D3315" s="187">
        <v>6920000</v>
      </c>
    </row>
    <row r="3316" spans="2:4">
      <c r="B3316" s="490" t="s">
        <v>9884</v>
      </c>
      <c r="C3316" s="187">
        <v>691700</v>
      </c>
      <c r="D3316" s="187">
        <v>8300100</v>
      </c>
    </row>
    <row r="3317" spans="2:4">
      <c r="B3317" s="490" t="s">
        <v>9886</v>
      </c>
      <c r="C3317" s="187">
        <v>691700</v>
      </c>
      <c r="D3317" s="187">
        <v>8300100</v>
      </c>
    </row>
    <row r="3318" spans="2:4">
      <c r="B3318" s="490" t="s">
        <v>9888</v>
      </c>
      <c r="C3318" s="187">
        <v>691700</v>
      </c>
      <c r="D3318" s="187">
        <v>8300100</v>
      </c>
    </row>
    <row r="3319" spans="2:4">
      <c r="B3319" s="490" t="s">
        <v>9890</v>
      </c>
      <c r="C3319" s="187">
        <v>691700</v>
      </c>
      <c r="D3319" s="187">
        <v>8300100</v>
      </c>
    </row>
    <row r="3320" spans="2:4">
      <c r="B3320" s="490" t="s">
        <v>9892</v>
      </c>
      <c r="C3320" s="187">
        <v>691700</v>
      </c>
      <c r="D3320" s="187">
        <v>8300100</v>
      </c>
    </row>
    <row r="3321" spans="2:4">
      <c r="B3321" s="490" t="s">
        <v>9894</v>
      </c>
      <c r="C3321" s="187">
        <v>641500</v>
      </c>
      <c r="D3321" s="187">
        <v>7698500</v>
      </c>
    </row>
    <row r="3322" spans="2:4">
      <c r="B3322" s="490" t="s">
        <v>9896</v>
      </c>
      <c r="C3322" s="187">
        <v>641500</v>
      </c>
      <c r="D3322" s="187">
        <v>7698500</v>
      </c>
    </row>
    <row r="3323" spans="2:4">
      <c r="B3323" s="490" t="s">
        <v>9898</v>
      </c>
      <c r="C3323" s="187">
        <v>641500</v>
      </c>
      <c r="D3323" s="187">
        <v>7698500</v>
      </c>
    </row>
    <row r="3324" spans="2:4">
      <c r="B3324" s="490" t="s">
        <v>9900</v>
      </c>
      <c r="C3324" s="187">
        <v>691700</v>
      </c>
      <c r="D3324" s="187">
        <v>8300100</v>
      </c>
    </row>
    <row r="3325" spans="2:4">
      <c r="B3325" s="490" t="s">
        <v>9902</v>
      </c>
      <c r="C3325" s="187">
        <v>827300</v>
      </c>
      <c r="D3325" s="187">
        <v>9927100</v>
      </c>
    </row>
    <row r="3326" spans="2:4">
      <c r="B3326" s="490" t="s">
        <v>9904</v>
      </c>
      <c r="C3326" s="187">
        <v>641500</v>
      </c>
      <c r="D3326" s="187">
        <v>7698500</v>
      </c>
    </row>
    <row r="3327" spans="2:4">
      <c r="B3327" s="490" t="s">
        <v>9907</v>
      </c>
      <c r="C3327" s="187">
        <v>691700</v>
      </c>
      <c r="D3327" s="187">
        <v>8300100</v>
      </c>
    </row>
    <row r="3328" spans="2:4">
      <c r="B3328" s="490" t="s">
        <v>9909</v>
      </c>
      <c r="C3328" s="187">
        <v>691700</v>
      </c>
      <c r="D3328" s="187">
        <v>8300100</v>
      </c>
    </row>
    <row r="3329" spans="2:4">
      <c r="B3329" s="490" t="s">
        <v>9911</v>
      </c>
      <c r="C3329" s="187">
        <v>576700</v>
      </c>
      <c r="D3329" s="187">
        <v>6920000</v>
      </c>
    </row>
    <row r="3330" spans="2:4">
      <c r="B3330" s="490" t="s">
        <v>9913</v>
      </c>
      <c r="C3330" s="187">
        <v>641500</v>
      </c>
      <c r="D3330" s="187">
        <v>7698500</v>
      </c>
    </row>
    <row r="3331" spans="2:4">
      <c r="B3331" s="490" t="s">
        <v>9915</v>
      </c>
      <c r="C3331" s="187">
        <v>750500</v>
      </c>
      <c r="D3331" s="187">
        <v>9005400</v>
      </c>
    </row>
    <row r="3332" spans="2:4">
      <c r="B3332" s="490" t="s">
        <v>9917</v>
      </c>
      <c r="C3332" s="187">
        <v>750500</v>
      </c>
      <c r="D3332" s="187">
        <v>9005400</v>
      </c>
    </row>
    <row r="3333" spans="2:4">
      <c r="B3333" s="490" t="s">
        <v>9919</v>
      </c>
      <c r="C3333" s="187">
        <v>210000</v>
      </c>
      <c r="D3333" s="187">
        <v>2520000</v>
      </c>
    </row>
    <row r="3334" spans="2:4">
      <c r="B3334" s="490" t="s">
        <v>9921</v>
      </c>
      <c r="C3334" s="187">
        <v>12800</v>
      </c>
      <c r="D3334" s="187">
        <v>153600</v>
      </c>
    </row>
    <row r="3335" spans="2:4">
      <c r="B3335" s="490" t="s">
        <v>9923</v>
      </c>
      <c r="C3335" s="187">
        <v>392300</v>
      </c>
      <c r="D3335" s="187">
        <v>4707300</v>
      </c>
    </row>
    <row r="3336" spans="2:4">
      <c r="B3336" s="490" t="s">
        <v>9925</v>
      </c>
      <c r="C3336" s="187">
        <v>750500</v>
      </c>
      <c r="D3336" s="187">
        <v>9005400</v>
      </c>
    </row>
    <row r="3337" spans="2:4">
      <c r="B3337" s="490" t="s">
        <v>9927</v>
      </c>
      <c r="C3337" s="187">
        <v>307400</v>
      </c>
      <c r="D3337" s="187">
        <v>3688800</v>
      </c>
    </row>
    <row r="3338" spans="2:4">
      <c r="B3338" s="490" t="s">
        <v>9929</v>
      </c>
      <c r="C3338" s="187">
        <v>331100</v>
      </c>
      <c r="D3338" s="187">
        <v>3973200</v>
      </c>
    </row>
    <row r="3339" spans="2:4">
      <c r="B3339" s="490" t="s">
        <v>9931</v>
      </c>
      <c r="C3339" s="187">
        <v>576700</v>
      </c>
      <c r="D3339" s="187">
        <v>6920000</v>
      </c>
    </row>
    <row r="3340" spans="2:4">
      <c r="B3340" s="490" t="s">
        <v>9933</v>
      </c>
      <c r="C3340" s="187">
        <v>576700</v>
      </c>
      <c r="D3340" s="187">
        <v>6920000</v>
      </c>
    </row>
    <row r="3341" spans="2:4">
      <c r="B3341" s="490" t="s">
        <v>9935</v>
      </c>
      <c r="C3341" s="187">
        <v>325900</v>
      </c>
      <c r="D3341" s="187">
        <v>3910800</v>
      </c>
    </row>
    <row r="3342" spans="2:4">
      <c r="B3342" s="490" t="s">
        <v>9937</v>
      </c>
      <c r="C3342" s="187">
        <v>489800</v>
      </c>
      <c r="D3342" s="187">
        <v>5877400</v>
      </c>
    </row>
    <row r="3343" spans="2:4">
      <c r="B3343" s="490" t="s">
        <v>9939</v>
      </c>
      <c r="C3343" s="187">
        <v>576700</v>
      </c>
      <c r="D3343" s="187">
        <v>6920000</v>
      </c>
    </row>
    <row r="3344" spans="2:4">
      <c r="B3344" s="490" t="s">
        <v>9941</v>
      </c>
      <c r="C3344" s="187">
        <v>750500</v>
      </c>
      <c r="D3344" s="187">
        <v>9005400</v>
      </c>
    </row>
    <row r="3345" spans="2:4">
      <c r="B3345" s="490" t="s">
        <v>9943</v>
      </c>
      <c r="C3345" s="187">
        <v>691700</v>
      </c>
      <c r="D3345" s="187">
        <v>8300100</v>
      </c>
    </row>
    <row r="3346" spans="2:4">
      <c r="B3346" s="490" t="s">
        <v>9945</v>
      </c>
      <c r="C3346" s="187">
        <v>576700</v>
      </c>
      <c r="D3346" s="187">
        <v>6920000</v>
      </c>
    </row>
    <row r="3347" spans="2:4">
      <c r="B3347" s="490" t="s">
        <v>9947</v>
      </c>
      <c r="C3347" s="187">
        <v>576700</v>
      </c>
      <c r="D3347" s="187">
        <v>6920000</v>
      </c>
    </row>
    <row r="3348" spans="2:4">
      <c r="B3348" s="490" t="s">
        <v>9949</v>
      </c>
      <c r="C3348" s="187">
        <v>489800</v>
      </c>
      <c r="D3348" s="187">
        <v>5877400</v>
      </c>
    </row>
    <row r="3349" spans="2:4">
      <c r="B3349" s="490" t="s">
        <v>9951</v>
      </c>
      <c r="C3349" s="187">
        <v>641500</v>
      </c>
      <c r="D3349" s="187">
        <v>7698500</v>
      </c>
    </row>
    <row r="3350" spans="2:4">
      <c r="B3350" s="490" t="s">
        <v>9953</v>
      </c>
      <c r="C3350" s="187">
        <v>750500</v>
      </c>
      <c r="D3350" s="187">
        <v>9005400</v>
      </c>
    </row>
    <row r="3351" spans="2:4">
      <c r="B3351" s="490" t="s">
        <v>9955</v>
      </c>
      <c r="C3351" s="187">
        <v>107200</v>
      </c>
      <c r="D3351" s="187">
        <v>1286400</v>
      </c>
    </row>
    <row r="3352" spans="2:4">
      <c r="B3352" s="490" t="s">
        <v>9957</v>
      </c>
      <c r="C3352" s="187">
        <v>10000</v>
      </c>
      <c r="D3352" s="187">
        <v>120000</v>
      </c>
    </row>
    <row r="3353" spans="2:4">
      <c r="B3353" s="490" t="s">
        <v>9959</v>
      </c>
      <c r="C3353" s="187">
        <v>576700</v>
      </c>
      <c r="D3353" s="187">
        <v>6920000</v>
      </c>
    </row>
    <row r="3354" spans="2:4">
      <c r="B3354" s="490" t="s">
        <v>9961</v>
      </c>
      <c r="C3354" s="187">
        <v>576700</v>
      </c>
      <c r="D3354" s="187">
        <v>6920000</v>
      </c>
    </row>
    <row r="3355" spans="2:4">
      <c r="B3355" s="490" t="s">
        <v>9963</v>
      </c>
      <c r="C3355" s="187">
        <v>576700</v>
      </c>
      <c r="D3355" s="187">
        <v>6920000</v>
      </c>
    </row>
    <row r="3356" spans="2:4">
      <c r="B3356" s="490" t="s">
        <v>9965</v>
      </c>
      <c r="C3356" s="187">
        <v>641500</v>
      </c>
      <c r="D3356" s="187">
        <v>7698500</v>
      </c>
    </row>
    <row r="3357" spans="2:4">
      <c r="B3357" s="490" t="s">
        <v>9967</v>
      </c>
      <c r="C3357" s="187">
        <v>576700</v>
      </c>
      <c r="D3357" s="187">
        <v>6920000</v>
      </c>
    </row>
    <row r="3358" spans="2:4">
      <c r="B3358" s="490" t="s">
        <v>9969</v>
      </c>
      <c r="C3358" s="187">
        <v>489800</v>
      </c>
      <c r="D3358" s="187">
        <v>5877400</v>
      </c>
    </row>
    <row r="3359" spans="2:4">
      <c r="B3359" s="490" t="s">
        <v>9971</v>
      </c>
      <c r="C3359" s="187">
        <v>489800</v>
      </c>
      <c r="D3359" s="187">
        <v>5877400</v>
      </c>
    </row>
    <row r="3360" spans="2:4">
      <c r="B3360" s="490" t="s">
        <v>9973</v>
      </c>
      <c r="C3360" s="187">
        <v>489800</v>
      </c>
      <c r="D3360" s="187">
        <v>5877400</v>
      </c>
    </row>
    <row r="3361" spans="2:4">
      <c r="B3361" s="490" t="s">
        <v>9975</v>
      </c>
      <c r="C3361" s="187">
        <v>489800</v>
      </c>
      <c r="D3361" s="187">
        <v>5877400</v>
      </c>
    </row>
    <row r="3362" spans="2:4">
      <c r="B3362" s="490" t="s">
        <v>9977</v>
      </c>
      <c r="C3362" s="187">
        <v>576700</v>
      </c>
      <c r="D3362" s="187">
        <v>6920000</v>
      </c>
    </row>
    <row r="3363" spans="2:4">
      <c r="B3363" s="490" t="s">
        <v>9979</v>
      </c>
      <c r="C3363" s="187">
        <v>641500</v>
      </c>
      <c r="D3363" s="187">
        <v>7698500</v>
      </c>
    </row>
    <row r="3364" spans="2:4">
      <c r="B3364" s="490" t="s">
        <v>9981</v>
      </c>
      <c r="C3364" s="187">
        <v>641500</v>
      </c>
      <c r="D3364" s="187">
        <v>7698500</v>
      </c>
    </row>
    <row r="3365" spans="2:4">
      <c r="B3365" s="490" t="s">
        <v>9983</v>
      </c>
      <c r="C3365" s="187">
        <v>576700</v>
      </c>
      <c r="D3365" s="187">
        <v>6920000</v>
      </c>
    </row>
    <row r="3366" spans="2:4">
      <c r="B3366" s="490" t="s">
        <v>9985</v>
      </c>
      <c r="C3366" s="187">
        <v>558800</v>
      </c>
      <c r="D3366" s="187">
        <v>6705600</v>
      </c>
    </row>
    <row r="3367" spans="2:4">
      <c r="B3367" s="490" t="s">
        <v>9987</v>
      </c>
      <c r="C3367" s="187">
        <v>691700</v>
      </c>
      <c r="D3367" s="187">
        <v>8300100</v>
      </c>
    </row>
    <row r="3368" spans="2:4">
      <c r="B3368" s="490" t="s">
        <v>9990</v>
      </c>
      <c r="C3368" s="187">
        <v>691700</v>
      </c>
      <c r="D3368" s="187">
        <v>8300100</v>
      </c>
    </row>
    <row r="3369" spans="2:4">
      <c r="B3369" s="490" t="s">
        <v>9992</v>
      </c>
      <c r="C3369" s="187">
        <v>641500</v>
      </c>
      <c r="D3369" s="187">
        <v>7698500</v>
      </c>
    </row>
    <row r="3370" spans="2:4">
      <c r="B3370" s="490" t="s">
        <v>9994</v>
      </c>
      <c r="C3370" s="187">
        <v>641500</v>
      </c>
      <c r="D3370" s="187">
        <v>7698500</v>
      </c>
    </row>
    <row r="3371" spans="2:4">
      <c r="B3371" s="490" t="s">
        <v>9996</v>
      </c>
      <c r="C3371" s="187">
        <v>691700</v>
      </c>
      <c r="D3371" s="187">
        <v>8300100</v>
      </c>
    </row>
    <row r="3372" spans="2:4">
      <c r="B3372" s="490" t="s">
        <v>9998</v>
      </c>
      <c r="C3372" s="187">
        <v>691700</v>
      </c>
      <c r="D3372" s="187">
        <v>8300100</v>
      </c>
    </row>
    <row r="3373" spans="2:4">
      <c r="B3373" s="490" t="s">
        <v>10000</v>
      </c>
      <c r="C3373" s="187">
        <v>477700</v>
      </c>
      <c r="D3373" s="187">
        <v>5732400</v>
      </c>
    </row>
    <row r="3374" spans="2:4">
      <c r="B3374" s="490" t="s">
        <v>10002</v>
      </c>
      <c r="C3374" s="187">
        <v>576700</v>
      </c>
      <c r="D3374" s="187">
        <v>6920000</v>
      </c>
    </row>
    <row r="3375" spans="2:4">
      <c r="B3375" s="490" t="s">
        <v>10004</v>
      </c>
      <c r="C3375" s="187">
        <v>576700</v>
      </c>
      <c r="D3375" s="187">
        <v>6920000</v>
      </c>
    </row>
    <row r="3376" spans="2:4">
      <c r="B3376" s="490" t="s">
        <v>10006</v>
      </c>
      <c r="C3376" s="187">
        <v>576700</v>
      </c>
      <c r="D3376" s="187">
        <v>6920000</v>
      </c>
    </row>
    <row r="3377" spans="2:4">
      <c r="B3377" s="490" t="s">
        <v>10008</v>
      </c>
      <c r="C3377" s="187">
        <v>576700</v>
      </c>
      <c r="D3377" s="187">
        <v>6920000</v>
      </c>
    </row>
    <row r="3378" spans="2:4">
      <c r="B3378" s="490" t="s">
        <v>10010</v>
      </c>
      <c r="C3378" s="187">
        <v>576700</v>
      </c>
      <c r="D3378" s="187">
        <v>6920000</v>
      </c>
    </row>
    <row r="3379" spans="2:4">
      <c r="B3379" s="490" t="s">
        <v>10012</v>
      </c>
      <c r="C3379" s="187">
        <v>489800</v>
      </c>
      <c r="D3379" s="187">
        <v>5877400</v>
      </c>
    </row>
    <row r="3380" spans="2:4">
      <c r="B3380" s="490" t="s">
        <v>10014</v>
      </c>
      <c r="C3380" s="187">
        <v>594700</v>
      </c>
      <c r="D3380" s="187">
        <v>7136400</v>
      </c>
    </row>
    <row r="3381" spans="2:4">
      <c r="B3381" s="490" t="s">
        <v>10017</v>
      </c>
      <c r="C3381" s="187">
        <v>581000</v>
      </c>
      <c r="D3381" s="187">
        <v>6972000</v>
      </c>
    </row>
    <row r="3382" spans="2:4">
      <c r="B3382" s="490" t="s">
        <v>10019</v>
      </c>
      <c r="C3382" s="187">
        <v>449500</v>
      </c>
      <c r="D3382" s="187">
        <v>5394000</v>
      </c>
    </row>
    <row r="3383" spans="2:4">
      <c r="B3383" s="490" t="s">
        <v>10021</v>
      </c>
      <c r="C3383" s="187">
        <v>314000</v>
      </c>
      <c r="D3383" s="187">
        <v>3768000</v>
      </c>
    </row>
    <row r="3384" spans="2:4">
      <c r="B3384" s="490" t="s">
        <v>10023</v>
      </c>
      <c r="C3384" s="187">
        <v>326200</v>
      </c>
      <c r="D3384" s="187">
        <v>3914400</v>
      </c>
    </row>
    <row r="3385" spans="2:4">
      <c r="B3385" s="490" t="s">
        <v>10025</v>
      </c>
      <c r="C3385" s="187">
        <v>641500</v>
      </c>
      <c r="D3385" s="187">
        <v>7698500</v>
      </c>
    </row>
    <row r="3386" spans="2:4">
      <c r="B3386" s="490" t="s">
        <v>10027</v>
      </c>
      <c r="C3386" s="187">
        <v>750500</v>
      </c>
      <c r="D3386" s="187">
        <v>9005400</v>
      </c>
    </row>
    <row r="3387" spans="2:4">
      <c r="B3387" s="490" t="s">
        <v>10029</v>
      </c>
      <c r="C3387" s="187">
        <v>339400</v>
      </c>
      <c r="D3387" s="187">
        <v>4072800</v>
      </c>
    </row>
    <row r="3388" spans="2:4">
      <c r="B3388" s="490" t="s">
        <v>10031</v>
      </c>
      <c r="C3388" s="187">
        <v>489800</v>
      </c>
      <c r="D3388" s="187">
        <v>5877400</v>
      </c>
    </row>
    <row r="3389" spans="2:4">
      <c r="B3389" s="490" t="s">
        <v>10033</v>
      </c>
      <c r="C3389" s="187">
        <v>489800</v>
      </c>
      <c r="D3389" s="187">
        <v>5877400</v>
      </c>
    </row>
    <row r="3390" spans="2:4">
      <c r="B3390" s="490" t="s">
        <v>10035</v>
      </c>
      <c r="C3390" s="187">
        <v>210000</v>
      </c>
      <c r="D3390" s="187">
        <v>2520000</v>
      </c>
    </row>
    <row r="3391" spans="2:4">
      <c r="B3391" s="490" t="s">
        <v>10037</v>
      </c>
      <c r="C3391" s="187">
        <v>691700</v>
      </c>
      <c r="D3391" s="187">
        <v>8300100</v>
      </c>
    </row>
    <row r="3392" spans="2:4">
      <c r="B3392" s="490" t="s">
        <v>10039</v>
      </c>
      <c r="C3392" s="187">
        <v>641500</v>
      </c>
      <c r="D3392" s="187">
        <v>7698500</v>
      </c>
    </row>
    <row r="3393" spans="2:4">
      <c r="B3393" s="490" t="s">
        <v>10041</v>
      </c>
      <c r="C3393" s="187">
        <v>691700</v>
      </c>
      <c r="D3393" s="187">
        <v>8300100</v>
      </c>
    </row>
    <row r="3394" spans="2:4">
      <c r="B3394" s="490" t="s">
        <v>10043</v>
      </c>
      <c r="C3394" s="187">
        <v>691700</v>
      </c>
      <c r="D3394" s="187">
        <v>8300100</v>
      </c>
    </row>
    <row r="3395" spans="2:4">
      <c r="B3395" s="490" t="s">
        <v>10045</v>
      </c>
      <c r="C3395" s="187">
        <v>691700</v>
      </c>
      <c r="D3395" s="187">
        <v>8300100</v>
      </c>
    </row>
    <row r="3396" spans="2:4">
      <c r="B3396" s="490" t="s">
        <v>10047</v>
      </c>
      <c r="C3396" s="187">
        <v>544600</v>
      </c>
      <c r="D3396" s="187">
        <v>6535200</v>
      </c>
    </row>
    <row r="3397" spans="2:4">
      <c r="B3397" s="490" t="s">
        <v>10049</v>
      </c>
      <c r="C3397" s="187">
        <v>641500</v>
      </c>
      <c r="D3397" s="187">
        <v>7698500</v>
      </c>
    </row>
    <row r="3398" spans="2:4">
      <c r="B3398" s="490" t="s">
        <v>10051</v>
      </c>
      <c r="C3398" s="187">
        <v>10000</v>
      </c>
      <c r="D3398" s="187">
        <v>120000</v>
      </c>
    </row>
    <row r="3399" spans="2:4">
      <c r="B3399" s="490" t="s">
        <v>10053</v>
      </c>
      <c r="C3399" s="187">
        <v>10000</v>
      </c>
      <c r="D3399" s="187">
        <v>120000</v>
      </c>
    </row>
    <row r="3400" spans="2:4">
      <c r="B3400" s="490" t="s">
        <v>10055</v>
      </c>
      <c r="C3400" s="187">
        <v>10000</v>
      </c>
      <c r="D3400" s="187">
        <v>120000</v>
      </c>
    </row>
    <row r="3401" spans="2:4">
      <c r="B3401" s="490" t="s">
        <v>10057</v>
      </c>
      <c r="C3401" s="187">
        <v>750500</v>
      </c>
      <c r="D3401" s="187">
        <v>9005400</v>
      </c>
    </row>
    <row r="3402" spans="2:4">
      <c r="B3402" s="490" t="s">
        <v>10059</v>
      </c>
      <c r="C3402" s="187">
        <v>80200</v>
      </c>
      <c r="D3402" s="187">
        <v>962400</v>
      </c>
    </row>
    <row r="3403" spans="2:4">
      <c r="B3403" s="490" t="s">
        <v>10062</v>
      </c>
      <c r="C3403" s="187">
        <v>10000</v>
      </c>
      <c r="D3403" s="187">
        <v>120000</v>
      </c>
    </row>
    <row r="3404" spans="2:4">
      <c r="B3404" s="490" t="s">
        <v>10064</v>
      </c>
      <c r="C3404" s="187">
        <v>20000</v>
      </c>
      <c r="D3404" s="187">
        <v>240000</v>
      </c>
    </row>
    <row r="3405" spans="2:4">
      <c r="B3405" s="490" t="s">
        <v>10066</v>
      </c>
      <c r="C3405" s="187">
        <v>750500</v>
      </c>
      <c r="D3405" s="187">
        <v>9005400</v>
      </c>
    </row>
    <row r="3406" spans="2:4">
      <c r="B3406" s="490" t="s">
        <v>10068</v>
      </c>
      <c r="C3406" s="187">
        <v>641500</v>
      </c>
      <c r="D3406" s="187">
        <v>7698500</v>
      </c>
    </row>
    <row r="3407" spans="2:4">
      <c r="B3407" s="490" t="s">
        <v>10070</v>
      </c>
      <c r="C3407" s="187">
        <v>10000</v>
      </c>
      <c r="D3407" s="187">
        <v>120000</v>
      </c>
    </row>
    <row r="3408" spans="2:4">
      <c r="B3408" s="490" t="s">
        <v>10072</v>
      </c>
      <c r="C3408" s="187">
        <v>10000</v>
      </c>
      <c r="D3408" s="187">
        <v>120000</v>
      </c>
    </row>
    <row r="3409" spans="2:4">
      <c r="B3409" s="490" t="s">
        <v>10074</v>
      </c>
      <c r="C3409" s="187">
        <v>10000</v>
      </c>
      <c r="D3409" s="187">
        <v>120000</v>
      </c>
    </row>
    <row r="3410" spans="2:4">
      <c r="B3410" s="490" t="s">
        <v>10076</v>
      </c>
      <c r="C3410" s="187">
        <v>10000</v>
      </c>
      <c r="D3410" s="187">
        <v>120000</v>
      </c>
    </row>
    <row r="3411" spans="2:4">
      <c r="B3411" s="490" t="s">
        <v>10078</v>
      </c>
      <c r="C3411" s="187">
        <v>553200</v>
      </c>
      <c r="D3411" s="187">
        <v>6638400</v>
      </c>
    </row>
    <row r="3412" spans="2:4">
      <c r="B3412" s="490" t="s">
        <v>10081</v>
      </c>
      <c r="C3412" s="187">
        <v>20000</v>
      </c>
      <c r="D3412" s="187">
        <v>240000</v>
      </c>
    </row>
    <row r="3413" spans="2:4">
      <c r="B3413" s="490" t="s">
        <v>10083</v>
      </c>
      <c r="C3413" s="187">
        <v>20000</v>
      </c>
      <c r="D3413" s="187">
        <v>240000</v>
      </c>
    </row>
    <row r="3414" spans="2:4">
      <c r="B3414" s="490" t="s">
        <v>10085</v>
      </c>
      <c r="C3414" s="187">
        <v>691700</v>
      </c>
      <c r="D3414" s="187">
        <v>8300100</v>
      </c>
    </row>
    <row r="3415" spans="2:4">
      <c r="B3415" s="490" t="s">
        <v>10087</v>
      </c>
      <c r="C3415" s="187">
        <v>691700</v>
      </c>
      <c r="D3415" s="187">
        <v>8300100</v>
      </c>
    </row>
    <row r="3416" spans="2:4">
      <c r="B3416" s="490" t="s">
        <v>10089</v>
      </c>
      <c r="C3416" s="187">
        <v>489800</v>
      </c>
      <c r="D3416" s="187">
        <v>5877400</v>
      </c>
    </row>
    <row r="3417" spans="2:4">
      <c r="B3417" s="490" t="s">
        <v>10091</v>
      </c>
      <c r="C3417" s="187">
        <v>489800</v>
      </c>
      <c r="D3417" s="187">
        <v>5877400</v>
      </c>
    </row>
    <row r="3418" spans="2:4">
      <c r="B3418" s="490" t="s">
        <v>10093</v>
      </c>
      <c r="C3418" s="187">
        <v>234400</v>
      </c>
      <c r="D3418" s="187">
        <v>2812800</v>
      </c>
    </row>
    <row r="3419" spans="2:4">
      <c r="B3419" s="490" t="s">
        <v>10095</v>
      </c>
      <c r="C3419" s="187">
        <v>750500</v>
      </c>
      <c r="D3419" s="187">
        <v>9005400</v>
      </c>
    </row>
    <row r="3420" spans="2:4">
      <c r="B3420" s="490" t="s">
        <v>10097</v>
      </c>
      <c r="C3420" s="187">
        <v>750500</v>
      </c>
      <c r="D3420" s="187">
        <v>9005400</v>
      </c>
    </row>
    <row r="3421" spans="2:4">
      <c r="B3421" s="490" t="s">
        <v>10099</v>
      </c>
      <c r="C3421" s="187">
        <v>489800</v>
      </c>
      <c r="D3421" s="187">
        <v>5877400</v>
      </c>
    </row>
    <row r="3422" spans="2:4">
      <c r="B3422" s="490" t="s">
        <v>10101</v>
      </c>
      <c r="C3422" s="187">
        <v>691700</v>
      </c>
      <c r="D3422" s="187">
        <v>8300100</v>
      </c>
    </row>
    <row r="3423" spans="2:4">
      <c r="B3423" s="490" t="s">
        <v>10103</v>
      </c>
      <c r="C3423" s="187">
        <v>373600</v>
      </c>
      <c r="D3423" s="187">
        <v>4483200</v>
      </c>
    </row>
    <row r="3424" spans="2:4">
      <c r="B3424" s="490" t="s">
        <v>10105</v>
      </c>
      <c r="C3424" s="187">
        <v>587100</v>
      </c>
      <c r="D3424" s="187">
        <v>7045200</v>
      </c>
    </row>
    <row r="3425" spans="2:4">
      <c r="B3425" s="490" t="s">
        <v>10107</v>
      </c>
      <c r="C3425" s="187">
        <v>750500</v>
      </c>
      <c r="D3425" s="187">
        <v>9005400</v>
      </c>
    </row>
    <row r="3426" spans="2:4">
      <c r="B3426" s="490" t="s">
        <v>10110</v>
      </c>
      <c r="C3426" s="187">
        <v>576700</v>
      </c>
      <c r="D3426" s="187">
        <v>6920000</v>
      </c>
    </row>
    <row r="3427" spans="2:4">
      <c r="B3427" s="490" t="s">
        <v>10112</v>
      </c>
      <c r="C3427" s="187">
        <v>691700</v>
      </c>
      <c r="D3427" s="187">
        <v>8300100</v>
      </c>
    </row>
    <row r="3428" spans="2:4">
      <c r="B3428" s="490" t="s">
        <v>10114</v>
      </c>
      <c r="C3428" s="187">
        <v>234400</v>
      </c>
      <c r="D3428" s="187">
        <v>2812800</v>
      </c>
    </row>
    <row r="3429" spans="2:4">
      <c r="B3429" s="490" t="s">
        <v>10116</v>
      </c>
      <c r="C3429" s="187">
        <v>234400</v>
      </c>
      <c r="D3429" s="187">
        <v>2812800</v>
      </c>
    </row>
    <row r="3430" spans="2:4">
      <c r="B3430" s="490" t="s">
        <v>10118</v>
      </c>
      <c r="C3430" s="187">
        <v>10000</v>
      </c>
      <c r="D3430" s="187">
        <v>120000</v>
      </c>
    </row>
    <row r="3431" spans="2:4">
      <c r="B3431" s="490" t="s">
        <v>10120</v>
      </c>
      <c r="C3431" s="187">
        <v>10000</v>
      </c>
      <c r="D3431" s="187">
        <v>120000</v>
      </c>
    </row>
    <row r="3432" spans="2:4">
      <c r="B3432" s="490" t="s">
        <v>10122</v>
      </c>
      <c r="C3432" s="187">
        <v>10000</v>
      </c>
      <c r="D3432" s="187">
        <v>120000</v>
      </c>
    </row>
    <row r="3433" spans="2:4">
      <c r="B3433" s="490" t="s">
        <v>10124</v>
      </c>
      <c r="C3433" s="187">
        <v>10000</v>
      </c>
      <c r="D3433" s="187">
        <v>120000</v>
      </c>
    </row>
    <row r="3434" spans="2:4">
      <c r="B3434" s="490" t="s">
        <v>10126</v>
      </c>
      <c r="C3434" s="187">
        <v>10000</v>
      </c>
      <c r="D3434" s="187">
        <v>120000</v>
      </c>
    </row>
    <row r="3435" spans="2:4">
      <c r="B3435" s="490" t="s">
        <v>10128</v>
      </c>
      <c r="C3435" s="187">
        <v>10000</v>
      </c>
      <c r="D3435" s="187">
        <v>120000</v>
      </c>
    </row>
    <row r="3436" spans="2:4">
      <c r="B3436" s="490" t="s">
        <v>10130</v>
      </c>
      <c r="C3436" s="187">
        <v>10000</v>
      </c>
      <c r="D3436" s="187">
        <v>120000</v>
      </c>
    </row>
    <row r="3437" spans="2:4">
      <c r="B3437" s="490" t="s">
        <v>10132</v>
      </c>
      <c r="C3437" s="187">
        <v>10000</v>
      </c>
      <c r="D3437" s="187">
        <v>120000</v>
      </c>
    </row>
    <row r="3438" spans="2:4">
      <c r="B3438" s="490" t="s">
        <v>10134</v>
      </c>
      <c r="C3438" s="187">
        <v>10000</v>
      </c>
      <c r="D3438" s="187">
        <v>120000</v>
      </c>
    </row>
    <row r="3439" spans="2:4">
      <c r="B3439" s="490" t="s">
        <v>10136</v>
      </c>
      <c r="C3439" s="187">
        <v>234400</v>
      </c>
      <c r="D3439" s="187">
        <v>2812800</v>
      </c>
    </row>
    <row r="3440" spans="2:4">
      <c r="B3440" s="490" t="s">
        <v>10138</v>
      </c>
      <c r="C3440" s="187">
        <v>10000</v>
      </c>
      <c r="D3440" s="187">
        <v>120000</v>
      </c>
    </row>
    <row r="3441" spans="2:4">
      <c r="B3441" s="490" t="s">
        <v>10140</v>
      </c>
      <c r="C3441" s="187">
        <v>750500</v>
      </c>
      <c r="D3441" s="187">
        <v>9005400</v>
      </c>
    </row>
    <row r="3442" spans="2:4">
      <c r="B3442" s="490" t="s">
        <v>10142</v>
      </c>
      <c r="C3442" s="187">
        <v>10000</v>
      </c>
      <c r="D3442" s="187">
        <v>120000</v>
      </c>
    </row>
    <row r="3443" spans="2:4">
      <c r="B3443" s="490" t="s">
        <v>10144</v>
      </c>
      <c r="C3443" s="187">
        <v>489800</v>
      </c>
      <c r="D3443" s="187">
        <v>5877400</v>
      </c>
    </row>
    <row r="3444" spans="2:4">
      <c r="B3444" s="490" t="s">
        <v>10146</v>
      </c>
      <c r="C3444" s="187">
        <v>489800</v>
      </c>
      <c r="D3444" s="187">
        <v>5877400</v>
      </c>
    </row>
    <row r="3445" spans="2:4">
      <c r="B3445" s="490" t="s">
        <v>10148</v>
      </c>
      <c r="C3445" s="187">
        <v>489800</v>
      </c>
      <c r="D3445" s="187">
        <v>5877400</v>
      </c>
    </row>
    <row r="3446" spans="2:4">
      <c r="B3446" s="490" t="s">
        <v>10150</v>
      </c>
      <c r="C3446" s="187">
        <v>489800</v>
      </c>
      <c r="D3446" s="187">
        <v>5877400</v>
      </c>
    </row>
    <row r="3447" spans="2:4">
      <c r="B3447" s="490" t="s">
        <v>10152</v>
      </c>
      <c r="C3447" s="187">
        <v>489800</v>
      </c>
      <c r="D3447" s="187">
        <v>5877400</v>
      </c>
    </row>
    <row r="3448" spans="2:4">
      <c r="B3448" s="490" t="s">
        <v>10154</v>
      </c>
      <c r="C3448" s="187">
        <v>234400</v>
      </c>
      <c r="D3448" s="187">
        <v>2812800</v>
      </c>
    </row>
    <row r="3449" spans="2:4">
      <c r="B3449" s="490" t="s">
        <v>10156</v>
      </c>
      <c r="C3449" s="187">
        <v>210000</v>
      </c>
      <c r="D3449" s="187">
        <v>2520000</v>
      </c>
    </row>
    <row r="3450" spans="2:4">
      <c r="B3450" s="490" t="s">
        <v>10158</v>
      </c>
      <c r="C3450" s="187">
        <v>750500</v>
      </c>
      <c r="D3450" s="187">
        <v>9005400</v>
      </c>
    </row>
    <row r="3451" spans="2:4">
      <c r="B3451" s="490" t="s">
        <v>10160</v>
      </c>
      <c r="C3451" s="187">
        <v>335400</v>
      </c>
      <c r="D3451" s="187">
        <v>4024800</v>
      </c>
    </row>
    <row r="3452" spans="2:4">
      <c r="B3452" s="490" t="s">
        <v>10162</v>
      </c>
      <c r="C3452" s="187">
        <v>10000</v>
      </c>
      <c r="D3452" s="187">
        <v>120000</v>
      </c>
    </row>
    <row r="3453" spans="2:4">
      <c r="B3453" s="490" t="s">
        <v>10164</v>
      </c>
      <c r="C3453" s="187">
        <v>489800</v>
      </c>
      <c r="D3453" s="187">
        <v>5877400</v>
      </c>
    </row>
    <row r="3454" spans="2:4">
      <c r="B3454" s="490" t="s">
        <v>10166</v>
      </c>
      <c r="C3454" s="187">
        <v>489800</v>
      </c>
      <c r="D3454" s="187">
        <v>5877400</v>
      </c>
    </row>
    <row r="3455" spans="2:4">
      <c r="B3455" s="490" t="s">
        <v>10168</v>
      </c>
      <c r="C3455" s="187">
        <v>248600</v>
      </c>
      <c r="D3455" s="187">
        <v>2983200</v>
      </c>
    </row>
    <row r="3456" spans="2:4">
      <c r="B3456" s="490" t="s">
        <v>10170</v>
      </c>
      <c r="C3456" s="187">
        <v>10000</v>
      </c>
      <c r="D3456" s="187">
        <v>120000</v>
      </c>
    </row>
    <row r="3457" spans="2:4">
      <c r="B3457" s="490" t="s">
        <v>10172</v>
      </c>
      <c r="C3457" s="187">
        <v>392300</v>
      </c>
      <c r="D3457" s="187">
        <v>4707300</v>
      </c>
    </row>
    <row r="3458" spans="2:4">
      <c r="B3458" s="490" t="s">
        <v>10175</v>
      </c>
      <c r="C3458" s="187">
        <v>489800</v>
      </c>
      <c r="D3458" s="187">
        <v>5877400</v>
      </c>
    </row>
    <row r="3459" spans="2:4">
      <c r="B3459" s="490" t="s">
        <v>10177</v>
      </c>
      <c r="C3459" s="187">
        <v>489800</v>
      </c>
      <c r="D3459" s="187">
        <v>5877400</v>
      </c>
    </row>
    <row r="3460" spans="2:4">
      <c r="B3460" s="490" t="s">
        <v>10179</v>
      </c>
      <c r="C3460" s="187">
        <v>489800</v>
      </c>
      <c r="D3460" s="187">
        <v>5877400</v>
      </c>
    </row>
    <row r="3461" spans="2:4">
      <c r="B3461" s="490" t="s">
        <v>10181</v>
      </c>
      <c r="C3461" s="187">
        <v>234400</v>
      </c>
      <c r="D3461" s="187">
        <v>2812800</v>
      </c>
    </row>
    <row r="3462" spans="2:4">
      <c r="B3462" s="490" t="s">
        <v>10183</v>
      </c>
      <c r="C3462" s="187">
        <v>582700</v>
      </c>
      <c r="D3462" s="187">
        <v>6992400</v>
      </c>
    </row>
    <row r="3463" spans="2:4">
      <c r="B3463" s="490" t="s">
        <v>10185</v>
      </c>
      <c r="C3463" s="187">
        <v>10000</v>
      </c>
      <c r="D3463" s="187">
        <v>120000</v>
      </c>
    </row>
    <row r="3464" spans="2:4">
      <c r="B3464" s="490" t="s">
        <v>10187</v>
      </c>
      <c r="C3464" s="187">
        <v>470400</v>
      </c>
      <c r="D3464" s="187">
        <v>5644800</v>
      </c>
    </row>
    <row r="3465" spans="2:4">
      <c r="B3465" s="490" t="s">
        <v>10189</v>
      </c>
      <c r="C3465" s="187">
        <v>489800</v>
      </c>
      <c r="D3465" s="187">
        <v>5877400</v>
      </c>
    </row>
    <row r="3466" spans="2:4">
      <c r="B3466" s="490" t="s">
        <v>10191</v>
      </c>
      <c r="C3466" s="187">
        <v>489800</v>
      </c>
      <c r="D3466" s="187">
        <v>5877400</v>
      </c>
    </row>
    <row r="3467" spans="2:4">
      <c r="B3467" s="490" t="s">
        <v>10193</v>
      </c>
      <c r="C3467" s="187">
        <v>392300</v>
      </c>
      <c r="D3467" s="187">
        <v>4707300</v>
      </c>
    </row>
    <row r="3468" spans="2:4">
      <c r="B3468" s="490" t="s">
        <v>10195</v>
      </c>
      <c r="C3468" s="187">
        <v>489800</v>
      </c>
      <c r="D3468" s="187">
        <v>5877400</v>
      </c>
    </row>
    <row r="3469" spans="2:4">
      <c r="B3469" s="490" t="s">
        <v>10197</v>
      </c>
      <c r="C3469" s="187">
        <v>489800</v>
      </c>
      <c r="D3469" s="187">
        <v>5877400</v>
      </c>
    </row>
    <row r="3470" spans="2:4">
      <c r="B3470" s="490" t="s">
        <v>10199</v>
      </c>
      <c r="C3470" s="187">
        <v>489800</v>
      </c>
      <c r="D3470" s="187">
        <v>5877400</v>
      </c>
    </row>
    <row r="3471" spans="2:4">
      <c r="B3471" s="490" t="s">
        <v>10201</v>
      </c>
      <c r="C3471" s="187">
        <v>489800</v>
      </c>
      <c r="D3471" s="187">
        <v>5877400</v>
      </c>
    </row>
    <row r="3472" spans="2:4">
      <c r="B3472" s="490" t="s">
        <v>10203</v>
      </c>
      <c r="C3472" s="187">
        <v>392300</v>
      </c>
      <c r="D3472" s="187">
        <v>4707300</v>
      </c>
    </row>
    <row r="3473" spans="2:4">
      <c r="B3473" s="490" t="s">
        <v>10205</v>
      </c>
      <c r="C3473" s="187">
        <v>392300</v>
      </c>
      <c r="D3473" s="187">
        <v>4707300</v>
      </c>
    </row>
    <row r="3474" spans="2:4">
      <c r="B3474" s="490" t="s">
        <v>10207</v>
      </c>
      <c r="C3474" s="187">
        <v>489800</v>
      </c>
      <c r="D3474" s="187">
        <v>5877400</v>
      </c>
    </row>
    <row r="3475" spans="2:4">
      <c r="B3475" s="490" t="s">
        <v>10209</v>
      </c>
      <c r="C3475" s="187">
        <v>576700</v>
      </c>
      <c r="D3475" s="187">
        <v>6920000</v>
      </c>
    </row>
    <row r="3476" spans="2:4">
      <c r="B3476" s="490" t="s">
        <v>10211</v>
      </c>
      <c r="C3476" s="187">
        <v>576700</v>
      </c>
      <c r="D3476" s="187">
        <v>6920000</v>
      </c>
    </row>
    <row r="3477" spans="2:4">
      <c r="B3477" s="490" t="s">
        <v>10213</v>
      </c>
      <c r="C3477" s="187">
        <v>691700</v>
      </c>
      <c r="D3477" s="187">
        <v>8300100</v>
      </c>
    </row>
    <row r="3478" spans="2:4">
      <c r="B3478" s="490" t="s">
        <v>10215</v>
      </c>
      <c r="C3478" s="187">
        <v>10000</v>
      </c>
      <c r="D3478" s="187">
        <v>120000</v>
      </c>
    </row>
    <row r="3479" spans="2:4">
      <c r="B3479" s="490" t="s">
        <v>10217</v>
      </c>
      <c r="C3479" s="187">
        <v>10000</v>
      </c>
      <c r="D3479" s="187">
        <v>120000</v>
      </c>
    </row>
    <row r="3480" spans="2:4">
      <c r="B3480" s="490" t="s">
        <v>10219</v>
      </c>
      <c r="C3480" s="187">
        <v>523000</v>
      </c>
      <c r="D3480" s="187">
        <v>6276000</v>
      </c>
    </row>
    <row r="3481" spans="2:4">
      <c r="B3481" s="490" t="s">
        <v>10221</v>
      </c>
      <c r="C3481" s="187">
        <v>392300</v>
      </c>
      <c r="D3481" s="187">
        <v>4707300</v>
      </c>
    </row>
    <row r="3482" spans="2:4">
      <c r="B3482" s="490" t="s">
        <v>10223</v>
      </c>
      <c r="C3482" s="187">
        <v>392300</v>
      </c>
      <c r="D3482" s="187">
        <v>4707300</v>
      </c>
    </row>
    <row r="3483" spans="2:4">
      <c r="B3483" s="490" t="s">
        <v>10225</v>
      </c>
      <c r="C3483" s="187">
        <v>392300</v>
      </c>
      <c r="D3483" s="187">
        <v>4707300</v>
      </c>
    </row>
    <row r="3484" spans="2:4">
      <c r="B3484" s="490" t="s">
        <v>10227</v>
      </c>
      <c r="C3484" s="187">
        <v>392300</v>
      </c>
      <c r="D3484" s="187">
        <v>4707300</v>
      </c>
    </row>
    <row r="3485" spans="2:4">
      <c r="B3485" s="490" t="s">
        <v>10229</v>
      </c>
      <c r="C3485" s="187">
        <v>392300</v>
      </c>
      <c r="D3485" s="187">
        <v>4707300</v>
      </c>
    </row>
    <row r="3486" spans="2:4">
      <c r="B3486" s="490" t="s">
        <v>10231</v>
      </c>
      <c r="C3486" s="187">
        <v>392300</v>
      </c>
      <c r="D3486" s="187">
        <v>4707300</v>
      </c>
    </row>
    <row r="3487" spans="2:4">
      <c r="B3487" s="490" t="s">
        <v>10233</v>
      </c>
      <c r="C3487" s="187">
        <v>392300</v>
      </c>
      <c r="D3487" s="187">
        <v>4707300</v>
      </c>
    </row>
    <row r="3488" spans="2:4">
      <c r="B3488" s="490" t="s">
        <v>10235</v>
      </c>
      <c r="C3488" s="187">
        <v>392300</v>
      </c>
      <c r="D3488" s="187">
        <v>4707300</v>
      </c>
    </row>
    <row r="3489" spans="2:4">
      <c r="B3489" s="490" t="s">
        <v>10237</v>
      </c>
      <c r="C3489" s="187">
        <v>392300</v>
      </c>
      <c r="D3489" s="187">
        <v>4707300</v>
      </c>
    </row>
    <row r="3490" spans="2:4">
      <c r="B3490" s="490" t="s">
        <v>10239</v>
      </c>
      <c r="C3490" s="187">
        <v>392300</v>
      </c>
      <c r="D3490" s="187">
        <v>4707300</v>
      </c>
    </row>
    <row r="3491" spans="2:4">
      <c r="B3491" s="490" t="s">
        <v>10241</v>
      </c>
      <c r="C3491" s="187">
        <v>750500</v>
      </c>
      <c r="D3491" s="187">
        <v>9005400</v>
      </c>
    </row>
    <row r="3492" spans="2:4">
      <c r="B3492" s="490" t="s">
        <v>10243</v>
      </c>
      <c r="C3492" s="187">
        <v>392300</v>
      </c>
      <c r="D3492" s="187">
        <v>4707300</v>
      </c>
    </row>
    <row r="3493" spans="2:4">
      <c r="B3493" s="490" t="s">
        <v>10245</v>
      </c>
      <c r="C3493" s="187">
        <v>725900</v>
      </c>
      <c r="D3493" s="187">
        <v>8710800</v>
      </c>
    </row>
    <row r="3494" spans="2:4">
      <c r="B3494" s="490" t="s">
        <v>10247</v>
      </c>
      <c r="C3494" s="187">
        <v>392300</v>
      </c>
      <c r="D3494" s="187">
        <v>4707300</v>
      </c>
    </row>
    <row r="3495" spans="2:4">
      <c r="B3495" s="490" t="s">
        <v>10249</v>
      </c>
      <c r="C3495" s="187">
        <v>515700</v>
      </c>
      <c r="D3495" s="187">
        <v>6188400</v>
      </c>
    </row>
    <row r="3496" spans="2:4">
      <c r="B3496" s="490" t="s">
        <v>10251</v>
      </c>
      <c r="C3496" s="187">
        <v>355700</v>
      </c>
      <c r="D3496" s="187">
        <v>4268400</v>
      </c>
    </row>
    <row r="3497" spans="2:4">
      <c r="B3497" s="490" t="s">
        <v>10253</v>
      </c>
      <c r="C3497" s="187">
        <v>302400</v>
      </c>
      <c r="D3497" s="187">
        <v>3628800</v>
      </c>
    </row>
    <row r="3498" spans="2:4">
      <c r="B3498" s="490" t="s">
        <v>10255</v>
      </c>
      <c r="C3498" s="187">
        <v>175200</v>
      </c>
      <c r="D3498" s="187">
        <v>2102400</v>
      </c>
    </row>
    <row r="3499" spans="2:4">
      <c r="B3499" s="490" t="s">
        <v>10257</v>
      </c>
      <c r="C3499" s="187">
        <v>10000</v>
      </c>
      <c r="D3499" s="187">
        <v>120000</v>
      </c>
    </row>
    <row r="3500" spans="2:4">
      <c r="B3500" s="490" t="s">
        <v>10259</v>
      </c>
      <c r="C3500" s="187">
        <v>627200</v>
      </c>
      <c r="D3500" s="187">
        <v>7526400</v>
      </c>
    </row>
    <row r="3501" spans="2:4">
      <c r="B3501" s="490" t="s">
        <v>10261</v>
      </c>
      <c r="C3501" s="187">
        <v>10000</v>
      </c>
      <c r="D3501" s="187">
        <v>120000</v>
      </c>
    </row>
    <row r="3502" spans="2:4">
      <c r="B3502" s="490" t="s">
        <v>10263</v>
      </c>
      <c r="C3502" s="187">
        <v>10000</v>
      </c>
      <c r="D3502" s="187">
        <v>120000</v>
      </c>
    </row>
    <row r="3503" spans="2:4">
      <c r="B3503" s="490" t="s">
        <v>10265</v>
      </c>
      <c r="C3503" s="187">
        <v>691700</v>
      </c>
      <c r="D3503" s="187">
        <v>8300100</v>
      </c>
    </row>
    <row r="3504" spans="2:4">
      <c r="B3504" s="490" t="s">
        <v>10267</v>
      </c>
      <c r="C3504" s="187">
        <v>620000</v>
      </c>
      <c r="D3504" s="187">
        <v>7440000</v>
      </c>
    </row>
    <row r="3505" spans="2:4">
      <c r="B3505" s="490" t="s">
        <v>10269</v>
      </c>
      <c r="C3505" s="187">
        <v>392300</v>
      </c>
      <c r="D3505" s="187">
        <v>4707300</v>
      </c>
    </row>
    <row r="3506" spans="2:4">
      <c r="B3506" s="490" t="s">
        <v>10271</v>
      </c>
      <c r="C3506" s="187">
        <v>392300</v>
      </c>
      <c r="D3506" s="187">
        <v>4707300</v>
      </c>
    </row>
    <row r="3507" spans="2:4">
      <c r="B3507" s="490" t="s">
        <v>10273</v>
      </c>
      <c r="C3507" s="187">
        <v>349300</v>
      </c>
      <c r="D3507" s="187">
        <v>4191800</v>
      </c>
    </row>
    <row r="3508" spans="2:4">
      <c r="B3508" s="490" t="s">
        <v>10276</v>
      </c>
      <c r="C3508" s="187">
        <v>392300</v>
      </c>
      <c r="D3508" s="187">
        <v>4707300</v>
      </c>
    </row>
    <row r="3509" spans="2:4">
      <c r="B3509" s="490" t="s">
        <v>10278</v>
      </c>
      <c r="C3509" s="187">
        <v>392300</v>
      </c>
      <c r="D3509" s="187">
        <v>4707300</v>
      </c>
    </row>
    <row r="3510" spans="2:4">
      <c r="B3510" s="490" t="s">
        <v>10280</v>
      </c>
      <c r="C3510" s="187">
        <v>392300</v>
      </c>
      <c r="D3510" s="187">
        <v>4707300</v>
      </c>
    </row>
    <row r="3511" spans="2:4">
      <c r="B3511" s="490" t="s">
        <v>10282</v>
      </c>
      <c r="C3511" s="187">
        <v>392300</v>
      </c>
      <c r="D3511" s="187">
        <v>4707300</v>
      </c>
    </row>
    <row r="3512" spans="2:4">
      <c r="B3512" s="490" t="s">
        <v>10284</v>
      </c>
      <c r="C3512" s="187">
        <v>392300</v>
      </c>
      <c r="D3512" s="187">
        <v>4707300</v>
      </c>
    </row>
    <row r="3513" spans="2:4">
      <c r="B3513" s="490" t="s">
        <v>10286</v>
      </c>
      <c r="C3513" s="187">
        <v>392300</v>
      </c>
      <c r="D3513" s="187">
        <v>4707300</v>
      </c>
    </row>
    <row r="3514" spans="2:4">
      <c r="B3514" s="490" t="s">
        <v>10288</v>
      </c>
      <c r="C3514" s="187">
        <v>392300</v>
      </c>
      <c r="D3514" s="187">
        <v>4707300</v>
      </c>
    </row>
    <row r="3515" spans="2:4">
      <c r="B3515" s="490" t="s">
        <v>10290</v>
      </c>
      <c r="C3515" s="187">
        <v>392300</v>
      </c>
      <c r="D3515" s="187">
        <v>4707300</v>
      </c>
    </row>
    <row r="3516" spans="2:4">
      <c r="B3516" s="490" t="s">
        <v>10292</v>
      </c>
      <c r="C3516" s="187">
        <v>392300</v>
      </c>
      <c r="D3516" s="187">
        <v>4707300</v>
      </c>
    </row>
    <row r="3517" spans="2:4">
      <c r="B3517" s="490" t="s">
        <v>10294</v>
      </c>
      <c r="C3517" s="187">
        <v>392300</v>
      </c>
      <c r="D3517" s="187">
        <v>4707300</v>
      </c>
    </row>
    <row r="3518" spans="2:4">
      <c r="B3518" s="490" t="s">
        <v>10296</v>
      </c>
      <c r="C3518" s="187">
        <v>630000</v>
      </c>
      <c r="D3518" s="187">
        <v>7560000</v>
      </c>
    </row>
    <row r="3519" spans="2:4">
      <c r="B3519" s="490" t="s">
        <v>10298</v>
      </c>
      <c r="C3519" s="187">
        <v>653800</v>
      </c>
      <c r="D3519" s="187">
        <v>7845600</v>
      </c>
    </row>
    <row r="3520" spans="2:4">
      <c r="B3520" s="490" t="s">
        <v>10300</v>
      </c>
      <c r="C3520" s="187">
        <v>629800</v>
      </c>
      <c r="D3520" s="187">
        <v>7557600</v>
      </c>
    </row>
    <row r="3521" spans="2:4">
      <c r="B3521" s="490" t="s">
        <v>10302</v>
      </c>
      <c r="C3521" s="187">
        <v>863700</v>
      </c>
      <c r="D3521" s="187">
        <v>10364400</v>
      </c>
    </row>
    <row r="3522" spans="2:4">
      <c r="B3522" s="490" t="s">
        <v>10304</v>
      </c>
      <c r="C3522" s="187">
        <v>1095900</v>
      </c>
      <c r="D3522" s="187">
        <v>13150300</v>
      </c>
    </row>
    <row r="3523" spans="2:4">
      <c r="B3523" s="490" t="s">
        <v>10306</v>
      </c>
      <c r="C3523" s="187">
        <v>483700</v>
      </c>
      <c r="D3523" s="187">
        <v>5804400</v>
      </c>
    </row>
    <row r="3524" spans="2:4">
      <c r="B3524" s="490" t="s">
        <v>10308</v>
      </c>
      <c r="C3524" s="187">
        <v>691700</v>
      </c>
      <c r="D3524" s="187">
        <v>8300100</v>
      </c>
    </row>
    <row r="3525" spans="2:4">
      <c r="B3525" s="490" t="s">
        <v>10310</v>
      </c>
      <c r="C3525" s="187">
        <v>576700</v>
      </c>
      <c r="D3525" s="187">
        <v>6920000</v>
      </c>
    </row>
    <row r="3526" spans="2:4">
      <c r="B3526" s="490" t="s">
        <v>10312</v>
      </c>
      <c r="C3526" s="187">
        <v>691700</v>
      </c>
      <c r="D3526" s="187">
        <v>8300100</v>
      </c>
    </row>
    <row r="3527" spans="2:4">
      <c r="B3527" s="490" t="s">
        <v>10314</v>
      </c>
      <c r="C3527" s="187">
        <v>392300</v>
      </c>
      <c r="D3527" s="187">
        <v>4707300</v>
      </c>
    </row>
    <row r="3528" spans="2:4">
      <c r="B3528" s="490" t="s">
        <v>10316</v>
      </c>
      <c r="C3528" s="187">
        <v>547800</v>
      </c>
      <c r="D3528" s="187">
        <v>6573600</v>
      </c>
    </row>
    <row r="3529" spans="2:4">
      <c r="B3529" s="490" t="s">
        <v>10318</v>
      </c>
      <c r="C3529" s="187">
        <v>641500</v>
      </c>
      <c r="D3529" s="187">
        <v>7698500</v>
      </c>
    </row>
    <row r="3530" spans="2:4">
      <c r="B3530" s="490" t="s">
        <v>10320</v>
      </c>
      <c r="C3530" s="187">
        <v>827300</v>
      </c>
      <c r="D3530" s="187">
        <v>9927100</v>
      </c>
    </row>
    <row r="3531" spans="2:4">
      <c r="B3531" s="490" t="s">
        <v>10322</v>
      </c>
      <c r="C3531" s="187">
        <v>349300</v>
      </c>
      <c r="D3531" s="187">
        <v>4191800</v>
      </c>
    </row>
    <row r="3532" spans="2:4">
      <c r="B3532" s="490" t="s">
        <v>10325</v>
      </c>
      <c r="C3532" s="187">
        <v>349300</v>
      </c>
      <c r="D3532" s="187">
        <v>4191800</v>
      </c>
    </row>
    <row r="3533" spans="2:4">
      <c r="B3533" s="490" t="s">
        <v>10327</v>
      </c>
      <c r="C3533" s="187">
        <v>392300</v>
      </c>
      <c r="D3533" s="187">
        <v>4707300</v>
      </c>
    </row>
    <row r="3534" spans="2:4">
      <c r="B3534" s="490" t="s">
        <v>10329</v>
      </c>
      <c r="C3534" s="187">
        <v>349300</v>
      </c>
      <c r="D3534" s="187">
        <v>4191800</v>
      </c>
    </row>
    <row r="3535" spans="2:4">
      <c r="B3535" s="490" t="s">
        <v>10331</v>
      </c>
      <c r="C3535" s="187">
        <v>349300</v>
      </c>
      <c r="D3535" s="187">
        <v>4191800</v>
      </c>
    </row>
    <row r="3536" spans="2:4">
      <c r="B3536" s="490" t="s">
        <v>10333</v>
      </c>
      <c r="C3536" s="187">
        <v>349300</v>
      </c>
      <c r="D3536" s="187">
        <v>4191800</v>
      </c>
    </row>
    <row r="3537" spans="2:4">
      <c r="B3537" s="490" t="s">
        <v>10335</v>
      </c>
      <c r="C3537" s="187">
        <v>392300</v>
      </c>
      <c r="D3537" s="187">
        <v>4707300</v>
      </c>
    </row>
    <row r="3538" spans="2:4">
      <c r="B3538" s="490" t="s">
        <v>10337</v>
      </c>
      <c r="C3538" s="187">
        <v>349300</v>
      </c>
      <c r="D3538" s="187">
        <v>4191800</v>
      </c>
    </row>
    <row r="3539" spans="2:4">
      <c r="B3539" s="490" t="s">
        <v>10339</v>
      </c>
      <c r="C3539" s="187">
        <v>392300</v>
      </c>
      <c r="D3539" s="187">
        <v>4707300</v>
      </c>
    </row>
    <row r="3540" spans="2:4">
      <c r="B3540" s="490" t="s">
        <v>10341</v>
      </c>
      <c r="C3540" s="187">
        <v>349300</v>
      </c>
      <c r="D3540" s="187">
        <v>4191800</v>
      </c>
    </row>
    <row r="3541" spans="2:4">
      <c r="B3541" s="490" t="s">
        <v>10343</v>
      </c>
      <c r="C3541" s="187">
        <v>392300</v>
      </c>
      <c r="D3541" s="187">
        <v>4707300</v>
      </c>
    </row>
    <row r="3542" spans="2:4">
      <c r="B3542" s="490" t="s">
        <v>10345</v>
      </c>
      <c r="C3542" s="187">
        <v>349300</v>
      </c>
      <c r="D3542" s="187">
        <v>4191800</v>
      </c>
    </row>
    <row r="3543" spans="2:4">
      <c r="B3543" s="490" t="s">
        <v>10347</v>
      </c>
      <c r="C3543" s="187">
        <v>349300</v>
      </c>
      <c r="D3543" s="187">
        <v>4191800</v>
      </c>
    </row>
    <row r="3544" spans="2:4">
      <c r="B3544" s="490" t="s">
        <v>10349</v>
      </c>
      <c r="C3544" s="187">
        <v>349300</v>
      </c>
      <c r="D3544" s="187">
        <v>4191800</v>
      </c>
    </row>
    <row r="3545" spans="2:4">
      <c r="B3545" s="490" t="s">
        <v>10351</v>
      </c>
      <c r="C3545" s="187">
        <v>349300</v>
      </c>
      <c r="D3545" s="187">
        <v>4191800</v>
      </c>
    </row>
    <row r="3546" spans="2:4">
      <c r="B3546" s="490" t="s">
        <v>10353</v>
      </c>
      <c r="C3546" s="187">
        <v>349300</v>
      </c>
      <c r="D3546" s="187">
        <v>4191800</v>
      </c>
    </row>
    <row r="3547" spans="2:4">
      <c r="B3547" s="490" t="s">
        <v>10355</v>
      </c>
      <c r="C3547" s="187">
        <v>672000</v>
      </c>
      <c r="D3547" s="187">
        <v>8064000</v>
      </c>
    </row>
    <row r="3548" spans="2:4">
      <c r="B3548" s="490" t="s">
        <v>10357</v>
      </c>
      <c r="C3548" s="187">
        <v>641500</v>
      </c>
      <c r="D3548" s="187">
        <v>7698500</v>
      </c>
    </row>
    <row r="3549" spans="2:4">
      <c r="B3549" s="490" t="s">
        <v>10359</v>
      </c>
      <c r="C3549" s="187">
        <v>140300</v>
      </c>
      <c r="D3549" s="187">
        <v>1683600</v>
      </c>
    </row>
    <row r="3550" spans="2:4">
      <c r="B3550" s="490" t="s">
        <v>10361</v>
      </c>
      <c r="C3550" s="187">
        <v>546100</v>
      </c>
      <c r="D3550" s="187">
        <v>6553200</v>
      </c>
    </row>
    <row r="3551" spans="2:4">
      <c r="B3551" s="490" t="s">
        <v>10363</v>
      </c>
      <c r="C3551" s="187">
        <v>370600</v>
      </c>
      <c r="D3551" s="187">
        <v>4447200</v>
      </c>
    </row>
    <row r="3552" spans="2:4">
      <c r="B3552" s="490" t="s">
        <v>10365</v>
      </c>
      <c r="C3552" s="187">
        <v>750500</v>
      </c>
      <c r="D3552" s="187">
        <v>9005400</v>
      </c>
    </row>
    <row r="3553" spans="2:4">
      <c r="B3553" s="490" t="s">
        <v>10367</v>
      </c>
      <c r="C3553" s="187">
        <v>489800</v>
      </c>
      <c r="D3553" s="187">
        <v>5877400</v>
      </c>
    </row>
    <row r="3554" spans="2:4">
      <c r="B3554" s="490" t="s">
        <v>10369</v>
      </c>
      <c r="C3554" s="187">
        <v>10000</v>
      </c>
      <c r="D3554" s="187">
        <v>120000</v>
      </c>
    </row>
    <row r="3555" spans="2:4">
      <c r="B3555" s="490" t="s">
        <v>10371</v>
      </c>
      <c r="C3555" s="187">
        <v>1095900</v>
      </c>
      <c r="D3555" s="187">
        <v>13150300</v>
      </c>
    </row>
    <row r="3556" spans="2:4">
      <c r="B3556" s="490" t="s">
        <v>10373</v>
      </c>
      <c r="C3556" s="187">
        <v>489800</v>
      </c>
      <c r="D3556" s="187">
        <v>5877400</v>
      </c>
    </row>
    <row r="3557" spans="2:4">
      <c r="B3557" s="490" t="s">
        <v>10375</v>
      </c>
      <c r="C3557" s="187">
        <v>10000</v>
      </c>
      <c r="D3557" s="187">
        <v>120000</v>
      </c>
    </row>
    <row r="3558" spans="2:4">
      <c r="B3558" s="490" t="s">
        <v>10377</v>
      </c>
      <c r="C3558" s="187">
        <v>576700</v>
      </c>
      <c r="D3558" s="187">
        <v>6920000</v>
      </c>
    </row>
    <row r="3559" spans="2:4">
      <c r="B3559" s="490" t="s">
        <v>10379</v>
      </c>
      <c r="C3559" s="187">
        <v>641500</v>
      </c>
      <c r="D3559" s="187">
        <v>7698500</v>
      </c>
    </row>
    <row r="3560" spans="2:4">
      <c r="B3560" s="490" t="s">
        <v>10381</v>
      </c>
      <c r="C3560" s="187">
        <v>641500</v>
      </c>
      <c r="D3560" s="187">
        <v>7698500</v>
      </c>
    </row>
    <row r="3561" spans="2:4">
      <c r="B3561" s="490" t="s">
        <v>10384</v>
      </c>
      <c r="C3561" s="187">
        <v>349300</v>
      </c>
      <c r="D3561" s="187">
        <v>4191800</v>
      </c>
    </row>
    <row r="3562" spans="2:4">
      <c r="B3562" s="490" t="s">
        <v>10386</v>
      </c>
      <c r="C3562" s="187">
        <v>349300</v>
      </c>
      <c r="D3562" s="187">
        <v>4191800</v>
      </c>
    </row>
    <row r="3563" spans="2:4">
      <c r="B3563" s="490" t="s">
        <v>10388</v>
      </c>
      <c r="C3563" s="187">
        <v>392300</v>
      </c>
      <c r="D3563" s="187">
        <v>4707300</v>
      </c>
    </row>
    <row r="3564" spans="2:4">
      <c r="B3564" s="490" t="s">
        <v>10390</v>
      </c>
      <c r="C3564" s="187">
        <v>349300</v>
      </c>
      <c r="D3564" s="187">
        <v>4191800</v>
      </c>
    </row>
    <row r="3565" spans="2:4">
      <c r="B3565" s="490" t="s">
        <v>10392</v>
      </c>
      <c r="C3565" s="187">
        <v>392300</v>
      </c>
      <c r="D3565" s="187">
        <v>4707300</v>
      </c>
    </row>
    <row r="3566" spans="2:4">
      <c r="B3566" s="490" t="s">
        <v>10394</v>
      </c>
      <c r="C3566" s="187">
        <v>392300</v>
      </c>
      <c r="D3566" s="187">
        <v>4707300</v>
      </c>
    </row>
    <row r="3567" spans="2:4">
      <c r="B3567" s="490" t="s">
        <v>10396</v>
      </c>
      <c r="C3567" s="187">
        <v>349300</v>
      </c>
      <c r="D3567" s="187">
        <v>4191800</v>
      </c>
    </row>
    <row r="3568" spans="2:4">
      <c r="B3568" s="490" t="s">
        <v>10398</v>
      </c>
      <c r="C3568" s="187">
        <v>392300</v>
      </c>
      <c r="D3568" s="187">
        <v>4707300</v>
      </c>
    </row>
    <row r="3569" spans="2:4">
      <c r="B3569" s="490" t="s">
        <v>10400</v>
      </c>
      <c r="C3569" s="187">
        <v>349300</v>
      </c>
      <c r="D3569" s="187">
        <v>4191800</v>
      </c>
    </row>
    <row r="3570" spans="2:4">
      <c r="B3570" s="490" t="s">
        <v>10402</v>
      </c>
      <c r="C3570" s="187">
        <v>392300</v>
      </c>
      <c r="D3570" s="187">
        <v>4707300</v>
      </c>
    </row>
    <row r="3571" spans="2:4">
      <c r="B3571" s="490" t="s">
        <v>10404</v>
      </c>
      <c r="C3571" s="187">
        <v>349300</v>
      </c>
      <c r="D3571" s="187">
        <v>4191800</v>
      </c>
    </row>
    <row r="3572" spans="2:4">
      <c r="B3572" s="490" t="s">
        <v>10406</v>
      </c>
      <c r="C3572" s="187">
        <v>349300</v>
      </c>
      <c r="D3572" s="187">
        <v>4191800</v>
      </c>
    </row>
    <row r="3573" spans="2:4">
      <c r="B3573" s="490" t="s">
        <v>10408</v>
      </c>
      <c r="C3573" s="187">
        <v>349300</v>
      </c>
      <c r="D3573" s="187">
        <v>4191800</v>
      </c>
    </row>
    <row r="3574" spans="2:4">
      <c r="B3574" s="490" t="s">
        <v>10410</v>
      </c>
      <c r="C3574" s="187">
        <v>349300</v>
      </c>
      <c r="D3574" s="187">
        <v>4191800</v>
      </c>
    </row>
    <row r="3575" spans="2:4">
      <c r="B3575" s="490" t="s">
        <v>10412</v>
      </c>
      <c r="C3575" s="187">
        <v>349300</v>
      </c>
      <c r="D3575" s="187">
        <v>4191800</v>
      </c>
    </row>
    <row r="3576" spans="2:4">
      <c r="B3576" s="490" t="s">
        <v>10414</v>
      </c>
      <c r="C3576" s="187">
        <v>349300</v>
      </c>
      <c r="D3576" s="187">
        <v>4191800</v>
      </c>
    </row>
    <row r="3577" spans="2:4">
      <c r="B3577" s="490" t="s">
        <v>10416</v>
      </c>
      <c r="C3577" s="187">
        <v>349300</v>
      </c>
      <c r="D3577" s="187">
        <v>4191800</v>
      </c>
    </row>
    <row r="3578" spans="2:4">
      <c r="B3578" s="490" t="s">
        <v>10418</v>
      </c>
      <c r="C3578" s="187">
        <v>349300</v>
      </c>
      <c r="D3578" s="187">
        <v>4191800</v>
      </c>
    </row>
    <row r="3579" spans="2:4">
      <c r="B3579" s="490" t="s">
        <v>10420</v>
      </c>
      <c r="C3579" s="187">
        <v>392300</v>
      </c>
      <c r="D3579" s="187">
        <v>4707300</v>
      </c>
    </row>
    <row r="3580" spans="2:4">
      <c r="B3580" s="490" t="s">
        <v>10422</v>
      </c>
      <c r="C3580" s="187">
        <v>349300</v>
      </c>
      <c r="D3580" s="187">
        <v>4191800</v>
      </c>
    </row>
    <row r="3581" spans="2:4">
      <c r="B3581" s="490" t="s">
        <v>10424</v>
      </c>
      <c r="C3581" s="187">
        <v>315600</v>
      </c>
      <c r="D3581" s="187">
        <v>3787200</v>
      </c>
    </row>
    <row r="3582" spans="2:4">
      <c r="B3582" s="490" t="s">
        <v>10426</v>
      </c>
      <c r="C3582" s="187">
        <v>10000</v>
      </c>
      <c r="D3582" s="187">
        <v>120000</v>
      </c>
    </row>
    <row r="3583" spans="2:4">
      <c r="B3583" s="490" t="s">
        <v>10428</v>
      </c>
      <c r="C3583" s="187">
        <v>10000</v>
      </c>
      <c r="D3583" s="187">
        <v>120000</v>
      </c>
    </row>
    <row r="3584" spans="2:4">
      <c r="B3584" s="490" t="s">
        <v>10430</v>
      </c>
      <c r="C3584" s="187">
        <v>10000</v>
      </c>
      <c r="D3584" s="187">
        <v>120000</v>
      </c>
    </row>
    <row r="3585" spans="2:4">
      <c r="B3585" s="490" t="s">
        <v>10432</v>
      </c>
      <c r="C3585" s="187">
        <v>428700</v>
      </c>
      <c r="D3585" s="187">
        <v>5144400</v>
      </c>
    </row>
    <row r="3586" spans="2:4">
      <c r="B3586" s="490" t="s">
        <v>10434</v>
      </c>
      <c r="C3586" s="187">
        <v>496700</v>
      </c>
      <c r="D3586" s="187">
        <v>5960400</v>
      </c>
    </row>
    <row r="3587" spans="2:4">
      <c r="B3587" s="490" t="s">
        <v>10436</v>
      </c>
      <c r="C3587" s="187">
        <v>542800</v>
      </c>
      <c r="D3587" s="187">
        <v>6513600</v>
      </c>
    </row>
    <row r="3588" spans="2:4">
      <c r="B3588" s="490" t="s">
        <v>10438</v>
      </c>
      <c r="C3588" s="187">
        <v>416700</v>
      </c>
      <c r="D3588" s="187">
        <v>5000400</v>
      </c>
    </row>
    <row r="3589" spans="2:4">
      <c r="B3589" s="490" t="s">
        <v>10440</v>
      </c>
      <c r="C3589" s="187">
        <v>484200</v>
      </c>
      <c r="D3589" s="187">
        <v>5810400</v>
      </c>
    </row>
    <row r="3590" spans="2:4">
      <c r="B3590" s="490" t="s">
        <v>10442</v>
      </c>
      <c r="C3590" s="187">
        <v>10000</v>
      </c>
      <c r="D3590" s="187">
        <v>120000</v>
      </c>
    </row>
    <row r="3591" spans="2:4">
      <c r="B3591" s="490" t="s">
        <v>10444</v>
      </c>
      <c r="C3591" s="187">
        <v>641500</v>
      </c>
      <c r="D3591" s="187">
        <v>7698500</v>
      </c>
    </row>
    <row r="3592" spans="2:4">
      <c r="B3592" s="490" t="s">
        <v>10446</v>
      </c>
      <c r="C3592" s="187">
        <v>64900</v>
      </c>
      <c r="D3592" s="187">
        <v>778800</v>
      </c>
    </row>
    <row r="3593" spans="2:4">
      <c r="B3593" s="490" t="s">
        <v>10448</v>
      </c>
      <c r="C3593" s="187">
        <v>483700</v>
      </c>
      <c r="D3593" s="187">
        <v>5804400</v>
      </c>
    </row>
    <row r="3594" spans="2:4">
      <c r="B3594" s="490" t="s">
        <v>10450</v>
      </c>
      <c r="C3594" s="187">
        <v>10000</v>
      </c>
      <c r="D3594" s="187">
        <v>120000</v>
      </c>
    </row>
  </sheetData>
  <sheetProtection password="DBAF" sheet="1"/>
  <phoneticPr fontId="3"/>
  <pageMargins left="0.7" right="0.7" top="0.75" bottom="0.75" header="0.3" footer="0.3"/>
  <pageSetup paperSize="9" orientation="portrait"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2:E133"/>
  <sheetViews>
    <sheetView zoomScaleNormal="100" workbookViewId="0">
      <pane ySplit="3" topLeftCell="A4" activePane="bottomLeft" state="frozenSplit"/>
      <selection activeCell="S49" sqref="S49 S49"/>
      <selection pane="bottomLeft"/>
    </sheetView>
  </sheetViews>
  <sheetFormatPr defaultColWidth="9.140625" defaultRowHeight="11.25"/>
  <cols>
    <col min="1" max="1" width="2.7109375" style="171" customWidth="1"/>
    <col min="2" max="2" width="9.140625" style="171" customWidth="1"/>
    <col min="3" max="3" width="12.85546875" style="171" bestFit="1" customWidth="1"/>
    <col min="4" max="4" width="18.85546875" style="171" bestFit="1" customWidth="1"/>
    <col min="5" max="5" width="41.140625" style="171" bestFit="1" customWidth="1"/>
    <col min="6" max="9" width="9.140625" style="171" customWidth="1"/>
    <col min="10" max="10" width="11.28515625" style="171" bestFit="1" customWidth="1"/>
    <col min="11" max="11" width="14.140625" style="171" bestFit="1" customWidth="1"/>
    <col min="12" max="12" width="20" style="171" bestFit="1" customWidth="1"/>
    <col min="13" max="13" width="9.140625" style="171" customWidth="1"/>
    <col min="14" max="16384" width="9.140625" style="171"/>
  </cols>
  <sheetData>
    <row r="2" spans="2:5">
      <c r="B2" s="171" t="s">
        <v>12525</v>
      </c>
      <c r="D2" s="131" t="s">
        <v>12526</v>
      </c>
    </row>
    <row r="3" spans="2:5">
      <c r="B3" s="745" t="s">
        <v>12527</v>
      </c>
      <c r="C3" s="745" t="s">
        <v>12528</v>
      </c>
      <c r="D3" s="746" t="s">
        <v>12529</v>
      </c>
      <c r="E3" s="747" t="s">
        <v>12530</v>
      </c>
    </row>
    <row r="4" spans="2:5">
      <c r="B4" s="748" t="s">
        <v>55</v>
      </c>
      <c r="C4" s="749">
        <v>27.99485</v>
      </c>
      <c r="D4" s="750"/>
      <c r="E4" s="751"/>
    </row>
    <row r="5" spans="2:5">
      <c r="B5" s="741" t="s">
        <v>62</v>
      </c>
      <c r="C5" s="742">
        <v>1.5052300000000001</v>
      </c>
      <c r="D5" s="743"/>
      <c r="E5" s="744"/>
    </row>
    <row r="6" spans="2:5">
      <c r="B6" s="741" t="s">
        <v>63</v>
      </c>
      <c r="C6" s="742">
        <v>0.83530000000000004</v>
      </c>
      <c r="D6" s="743"/>
      <c r="E6" s="744"/>
    </row>
    <row r="7" spans="2:5">
      <c r="B7" s="741" t="s">
        <v>67</v>
      </c>
      <c r="C7" s="742">
        <v>0.21587000000000001</v>
      </c>
      <c r="D7" s="743"/>
      <c r="E7" s="744"/>
    </row>
    <row r="8" spans="2:5">
      <c r="B8" s="741" t="s">
        <v>65</v>
      </c>
      <c r="C8" s="742">
        <v>0.62041999999999997</v>
      </c>
      <c r="D8" s="743"/>
      <c r="E8" s="744"/>
    </row>
    <row r="9" spans="2:5">
      <c r="B9" s="741" t="s">
        <v>66</v>
      </c>
      <c r="C9" s="742">
        <v>6.8726500000000001</v>
      </c>
      <c r="D9" s="743"/>
      <c r="E9" s="744"/>
    </row>
    <row r="10" spans="2:5">
      <c r="B10" s="741" t="s">
        <v>52</v>
      </c>
      <c r="C10" s="742">
        <v>76.62</v>
      </c>
      <c r="D10" s="743"/>
      <c r="E10" s="744"/>
    </row>
    <row r="11" spans="2:5">
      <c r="B11" s="741" t="s">
        <v>68</v>
      </c>
      <c r="C11" s="742">
        <v>66.989400000000003</v>
      </c>
      <c r="D11" s="743"/>
      <c r="E11" s="744"/>
    </row>
    <row r="12" spans="2:5">
      <c r="B12" s="741" t="s">
        <v>74</v>
      </c>
      <c r="C12" s="742">
        <v>58.22</v>
      </c>
      <c r="D12" s="743"/>
      <c r="E12" s="744"/>
    </row>
    <row r="13" spans="2:5">
      <c r="B13" s="741" t="s">
        <v>70</v>
      </c>
      <c r="C13" s="742">
        <v>51.284289999999999</v>
      </c>
      <c r="D13" s="743"/>
      <c r="E13" s="744"/>
    </row>
    <row r="14" spans="2:5">
      <c r="B14" s="741" t="s">
        <v>69</v>
      </c>
      <c r="C14" s="742">
        <v>1.31027</v>
      </c>
      <c r="D14" s="743"/>
      <c r="E14" s="744"/>
    </row>
    <row r="15" spans="2:5">
      <c r="B15" s="741" t="s">
        <v>77</v>
      </c>
      <c r="C15" s="742">
        <v>58.479750000000003</v>
      </c>
      <c r="D15" s="743"/>
      <c r="E15" s="744"/>
    </row>
    <row r="16" spans="2:5">
      <c r="B16" s="741" t="s">
        <v>79</v>
      </c>
      <c r="C16" s="742">
        <v>76.260199999999998</v>
      </c>
      <c r="D16" s="743"/>
      <c r="E16" s="744"/>
    </row>
    <row r="17" spans="2:5">
      <c r="B17" s="741" t="s">
        <v>73</v>
      </c>
      <c r="C17" s="742">
        <v>14.93464</v>
      </c>
      <c r="D17" s="743"/>
      <c r="E17" s="744"/>
    </row>
    <row r="18" spans="2:5">
      <c r="B18" s="741" t="s">
        <v>76</v>
      </c>
      <c r="C18" s="742">
        <v>31.913499999999999</v>
      </c>
      <c r="D18" s="743"/>
      <c r="E18" s="744"/>
    </row>
    <row r="19" spans="2:5">
      <c r="B19" s="741" t="s">
        <v>72</v>
      </c>
      <c r="C19" s="742">
        <v>1.5191600000000001</v>
      </c>
      <c r="D19" s="743"/>
      <c r="E19" s="744"/>
    </row>
    <row r="20" spans="2:5">
      <c r="B20" s="741" t="s">
        <v>75</v>
      </c>
      <c r="C20" s="742">
        <v>9.4350000000000005</v>
      </c>
      <c r="D20" s="743"/>
      <c r="E20" s="744"/>
    </row>
    <row r="21" spans="2:5">
      <c r="B21" s="741" t="s">
        <v>71</v>
      </c>
      <c r="C21" s="742">
        <v>51.15672</v>
      </c>
      <c r="D21" s="743"/>
      <c r="E21" s="744"/>
    </row>
    <row r="22" spans="2:5">
      <c r="B22" s="741" t="s">
        <v>49</v>
      </c>
      <c r="C22" s="742">
        <v>79.5</v>
      </c>
      <c r="D22" s="743"/>
      <c r="E22" s="744"/>
    </row>
    <row r="23" spans="2:5">
      <c r="B23" s="752" t="s">
        <v>86</v>
      </c>
      <c r="C23" s="742">
        <v>0.10986</v>
      </c>
      <c r="D23" s="743"/>
      <c r="E23" s="744"/>
    </row>
    <row r="24" spans="2:5">
      <c r="B24" s="741" t="s">
        <v>51</v>
      </c>
      <c r="C24" s="742">
        <v>104.955</v>
      </c>
      <c r="D24" s="743"/>
      <c r="E24" s="744"/>
    </row>
    <row r="25" spans="2:5">
      <c r="B25" s="741" t="s">
        <v>83</v>
      </c>
      <c r="C25" s="742">
        <v>0.15540000000000001</v>
      </c>
      <c r="D25" s="743"/>
      <c r="E25" s="744"/>
    </row>
    <row r="26" spans="2:5">
      <c r="B26" s="741" t="s">
        <v>84</v>
      </c>
      <c r="C26" s="742">
        <v>15.49325</v>
      </c>
      <c r="D26" s="743"/>
      <c r="E26" s="744"/>
    </row>
    <row r="27" spans="2:5">
      <c r="B27" s="752" t="s">
        <v>85</v>
      </c>
      <c r="C27" s="742">
        <v>3.5270000000000003E-2</v>
      </c>
      <c r="D27" s="743"/>
      <c r="E27" s="744"/>
    </row>
    <row r="28" spans="2:5">
      <c r="B28" s="752" t="s">
        <v>87</v>
      </c>
      <c r="C28" s="742">
        <v>0.18811</v>
      </c>
      <c r="D28" s="743"/>
      <c r="E28" s="744"/>
    </row>
    <row r="29" spans="2:5">
      <c r="B29" s="752" t="s">
        <v>89</v>
      </c>
      <c r="C29" s="742">
        <v>102.825</v>
      </c>
      <c r="D29" s="743"/>
      <c r="E29" s="744"/>
    </row>
    <row r="30" spans="2:5">
      <c r="B30" s="752" t="s">
        <v>82</v>
      </c>
      <c r="C30" s="742">
        <v>1.0423199999999999</v>
      </c>
      <c r="D30" s="743"/>
      <c r="E30" s="744"/>
    </row>
    <row r="31" spans="2:5">
      <c r="B31" s="741" t="s">
        <v>90</v>
      </c>
      <c r="C31" s="742">
        <v>4.2198500000000001</v>
      </c>
      <c r="D31" s="743"/>
      <c r="E31" s="744"/>
    </row>
    <row r="32" spans="2:5">
      <c r="B32" s="741" t="s">
        <v>91</v>
      </c>
      <c r="C32" s="742">
        <v>0.57937000000000005</v>
      </c>
      <c r="D32" s="743"/>
      <c r="E32" s="744"/>
    </row>
    <row r="33" spans="2:5">
      <c r="B33" s="741" t="s">
        <v>48</v>
      </c>
      <c r="C33" s="742">
        <v>15.3787</v>
      </c>
      <c r="D33" s="743"/>
      <c r="E33" s="744"/>
    </row>
    <row r="34" spans="2:5">
      <c r="B34" s="741" t="s">
        <v>92</v>
      </c>
      <c r="C34" s="742">
        <v>2.238</v>
      </c>
      <c r="D34" s="743"/>
      <c r="E34" s="744"/>
    </row>
    <row r="35" spans="2:5">
      <c r="B35" s="752" t="s">
        <v>64</v>
      </c>
      <c r="C35" s="742">
        <v>0.93208000000000002</v>
      </c>
      <c r="D35" s="743"/>
      <c r="E35" s="744"/>
    </row>
    <row r="36" spans="2:5">
      <c r="B36" s="741" t="s">
        <v>93</v>
      </c>
      <c r="C36" s="742">
        <v>11.57945</v>
      </c>
      <c r="D36" s="743"/>
      <c r="E36" s="744"/>
    </row>
    <row r="37" spans="2:5">
      <c r="B37" s="741" t="s">
        <v>95</v>
      </c>
      <c r="C37" s="742">
        <v>6.4547999999999996</v>
      </c>
      <c r="D37" s="743"/>
      <c r="E37" s="744"/>
    </row>
    <row r="38" spans="2:5">
      <c r="B38" s="741" t="s">
        <v>96</v>
      </c>
      <c r="C38" s="742">
        <v>4.6992500000000001</v>
      </c>
      <c r="D38" s="743"/>
      <c r="E38" s="744"/>
    </row>
    <row r="39" spans="2:5">
      <c r="B39" s="741" t="s">
        <v>47</v>
      </c>
      <c r="C39" s="742">
        <v>114.395</v>
      </c>
      <c r="D39" s="743"/>
      <c r="E39" s="744"/>
    </row>
    <row r="40" spans="2:5">
      <c r="B40" s="741" t="s">
        <v>97</v>
      </c>
      <c r="C40" s="742">
        <v>49.803400000000003</v>
      </c>
      <c r="D40" s="743"/>
      <c r="E40" s="743"/>
    </row>
    <row r="41" spans="2:5">
      <c r="B41" s="741" t="s">
        <v>50</v>
      </c>
      <c r="C41" s="742">
        <v>138.05000000000001</v>
      </c>
      <c r="D41" s="743"/>
      <c r="E41" s="744"/>
    </row>
    <row r="42" spans="2:5">
      <c r="B42" s="741" t="s">
        <v>98</v>
      </c>
      <c r="C42" s="742">
        <v>43.669600000000003</v>
      </c>
      <c r="D42" s="743"/>
      <c r="E42" s="744"/>
    </row>
    <row r="43" spans="2:5">
      <c r="B43" s="752" t="s">
        <v>99</v>
      </c>
      <c r="C43" s="742">
        <v>2.63E-3</v>
      </c>
      <c r="D43" s="743"/>
      <c r="E43" s="744"/>
    </row>
    <row r="44" spans="2:5">
      <c r="B44" s="752" t="s">
        <v>100</v>
      </c>
      <c r="C44" s="742">
        <v>26.288550000000001</v>
      </c>
      <c r="D44" s="743"/>
      <c r="E44" s="744"/>
    </row>
    <row r="45" spans="2:5">
      <c r="B45" s="741" t="s">
        <v>101</v>
      </c>
      <c r="C45" s="742">
        <v>13.461410000000001</v>
      </c>
      <c r="D45" s="743"/>
      <c r="E45" s="744"/>
    </row>
    <row r="46" spans="2:5">
      <c r="B46" s="741" t="s">
        <v>102</v>
      </c>
      <c r="C46" s="742">
        <v>0.49545</v>
      </c>
      <c r="D46" s="743"/>
      <c r="E46" s="744"/>
    </row>
    <row r="47" spans="2:5">
      <c r="B47" s="752" t="s">
        <v>53</v>
      </c>
      <c r="C47" s="742">
        <v>13.25165</v>
      </c>
      <c r="D47" s="743"/>
      <c r="E47" s="744"/>
    </row>
    <row r="48" spans="2:5">
      <c r="B48" s="741" t="s">
        <v>103</v>
      </c>
      <c r="C48" s="742">
        <v>4.5237600000000002</v>
      </c>
      <c r="D48" s="743"/>
      <c r="E48" s="744"/>
    </row>
    <row r="49" spans="2:5">
      <c r="B49" s="741" t="s">
        <v>88</v>
      </c>
      <c r="C49" s="742">
        <v>15.198650000000001</v>
      </c>
      <c r="D49" s="743"/>
      <c r="E49" s="744"/>
    </row>
    <row r="50" spans="2:5">
      <c r="B50" s="741" t="s">
        <v>104</v>
      </c>
      <c r="C50" s="742">
        <v>0.36085</v>
      </c>
      <c r="D50" s="743"/>
      <c r="E50" s="744"/>
    </row>
    <row r="51" spans="2:5">
      <c r="B51" s="741" t="s">
        <v>107</v>
      </c>
      <c r="C51" s="742">
        <v>7.8100000000000001E-3</v>
      </c>
      <c r="D51" s="743"/>
      <c r="E51" s="744"/>
    </row>
    <row r="52" spans="2:5">
      <c r="B52" s="741" t="s">
        <v>110</v>
      </c>
      <c r="C52" s="742">
        <v>26.700199999999999</v>
      </c>
      <c r="D52" s="743"/>
      <c r="E52" s="744"/>
    </row>
    <row r="53" spans="2:5">
      <c r="B53" s="752" t="s">
        <v>106</v>
      </c>
      <c r="C53" s="742">
        <v>1.52515</v>
      </c>
      <c r="D53" s="743"/>
      <c r="E53" s="744"/>
    </row>
    <row r="54" spans="2:5">
      <c r="B54" s="741" t="s">
        <v>109</v>
      </c>
      <c r="C54" s="742">
        <v>8.8010000000000005E-2</v>
      </c>
      <c r="D54" s="743"/>
      <c r="E54" s="744"/>
    </row>
    <row r="55" spans="2:5">
      <c r="B55" s="741" t="s">
        <v>108</v>
      </c>
      <c r="C55" s="742">
        <v>3.4199999999999999E-3</v>
      </c>
      <c r="D55" s="743"/>
      <c r="E55" s="744"/>
    </row>
    <row r="56" spans="2:5">
      <c r="B56" s="752" t="s">
        <v>105</v>
      </c>
      <c r="C56" s="742">
        <v>0.83374999999999999</v>
      </c>
      <c r="D56" s="743"/>
      <c r="E56" s="744"/>
    </row>
    <row r="57" spans="2:5">
      <c r="B57" s="741" t="s">
        <v>111</v>
      </c>
      <c r="C57" s="742">
        <v>0.81254999999999999</v>
      </c>
      <c r="D57" s="743"/>
      <c r="E57" s="744"/>
    </row>
    <row r="58" spans="2:5">
      <c r="B58" s="741" t="s">
        <v>112</v>
      </c>
      <c r="C58" s="742">
        <v>145.20235</v>
      </c>
      <c r="D58" s="743"/>
      <c r="E58" s="744"/>
    </row>
    <row r="59" spans="2:5">
      <c r="B59" s="741" t="s">
        <v>187</v>
      </c>
      <c r="C59" s="742">
        <v>1</v>
      </c>
      <c r="D59" s="743"/>
      <c r="E59" s="744"/>
    </row>
    <row r="60" spans="2:5">
      <c r="B60" s="741" t="s">
        <v>114</v>
      </c>
      <c r="C60" s="742">
        <v>1.0170600000000001</v>
      </c>
      <c r="D60" s="743"/>
      <c r="E60" s="744"/>
    </row>
    <row r="61" spans="2:5">
      <c r="B61" s="741" t="s">
        <v>115</v>
      </c>
      <c r="C61" s="742">
        <v>1.5212600000000001</v>
      </c>
      <c r="D61" s="743"/>
      <c r="E61" s="744"/>
    </row>
    <row r="62" spans="2:5">
      <c r="B62" s="752" t="s">
        <v>80</v>
      </c>
      <c r="C62" s="742">
        <v>2.5149999999999999E-2</v>
      </c>
      <c r="D62" s="743"/>
      <c r="E62" s="744"/>
    </row>
    <row r="63" spans="2:5">
      <c r="B63" s="741" t="s">
        <v>58</v>
      </c>
      <c r="C63" s="742">
        <v>8.9099999999999999E-2</v>
      </c>
      <c r="D63" s="743"/>
      <c r="E63" s="744"/>
    </row>
    <row r="64" spans="2:5">
      <c r="B64" s="741" t="s">
        <v>59</v>
      </c>
      <c r="C64" s="742">
        <v>340.75130000000001</v>
      </c>
      <c r="D64" s="743"/>
      <c r="E64" s="744"/>
    </row>
    <row r="65" spans="2:5">
      <c r="B65" s="741" t="s">
        <v>113</v>
      </c>
      <c r="C65" s="742">
        <v>0.30330000000000001</v>
      </c>
      <c r="D65" s="743"/>
      <c r="E65" s="744"/>
    </row>
    <row r="66" spans="2:5">
      <c r="B66" s="741" t="s">
        <v>116</v>
      </c>
      <c r="C66" s="742">
        <v>1.265E-2</v>
      </c>
      <c r="D66" s="743"/>
      <c r="E66" s="744"/>
    </row>
    <row r="67" spans="2:5">
      <c r="B67" s="741" t="s">
        <v>147</v>
      </c>
      <c r="C67" s="742">
        <v>0.70409999999999995</v>
      </c>
      <c r="D67" s="743"/>
      <c r="E67" s="744"/>
    </row>
    <row r="68" spans="2:5">
      <c r="B68" s="752" t="s">
        <v>117</v>
      </c>
      <c r="C68" s="742">
        <v>6.94998</v>
      </c>
      <c r="D68" s="743"/>
      <c r="E68" s="744"/>
    </row>
    <row r="69" spans="2:5">
      <c r="B69" s="741" t="s">
        <v>118</v>
      </c>
      <c r="C69" s="742">
        <v>74.321809999999999</v>
      </c>
      <c r="D69" s="743"/>
      <c r="E69" s="744"/>
    </row>
    <row r="70" spans="2:5">
      <c r="B70" s="741" t="s">
        <v>127</v>
      </c>
      <c r="C70" s="742">
        <v>10.521050000000001</v>
      </c>
      <c r="D70" s="743"/>
      <c r="E70" s="744"/>
    </row>
    <row r="71" spans="2:5">
      <c r="B71" s="741" t="s">
        <v>120</v>
      </c>
      <c r="C71" s="742">
        <v>3.1519999999999999E-2</v>
      </c>
      <c r="D71" s="743"/>
      <c r="E71" s="744"/>
    </row>
    <row r="72" spans="2:5">
      <c r="B72" s="741" t="s">
        <v>119</v>
      </c>
      <c r="C72" s="742">
        <v>1.8575999999999999</v>
      </c>
      <c r="D72" s="743"/>
      <c r="E72" s="744"/>
    </row>
    <row r="73" spans="2:5">
      <c r="B73" s="741" t="s">
        <v>78</v>
      </c>
      <c r="C73" s="742">
        <v>8.7069999999999995E-2</v>
      </c>
      <c r="D73" s="743"/>
      <c r="E73" s="744"/>
    </row>
    <row r="74" spans="2:5">
      <c r="B74" s="741" t="s">
        <v>126</v>
      </c>
      <c r="C74" s="742">
        <v>5.2049999999999999E-2</v>
      </c>
      <c r="D74" s="743"/>
      <c r="E74" s="744"/>
    </row>
    <row r="75" spans="2:5">
      <c r="B75" s="741" t="s">
        <v>125</v>
      </c>
      <c r="C75" s="742">
        <v>2.9019200000000001</v>
      </c>
      <c r="D75" s="743"/>
      <c r="E75" s="744"/>
    </row>
    <row r="76" spans="2:5">
      <c r="B76" s="741" t="s">
        <v>123</v>
      </c>
      <c r="C76" s="742">
        <v>6.7205899999999996</v>
      </c>
      <c r="D76" s="743"/>
      <c r="E76" s="744"/>
    </row>
    <row r="77" spans="2:5">
      <c r="B77" s="741" t="s">
        <v>121</v>
      </c>
      <c r="C77" s="742">
        <v>0.14555000000000001</v>
      </c>
      <c r="D77" s="743"/>
      <c r="E77" s="744"/>
    </row>
    <row r="78" spans="2:5">
      <c r="B78" s="741" t="s">
        <v>57</v>
      </c>
      <c r="C78" s="742">
        <v>5.5622999999999996</v>
      </c>
      <c r="D78" s="743"/>
      <c r="E78" s="744"/>
    </row>
    <row r="79" spans="2:5">
      <c r="B79" s="752" t="s">
        <v>122</v>
      </c>
      <c r="C79" s="742">
        <v>25.476949999999999</v>
      </c>
      <c r="D79" s="743"/>
      <c r="E79" s="744"/>
    </row>
    <row r="80" spans="2:5">
      <c r="B80" s="741" t="s">
        <v>128</v>
      </c>
      <c r="C80" s="742">
        <v>1.61825</v>
      </c>
      <c r="D80" s="743"/>
      <c r="E80" s="744"/>
    </row>
    <row r="81" spans="2:5">
      <c r="B81" s="741" t="s">
        <v>129</v>
      </c>
      <c r="C81" s="742">
        <v>6.9499899999999997</v>
      </c>
      <c r="D81" s="743"/>
      <c r="E81" s="744"/>
    </row>
    <row r="82" spans="2:5">
      <c r="B82" s="741" t="s">
        <v>131</v>
      </c>
      <c r="C82" s="742">
        <v>3.66316</v>
      </c>
      <c r="D82" s="743"/>
      <c r="E82" s="744"/>
    </row>
    <row r="83" spans="2:5">
      <c r="B83" s="752" t="s">
        <v>130</v>
      </c>
      <c r="C83" s="742">
        <v>0.94684000000000001</v>
      </c>
      <c r="D83" s="743"/>
      <c r="E83" s="744"/>
    </row>
    <row r="84" spans="2:5">
      <c r="B84" s="741" t="s">
        <v>60</v>
      </c>
      <c r="C84" s="742">
        <v>73.13</v>
      </c>
      <c r="D84" s="743"/>
      <c r="E84" s="744"/>
    </row>
    <row r="85" spans="2:5">
      <c r="B85" s="741" t="s">
        <v>132</v>
      </c>
      <c r="C85" s="742">
        <v>267.16829999999999</v>
      </c>
      <c r="D85" s="743"/>
      <c r="E85" s="744"/>
    </row>
    <row r="86" spans="2:5">
      <c r="B86" s="741" t="s">
        <v>12531</v>
      </c>
      <c r="C86" s="742">
        <v>102.825</v>
      </c>
      <c r="D86" s="743"/>
      <c r="E86" s="744"/>
    </row>
    <row r="87" spans="2:5">
      <c r="B87" s="741" t="s">
        <v>136</v>
      </c>
      <c r="C87" s="742">
        <v>31.280799999999999</v>
      </c>
      <c r="D87" s="743"/>
      <c r="E87" s="744"/>
    </row>
    <row r="88" spans="2:5">
      <c r="B88" s="741" t="s">
        <v>134</v>
      </c>
      <c r="C88" s="742">
        <v>32.477350000000001</v>
      </c>
      <c r="D88" s="743"/>
      <c r="E88" s="744"/>
    </row>
    <row r="89" spans="2:5">
      <c r="B89" s="741" t="s">
        <v>137</v>
      </c>
      <c r="C89" s="742">
        <v>2.1925500000000002</v>
      </c>
      <c r="D89" s="743"/>
      <c r="E89" s="744"/>
    </row>
    <row r="90" spans="2:5">
      <c r="B90" s="741" t="s">
        <v>133</v>
      </c>
      <c r="C90" s="742">
        <v>0.98165000000000002</v>
      </c>
      <c r="D90" s="743"/>
      <c r="E90" s="744"/>
    </row>
    <row r="91" spans="2:5">
      <c r="B91" s="741" t="s">
        <v>138</v>
      </c>
      <c r="C91" s="742">
        <v>25.883849999999999</v>
      </c>
      <c r="D91" s="743"/>
      <c r="E91" s="744"/>
    </row>
    <row r="92" spans="2:5">
      <c r="B92" s="741" t="s">
        <v>135</v>
      </c>
      <c r="C92" s="742">
        <v>1.8319999999999999E-2</v>
      </c>
      <c r="D92" s="743"/>
      <c r="E92" s="744"/>
    </row>
    <row r="93" spans="2:5">
      <c r="B93" s="741" t="s">
        <v>139</v>
      </c>
      <c r="C93" s="742">
        <v>28.238</v>
      </c>
      <c r="D93" s="743"/>
      <c r="E93" s="744"/>
    </row>
    <row r="94" spans="2:5">
      <c r="B94" s="752" t="s">
        <v>140</v>
      </c>
      <c r="C94" s="742">
        <v>25.261099999999999</v>
      </c>
      <c r="D94" s="743"/>
      <c r="E94" s="744"/>
    </row>
    <row r="95" spans="2:5">
      <c r="B95" s="741" t="s">
        <v>144</v>
      </c>
      <c r="C95" s="742">
        <v>0.92579999999999996</v>
      </c>
      <c r="D95" s="743"/>
      <c r="E95" s="744"/>
    </row>
    <row r="96" spans="2:5">
      <c r="B96" s="741" t="s">
        <v>141</v>
      </c>
      <c r="C96" s="742">
        <v>1.6148499999999999</v>
      </c>
      <c r="D96" s="743"/>
      <c r="E96" s="744"/>
    </row>
    <row r="97" spans="2:5">
      <c r="B97" s="752" t="s">
        <v>142</v>
      </c>
      <c r="C97" s="742">
        <v>0.13774</v>
      </c>
      <c r="D97" s="743"/>
      <c r="E97" s="744"/>
    </row>
    <row r="98" spans="2:5">
      <c r="B98" s="752" t="s">
        <v>143</v>
      </c>
      <c r="C98" s="742">
        <v>27.414999999999999</v>
      </c>
      <c r="D98" s="743"/>
      <c r="E98" s="744"/>
    </row>
    <row r="99" spans="2:5">
      <c r="B99" s="752" t="s">
        <v>146</v>
      </c>
      <c r="C99" s="742">
        <v>13.197649999999999</v>
      </c>
      <c r="D99" s="743"/>
      <c r="E99" s="744"/>
    </row>
    <row r="100" spans="2:5">
      <c r="B100" s="741" t="s">
        <v>149</v>
      </c>
      <c r="C100" s="742">
        <v>0.16911999999999999</v>
      </c>
      <c r="D100" s="743"/>
      <c r="E100" s="744"/>
    </row>
    <row r="101" spans="2:5">
      <c r="B101" s="752" t="s">
        <v>150</v>
      </c>
      <c r="C101" s="742">
        <v>16.912009999999999</v>
      </c>
      <c r="D101" s="743"/>
      <c r="E101" s="744"/>
    </row>
    <row r="102" spans="2:5">
      <c r="B102" s="752" t="s">
        <v>152</v>
      </c>
      <c r="C102" s="742">
        <v>12.158799999999999</v>
      </c>
      <c r="D102" s="743"/>
      <c r="E102" s="744"/>
    </row>
    <row r="103" spans="2:5">
      <c r="B103" s="741" t="s">
        <v>54</v>
      </c>
      <c r="C103" s="742">
        <v>76.274050000000003</v>
      </c>
      <c r="D103" s="743"/>
      <c r="E103" s="744"/>
    </row>
    <row r="104" spans="2:5">
      <c r="B104" s="752" t="s">
        <v>145</v>
      </c>
      <c r="C104" s="742">
        <v>1.8720000000000001E-2</v>
      </c>
      <c r="D104" s="743"/>
      <c r="E104" s="744"/>
    </row>
    <row r="105" spans="2:5">
      <c r="B105" s="741" t="s">
        <v>94</v>
      </c>
      <c r="C105" s="742">
        <v>11.782400000000001</v>
      </c>
      <c r="D105" s="743"/>
      <c r="E105" s="744"/>
    </row>
    <row r="106" spans="2:5">
      <c r="B106" s="752" t="s">
        <v>153</v>
      </c>
      <c r="C106" s="742">
        <v>0.47420000000000001</v>
      </c>
      <c r="D106" s="743"/>
      <c r="E106" s="744"/>
    </row>
    <row r="107" spans="2:5">
      <c r="B107" s="741" t="s">
        <v>151</v>
      </c>
      <c r="C107" s="742">
        <v>6.95235</v>
      </c>
      <c r="D107" s="743"/>
      <c r="E107" s="744"/>
    </row>
    <row r="108" spans="2:5">
      <c r="B108" s="752" t="s">
        <v>56</v>
      </c>
      <c r="C108" s="742">
        <v>2.9278499999999998</v>
      </c>
      <c r="D108" s="743"/>
      <c r="E108" s="744"/>
    </row>
    <row r="109" spans="2:5">
      <c r="B109" s="752" t="s">
        <v>155</v>
      </c>
      <c r="C109" s="742">
        <v>13.175230000000001</v>
      </c>
      <c r="D109" s="743"/>
      <c r="E109" s="744"/>
    </row>
    <row r="110" spans="2:5">
      <c r="B110" s="741" t="s">
        <v>161</v>
      </c>
      <c r="C110" s="742">
        <v>30.57169</v>
      </c>
      <c r="D110" s="743"/>
      <c r="E110" s="744"/>
    </row>
    <row r="111" spans="2:5">
      <c r="B111" s="741" t="s">
        <v>159</v>
      </c>
      <c r="C111" s="742">
        <v>47.174199999999999</v>
      </c>
      <c r="D111" s="743"/>
      <c r="E111" s="744"/>
    </row>
    <row r="112" spans="2:5">
      <c r="B112" s="741" t="s">
        <v>157</v>
      </c>
      <c r="C112" s="742">
        <v>46.867849999999997</v>
      </c>
      <c r="D112" s="743"/>
      <c r="E112" s="744"/>
    </row>
    <row r="113" spans="2:5">
      <c r="B113" s="741" t="s">
        <v>160</v>
      </c>
      <c r="C113" s="742">
        <v>35.589449999999999</v>
      </c>
      <c r="D113" s="743"/>
      <c r="E113" s="744"/>
    </row>
    <row r="114" spans="2:5">
      <c r="B114" s="741" t="s">
        <v>158</v>
      </c>
      <c r="C114" s="742">
        <v>15.420199999999999</v>
      </c>
      <c r="D114" s="743"/>
      <c r="E114" s="744"/>
    </row>
    <row r="115" spans="2:5">
      <c r="B115" s="741" t="s">
        <v>154</v>
      </c>
      <c r="C115" s="742">
        <v>3.1879499999999998</v>
      </c>
      <c r="D115" s="743"/>
      <c r="E115" s="744"/>
    </row>
    <row r="116" spans="2:5">
      <c r="B116" s="741" t="s">
        <v>156</v>
      </c>
      <c r="C116" s="742">
        <v>4.6949999999999999E-2</v>
      </c>
      <c r="D116" s="743"/>
      <c r="E116" s="744"/>
    </row>
    <row r="117" spans="2:5">
      <c r="B117" s="741" t="s">
        <v>163</v>
      </c>
      <c r="C117" s="742">
        <v>4.1261999999999999</v>
      </c>
      <c r="D117" s="743"/>
      <c r="E117" s="744"/>
    </row>
    <row r="118" spans="2:5">
      <c r="B118" s="741" t="s">
        <v>162</v>
      </c>
      <c r="C118" s="742">
        <v>3.0200000000000001E-2</v>
      </c>
      <c r="D118" s="743"/>
      <c r="E118" s="744"/>
    </row>
    <row r="119" spans="2:5">
      <c r="B119" s="741" t="s">
        <v>46</v>
      </c>
      <c r="C119" s="742">
        <v>102.825</v>
      </c>
      <c r="D119" s="743"/>
      <c r="E119" s="744"/>
    </row>
    <row r="120" spans="2:5">
      <c r="B120" s="741" t="s">
        <v>164</v>
      </c>
      <c r="C120" s="742">
        <v>3.351</v>
      </c>
      <c r="D120" s="743"/>
      <c r="E120" s="744"/>
    </row>
    <row r="121" spans="2:5">
      <c r="B121" s="741" t="s">
        <v>165</v>
      </c>
      <c r="C121" s="742">
        <v>3.4939999999999999E-2</v>
      </c>
      <c r="D121" s="743"/>
      <c r="E121" s="744"/>
    </row>
    <row r="122" spans="2:5">
      <c r="B122" s="741" t="s">
        <v>167</v>
      </c>
      <c r="C122" s="742">
        <v>10.295400000000001</v>
      </c>
      <c r="D122" s="743"/>
      <c r="E122" s="744"/>
    </row>
    <row r="123" spans="2:5">
      <c r="B123" s="752" t="s">
        <v>168</v>
      </c>
      <c r="C123" s="742">
        <v>4.6100000000000004E-3</v>
      </c>
      <c r="D123" s="743"/>
      <c r="E123" s="744"/>
    </row>
    <row r="124" spans="2:5">
      <c r="B124" s="752" t="s">
        <v>166</v>
      </c>
      <c r="C124" s="742">
        <v>0.94162000000000001</v>
      </c>
      <c r="D124" s="743"/>
      <c r="E124" s="744"/>
    </row>
    <row r="125" spans="2:5">
      <c r="B125" s="752" t="s">
        <v>169</v>
      </c>
      <c r="C125" s="742">
        <v>40.636600000000001</v>
      </c>
      <c r="D125" s="743"/>
      <c r="E125" s="744"/>
    </row>
    <row r="126" spans="2:5">
      <c r="B126" s="741" t="s">
        <v>81</v>
      </c>
      <c r="C126" s="742">
        <v>0.17224999999999999</v>
      </c>
      <c r="D126" s="743"/>
      <c r="E126" s="744"/>
    </row>
    <row r="127" spans="2:5">
      <c r="B127" s="741" t="s">
        <v>148</v>
      </c>
      <c r="C127" s="742">
        <v>38.01294</v>
      </c>
      <c r="D127" s="743"/>
      <c r="E127" s="744"/>
    </row>
    <row r="128" spans="2:5">
      <c r="B128" s="741" t="s">
        <v>124</v>
      </c>
      <c r="C128" s="742">
        <v>0.17185</v>
      </c>
      <c r="D128" s="743"/>
      <c r="E128" s="744"/>
    </row>
    <row r="129" spans="2:5">
      <c r="B129" s="741" t="s">
        <v>170</v>
      </c>
      <c r="C129" s="742">
        <v>0.41110000000000002</v>
      </c>
      <c r="D129" s="743"/>
      <c r="E129" s="744"/>
    </row>
    <row r="130" spans="2:5">
      <c r="B130" s="741" t="s">
        <v>61</v>
      </c>
      <c r="C130" s="742">
        <v>6.9525499999999996</v>
      </c>
      <c r="D130" s="743"/>
      <c r="E130" s="753"/>
    </row>
    <row r="131" spans="2:5">
      <c r="B131" s="741" t="s">
        <v>171</v>
      </c>
      <c r="C131" s="742">
        <v>1.0200000000000001E-2</v>
      </c>
      <c r="D131" s="743"/>
      <c r="E131" s="744"/>
    </row>
    <row r="132" spans="2:5">
      <c r="B132" s="754" t="s">
        <v>172</v>
      </c>
      <c r="C132" s="755">
        <v>10.204079999999999</v>
      </c>
      <c r="D132" s="756"/>
      <c r="E132" s="753"/>
    </row>
    <row r="133" spans="2:5">
      <c r="B133" s="754" t="s">
        <v>173</v>
      </c>
      <c r="C133" s="755">
        <v>0.27095000000000002</v>
      </c>
      <c r="D133" s="756"/>
      <c r="E133" s="753"/>
    </row>
  </sheetData>
  <sheetProtection password="DBAF" sheet="1"/>
  <phoneticPr fontId="3"/>
  <conditionalFormatting sqref="B3">
    <cfRule type="expression" dxfId="139" priority="1">
      <formula>B3="×"</formula>
    </cfRule>
    <cfRule type="expression" dxfId="138" priority="1">
      <formula>B3="×"</formula>
    </cfRule>
  </conditionalFormatting>
  <conditionalFormatting sqref="B4">
    <cfRule type="expression" dxfId="137" priority="2">
      <formula>B4="×"</formula>
    </cfRule>
    <cfRule type="expression" dxfId="136" priority="2">
      <formula>B4="×"</formula>
    </cfRule>
  </conditionalFormatting>
  <conditionalFormatting sqref="D3">
    <cfRule type="expression" dxfId="135" priority="3">
      <formula>D3="×"</formula>
    </cfRule>
  </conditionalFormatting>
  <conditionalFormatting sqref="D4">
    <cfRule type="expression" dxfId="134" priority="4">
      <formula>D4="×"</formula>
    </cfRule>
  </conditionalFormatting>
  <conditionalFormatting sqref="D5">
    <cfRule type="expression" dxfId="133" priority="5">
      <formula>D5="×"</formula>
    </cfRule>
  </conditionalFormatting>
  <conditionalFormatting sqref="D6">
    <cfRule type="expression" dxfId="132" priority="6">
      <formula>D6="×"</formula>
    </cfRule>
  </conditionalFormatting>
  <conditionalFormatting sqref="D7">
    <cfRule type="expression" dxfId="131" priority="7">
      <formula>D7="×"</formula>
    </cfRule>
  </conditionalFormatting>
  <conditionalFormatting sqref="D8">
    <cfRule type="expression" dxfId="130" priority="8">
      <formula>D8="×"</formula>
    </cfRule>
  </conditionalFormatting>
  <conditionalFormatting sqref="D9">
    <cfRule type="expression" dxfId="129" priority="9">
      <formula>D9="×"</formula>
    </cfRule>
  </conditionalFormatting>
  <conditionalFormatting sqref="D10">
    <cfRule type="expression" dxfId="128" priority="10">
      <formula>D10="×"</formula>
    </cfRule>
  </conditionalFormatting>
  <conditionalFormatting sqref="D11">
    <cfRule type="expression" dxfId="127" priority="11">
      <formula>D11="×"</formula>
    </cfRule>
  </conditionalFormatting>
  <conditionalFormatting sqref="D12">
    <cfRule type="expression" dxfId="126" priority="12">
      <formula>D12="×"</formula>
    </cfRule>
  </conditionalFormatting>
  <conditionalFormatting sqref="D13">
    <cfRule type="expression" dxfId="125" priority="13">
      <formula>D13="×"</formula>
    </cfRule>
  </conditionalFormatting>
  <conditionalFormatting sqref="D14">
    <cfRule type="expression" dxfId="124" priority="14">
      <formula>D14="×"</formula>
    </cfRule>
  </conditionalFormatting>
  <conditionalFormatting sqref="D15">
    <cfRule type="expression" dxfId="123" priority="15">
      <formula>D15="×"</formula>
    </cfRule>
  </conditionalFormatting>
  <conditionalFormatting sqref="D16">
    <cfRule type="expression" dxfId="122" priority="16">
      <formula>D16="×"</formula>
    </cfRule>
  </conditionalFormatting>
  <conditionalFormatting sqref="D17">
    <cfRule type="expression" dxfId="121" priority="17">
      <formula>D17="×"</formula>
    </cfRule>
  </conditionalFormatting>
  <conditionalFormatting sqref="D18">
    <cfRule type="expression" dxfId="120" priority="18">
      <formula>D18="×"</formula>
    </cfRule>
  </conditionalFormatting>
  <conditionalFormatting sqref="D19">
    <cfRule type="expression" dxfId="119" priority="19">
      <formula>D19="×"</formula>
    </cfRule>
  </conditionalFormatting>
  <conditionalFormatting sqref="D20">
    <cfRule type="expression" dxfId="118" priority="20">
      <formula>D20="×"</formula>
    </cfRule>
  </conditionalFormatting>
  <conditionalFormatting sqref="D21">
    <cfRule type="expression" dxfId="117" priority="21">
      <formula>D21="×"</formula>
    </cfRule>
  </conditionalFormatting>
  <conditionalFormatting sqref="D22">
    <cfRule type="expression" dxfId="116" priority="22">
      <formula>D22="×"</formula>
    </cfRule>
  </conditionalFormatting>
  <conditionalFormatting sqref="D23">
    <cfRule type="expression" dxfId="115" priority="23">
      <formula>D23="×"</formula>
    </cfRule>
  </conditionalFormatting>
  <conditionalFormatting sqref="D24">
    <cfRule type="expression" dxfId="114" priority="24">
      <formula>D24="×"</formula>
    </cfRule>
  </conditionalFormatting>
  <conditionalFormatting sqref="D25">
    <cfRule type="expression" dxfId="113" priority="25">
      <formula>D25="×"</formula>
    </cfRule>
  </conditionalFormatting>
  <conditionalFormatting sqref="D26">
    <cfRule type="expression" dxfId="112" priority="26">
      <formula>D26="×"</formula>
    </cfRule>
  </conditionalFormatting>
  <conditionalFormatting sqref="D27">
    <cfRule type="expression" dxfId="111" priority="27">
      <formula>D27="×"</formula>
    </cfRule>
  </conditionalFormatting>
  <conditionalFormatting sqref="D28">
    <cfRule type="expression" dxfId="110" priority="28">
      <formula>D28="×"</formula>
    </cfRule>
  </conditionalFormatting>
  <conditionalFormatting sqref="D29">
    <cfRule type="expression" dxfId="109" priority="29">
      <formula>D29="×"</formula>
    </cfRule>
  </conditionalFormatting>
  <conditionalFormatting sqref="D30">
    <cfRule type="expression" dxfId="108" priority="30">
      <formula>D30="×"</formula>
    </cfRule>
  </conditionalFormatting>
  <conditionalFormatting sqref="D31">
    <cfRule type="expression" dxfId="107" priority="31">
      <formula>D31="×"</formula>
    </cfRule>
  </conditionalFormatting>
  <conditionalFormatting sqref="D32">
    <cfRule type="expression" dxfId="106" priority="32">
      <formula>D32="×"</formula>
    </cfRule>
  </conditionalFormatting>
  <conditionalFormatting sqref="D33">
    <cfRule type="expression" dxfId="105" priority="33">
      <formula>D33="×"</formula>
    </cfRule>
  </conditionalFormatting>
  <conditionalFormatting sqref="D34">
    <cfRule type="expression" dxfId="104" priority="34">
      <formula>D34="×"</formula>
    </cfRule>
  </conditionalFormatting>
  <conditionalFormatting sqref="D35">
    <cfRule type="expression" dxfId="103" priority="35">
      <formula>D35="×"</formula>
    </cfRule>
  </conditionalFormatting>
  <conditionalFormatting sqref="D36">
    <cfRule type="expression" dxfId="102" priority="36">
      <formula>D36="×"</formula>
    </cfRule>
  </conditionalFormatting>
  <conditionalFormatting sqref="D37">
    <cfRule type="expression" dxfId="101" priority="37">
      <formula>D37="×"</formula>
    </cfRule>
  </conditionalFormatting>
  <conditionalFormatting sqref="D38">
    <cfRule type="expression" dxfId="100" priority="38">
      <formula>D38="×"</formula>
    </cfRule>
  </conditionalFormatting>
  <conditionalFormatting sqref="D39">
    <cfRule type="expression" dxfId="99" priority="39">
      <formula>D39="×"</formula>
    </cfRule>
  </conditionalFormatting>
  <conditionalFormatting sqref="D40">
    <cfRule type="expression" dxfId="98" priority="40">
      <formula>D40="×"</formula>
    </cfRule>
  </conditionalFormatting>
  <conditionalFormatting sqref="D41">
    <cfRule type="expression" dxfId="97" priority="41">
      <formula>D41="×"</formula>
    </cfRule>
  </conditionalFormatting>
  <conditionalFormatting sqref="D42">
    <cfRule type="expression" dxfId="96" priority="42">
      <formula>D42="×"</formula>
    </cfRule>
  </conditionalFormatting>
  <conditionalFormatting sqref="D43">
    <cfRule type="expression" dxfId="95" priority="43">
      <formula>D43="×"</formula>
    </cfRule>
  </conditionalFormatting>
  <conditionalFormatting sqref="D44">
    <cfRule type="expression" dxfId="94" priority="44">
      <formula>D44="×"</formula>
    </cfRule>
  </conditionalFormatting>
  <conditionalFormatting sqref="D45">
    <cfRule type="expression" dxfId="93" priority="45">
      <formula>D45="×"</formula>
    </cfRule>
  </conditionalFormatting>
  <conditionalFormatting sqref="D46">
    <cfRule type="expression" dxfId="92" priority="46">
      <formula>D46="×"</formula>
    </cfRule>
  </conditionalFormatting>
  <conditionalFormatting sqref="D47">
    <cfRule type="expression" dxfId="91" priority="47">
      <formula>D47="×"</formula>
    </cfRule>
  </conditionalFormatting>
  <conditionalFormatting sqref="D48">
    <cfRule type="expression" dxfId="90" priority="48">
      <formula>D48="×"</formula>
    </cfRule>
  </conditionalFormatting>
  <conditionalFormatting sqref="D49">
    <cfRule type="expression" dxfId="89" priority="49">
      <formula>D49="×"</formula>
    </cfRule>
  </conditionalFormatting>
  <conditionalFormatting sqref="D50">
    <cfRule type="expression" dxfId="88" priority="50">
      <formula>D50="×"</formula>
    </cfRule>
  </conditionalFormatting>
  <conditionalFormatting sqref="D51">
    <cfRule type="expression" dxfId="87" priority="51">
      <formula>D51="×"</formula>
    </cfRule>
  </conditionalFormatting>
  <conditionalFormatting sqref="D52">
    <cfRule type="expression" dxfId="86" priority="52">
      <formula>D52="×"</formula>
    </cfRule>
  </conditionalFormatting>
  <conditionalFormatting sqref="D53">
    <cfRule type="expression" dxfId="85" priority="53">
      <formula>D53="×"</formula>
    </cfRule>
  </conditionalFormatting>
  <conditionalFormatting sqref="D54">
    <cfRule type="expression" dxfId="84" priority="54">
      <formula>D54="×"</formula>
    </cfRule>
  </conditionalFormatting>
  <conditionalFormatting sqref="D55">
    <cfRule type="expression" dxfId="83" priority="55">
      <formula>D55="×"</formula>
    </cfRule>
  </conditionalFormatting>
  <conditionalFormatting sqref="D56">
    <cfRule type="expression" dxfId="82" priority="56">
      <formula>D56="×"</formula>
    </cfRule>
  </conditionalFormatting>
  <conditionalFormatting sqref="D57">
    <cfRule type="expression" dxfId="81" priority="57">
      <formula>D57="×"</formula>
    </cfRule>
  </conditionalFormatting>
  <conditionalFormatting sqref="D58">
    <cfRule type="expression" dxfId="80" priority="58">
      <formula>D58="×"</formula>
    </cfRule>
  </conditionalFormatting>
  <conditionalFormatting sqref="D59">
    <cfRule type="expression" dxfId="79" priority="59">
      <formula>D59="×"</formula>
    </cfRule>
  </conditionalFormatting>
  <conditionalFormatting sqref="D60">
    <cfRule type="expression" dxfId="78" priority="60">
      <formula>D60="×"</formula>
    </cfRule>
  </conditionalFormatting>
  <conditionalFormatting sqref="D61">
    <cfRule type="expression" dxfId="77" priority="61">
      <formula>D61="×"</formula>
    </cfRule>
  </conditionalFormatting>
  <conditionalFormatting sqref="D62">
    <cfRule type="expression" dxfId="76" priority="62">
      <formula>D62="×"</formula>
    </cfRule>
  </conditionalFormatting>
  <conditionalFormatting sqref="D63">
    <cfRule type="expression" dxfId="75" priority="63">
      <formula>D63="×"</formula>
    </cfRule>
  </conditionalFormatting>
  <conditionalFormatting sqref="D64">
    <cfRule type="expression" dxfId="74" priority="64">
      <formula>D64="×"</formula>
    </cfRule>
  </conditionalFormatting>
  <conditionalFormatting sqref="D65">
    <cfRule type="expression" dxfId="73" priority="65">
      <formula>D65="×"</formula>
    </cfRule>
  </conditionalFormatting>
  <conditionalFormatting sqref="D66">
    <cfRule type="expression" dxfId="72" priority="66">
      <formula>D66="×"</formula>
    </cfRule>
  </conditionalFormatting>
  <conditionalFormatting sqref="D67">
    <cfRule type="expression" dxfId="71" priority="67">
      <formula>D67="×"</formula>
    </cfRule>
  </conditionalFormatting>
  <conditionalFormatting sqref="D68">
    <cfRule type="expression" dxfId="70" priority="68">
      <formula>D68="×"</formula>
    </cfRule>
  </conditionalFormatting>
  <conditionalFormatting sqref="D69">
    <cfRule type="expression" dxfId="69" priority="69">
      <formula>D69="×"</formula>
    </cfRule>
  </conditionalFormatting>
  <conditionalFormatting sqref="D70">
    <cfRule type="expression" dxfId="68" priority="70">
      <formula>D70="×"</formula>
    </cfRule>
  </conditionalFormatting>
  <conditionalFormatting sqref="D71">
    <cfRule type="expression" dxfId="67" priority="71">
      <formula>D71="×"</formula>
    </cfRule>
  </conditionalFormatting>
  <conditionalFormatting sqref="D72">
    <cfRule type="expression" dxfId="66" priority="72">
      <formula>D72="×"</formula>
    </cfRule>
  </conditionalFormatting>
  <conditionalFormatting sqref="D73">
    <cfRule type="expression" dxfId="65" priority="73">
      <formula>D73="×"</formula>
    </cfRule>
  </conditionalFormatting>
  <conditionalFormatting sqref="D74">
    <cfRule type="expression" dxfId="64" priority="74">
      <formula>D74="×"</formula>
    </cfRule>
  </conditionalFormatting>
  <conditionalFormatting sqref="D75">
    <cfRule type="expression" dxfId="63" priority="75">
      <formula>D75="×"</formula>
    </cfRule>
  </conditionalFormatting>
  <conditionalFormatting sqref="D76">
    <cfRule type="expression" dxfId="62" priority="76">
      <formula>D76="×"</formula>
    </cfRule>
  </conditionalFormatting>
  <conditionalFormatting sqref="D77">
    <cfRule type="expression" dxfId="61" priority="77">
      <formula>D77="×"</formula>
    </cfRule>
  </conditionalFormatting>
  <conditionalFormatting sqref="D78">
    <cfRule type="expression" dxfId="60" priority="78">
      <formula>D78="×"</formula>
    </cfRule>
  </conditionalFormatting>
  <conditionalFormatting sqref="D79">
    <cfRule type="expression" dxfId="59" priority="79">
      <formula>D79="×"</formula>
    </cfRule>
  </conditionalFormatting>
  <conditionalFormatting sqref="D80">
    <cfRule type="expression" dxfId="58" priority="80">
      <formula>D80="×"</formula>
    </cfRule>
  </conditionalFormatting>
  <conditionalFormatting sqref="D81">
    <cfRule type="expression" dxfId="57" priority="81">
      <formula>D81="×"</formula>
    </cfRule>
  </conditionalFormatting>
  <conditionalFormatting sqref="D82">
    <cfRule type="expression" dxfId="56" priority="82">
      <formula>D82="×"</formula>
    </cfRule>
  </conditionalFormatting>
  <conditionalFormatting sqref="D83">
    <cfRule type="expression" dxfId="55" priority="83">
      <formula>D83="×"</formula>
    </cfRule>
  </conditionalFormatting>
  <conditionalFormatting sqref="D84">
    <cfRule type="expression" dxfId="54" priority="84">
      <formula>D84="×"</formula>
    </cfRule>
  </conditionalFormatting>
  <conditionalFormatting sqref="D85">
    <cfRule type="expression" dxfId="53" priority="85">
      <formula>D85="×"</formula>
    </cfRule>
  </conditionalFormatting>
  <conditionalFormatting sqref="D86">
    <cfRule type="expression" dxfId="52" priority="86">
      <formula>D86="×"</formula>
    </cfRule>
  </conditionalFormatting>
  <conditionalFormatting sqref="D87">
    <cfRule type="expression" dxfId="51" priority="87">
      <formula>D87="×"</formula>
    </cfRule>
  </conditionalFormatting>
  <conditionalFormatting sqref="D88">
    <cfRule type="expression" dxfId="50" priority="88">
      <formula>D88="×"</formula>
    </cfRule>
  </conditionalFormatting>
  <conditionalFormatting sqref="D89">
    <cfRule type="expression" dxfId="49" priority="89">
      <formula>D89="×"</formula>
    </cfRule>
  </conditionalFormatting>
  <conditionalFormatting sqref="D90">
    <cfRule type="expression" dxfId="48" priority="90">
      <formula>D90="×"</formula>
    </cfRule>
  </conditionalFormatting>
  <conditionalFormatting sqref="D91">
    <cfRule type="expression" dxfId="47" priority="91">
      <formula>D91="×"</formula>
    </cfRule>
  </conditionalFormatting>
  <conditionalFormatting sqref="D92">
    <cfRule type="expression" dxfId="46" priority="92">
      <formula>D92="×"</formula>
    </cfRule>
  </conditionalFormatting>
  <conditionalFormatting sqref="D93">
    <cfRule type="expression" dxfId="45" priority="93">
      <formula>D93="×"</formula>
    </cfRule>
  </conditionalFormatting>
  <conditionalFormatting sqref="D94">
    <cfRule type="expression" dxfId="44" priority="94">
      <formula>D94="×"</formula>
    </cfRule>
  </conditionalFormatting>
  <conditionalFormatting sqref="D95">
    <cfRule type="expression" dxfId="43" priority="95">
      <formula>D95="×"</formula>
    </cfRule>
  </conditionalFormatting>
  <conditionalFormatting sqref="D96">
    <cfRule type="expression" dxfId="42" priority="96">
      <formula>D96="×"</formula>
    </cfRule>
  </conditionalFormatting>
  <conditionalFormatting sqref="D97">
    <cfRule type="expression" dxfId="41" priority="97">
      <formula>D97="×"</formula>
    </cfRule>
  </conditionalFormatting>
  <conditionalFormatting sqref="D98">
    <cfRule type="expression" dxfId="40" priority="98">
      <formula>D98="×"</formula>
    </cfRule>
  </conditionalFormatting>
  <conditionalFormatting sqref="D99">
    <cfRule type="expression" dxfId="39" priority="99">
      <formula>D99="×"</formula>
    </cfRule>
  </conditionalFormatting>
  <conditionalFormatting sqref="D100">
    <cfRule type="expression" dxfId="38" priority="100">
      <formula>D100="×"</formula>
    </cfRule>
  </conditionalFormatting>
  <conditionalFormatting sqref="D101">
    <cfRule type="expression" dxfId="37" priority="101">
      <formula>D101="×"</formula>
    </cfRule>
  </conditionalFormatting>
  <conditionalFormatting sqref="D102">
    <cfRule type="expression" dxfId="36" priority="102">
      <formula>D102="×"</formula>
    </cfRule>
  </conditionalFormatting>
  <conditionalFormatting sqref="D103">
    <cfRule type="expression" dxfId="35" priority="103">
      <formula>D103="×"</formula>
    </cfRule>
  </conditionalFormatting>
  <conditionalFormatting sqref="D104">
    <cfRule type="expression" dxfId="34" priority="104">
      <formula>D104="×"</formula>
    </cfRule>
  </conditionalFormatting>
  <conditionalFormatting sqref="D105">
    <cfRule type="expression" dxfId="33" priority="105">
      <formula>D105="×"</formula>
    </cfRule>
  </conditionalFormatting>
  <conditionalFormatting sqref="D106">
    <cfRule type="expression" dxfId="32" priority="106">
      <formula>D106="×"</formula>
    </cfRule>
  </conditionalFormatting>
  <conditionalFormatting sqref="D107">
    <cfRule type="expression" dxfId="31" priority="107">
      <formula>D107="×"</formula>
    </cfRule>
  </conditionalFormatting>
  <conditionalFormatting sqref="D108">
    <cfRule type="expression" dxfId="30" priority="108">
      <formula>D108="×"</formula>
    </cfRule>
  </conditionalFormatting>
  <conditionalFormatting sqref="D109">
    <cfRule type="expression" dxfId="29" priority="109">
      <formula>D109="×"</formula>
    </cfRule>
  </conditionalFormatting>
  <conditionalFormatting sqref="D110">
    <cfRule type="expression" dxfId="28" priority="110">
      <formula>D110="×"</formula>
    </cfRule>
  </conditionalFormatting>
  <conditionalFormatting sqref="D111">
    <cfRule type="expression" dxfId="27" priority="111">
      <formula>D111="×"</formula>
    </cfRule>
  </conditionalFormatting>
  <conditionalFormatting sqref="D112">
    <cfRule type="expression" dxfId="26" priority="112">
      <formula>D112="×"</formula>
    </cfRule>
  </conditionalFormatting>
  <conditionalFormatting sqref="D113">
    <cfRule type="expression" dxfId="25" priority="113">
      <formula>D113="×"</formula>
    </cfRule>
  </conditionalFormatting>
  <conditionalFormatting sqref="D114">
    <cfRule type="expression" dxfId="24" priority="114">
      <formula>D114="×"</formula>
    </cfRule>
  </conditionalFormatting>
  <conditionalFormatting sqref="D115">
    <cfRule type="expression" dxfId="23" priority="115">
      <formula>D115="×"</formula>
    </cfRule>
  </conditionalFormatting>
  <conditionalFormatting sqref="D116">
    <cfRule type="expression" dxfId="22" priority="116">
      <formula>D116="×"</formula>
    </cfRule>
  </conditionalFormatting>
  <conditionalFormatting sqref="D117">
    <cfRule type="expression" dxfId="21" priority="117">
      <formula>D117="×"</formula>
    </cfRule>
  </conditionalFormatting>
  <conditionalFormatting sqref="D118">
    <cfRule type="expression" dxfId="20" priority="118">
      <formula>D118="×"</formula>
    </cfRule>
  </conditionalFormatting>
  <conditionalFormatting sqref="D119">
    <cfRule type="expression" dxfId="19" priority="119">
      <formula>D119="×"</formula>
    </cfRule>
  </conditionalFormatting>
  <conditionalFormatting sqref="D120">
    <cfRule type="expression" dxfId="18" priority="120">
      <formula>D120="×"</formula>
    </cfRule>
  </conditionalFormatting>
  <conditionalFormatting sqref="D121">
    <cfRule type="expression" dxfId="17" priority="121">
      <formula>D121="×"</formula>
    </cfRule>
  </conditionalFormatting>
  <conditionalFormatting sqref="D122">
    <cfRule type="expression" dxfId="16" priority="122">
      <formula>D122="×"</formula>
    </cfRule>
  </conditionalFormatting>
  <conditionalFormatting sqref="D123">
    <cfRule type="expression" dxfId="15" priority="123">
      <formula>D123="×"</formula>
    </cfRule>
  </conditionalFormatting>
  <conditionalFormatting sqref="D124">
    <cfRule type="expression" dxfId="14" priority="124">
      <formula>D124="×"</formula>
    </cfRule>
  </conditionalFormatting>
  <conditionalFormatting sqref="D125">
    <cfRule type="expression" dxfId="13" priority="125">
      <formula>D125="×"</formula>
    </cfRule>
  </conditionalFormatting>
  <conditionalFormatting sqref="D126">
    <cfRule type="expression" dxfId="12" priority="126">
      <formula>D126="×"</formula>
    </cfRule>
  </conditionalFormatting>
  <conditionalFormatting sqref="D127">
    <cfRule type="expression" dxfId="11" priority="127">
      <formula>D127="×"</formula>
    </cfRule>
  </conditionalFormatting>
  <conditionalFormatting sqref="D128">
    <cfRule type="expression" dxfId="10" priority="128">
      <formula>D128="×"</formula>
    </cfRule>
  </conditionalFormatting>
  <conditionalFormatting sqref="D129">
    <cfRule type="expression" dxfId="9" priority="129">
      <formula>D129="×"</formula>
    </cfRule>
  </conditionalFormatting>
  <conditionalFormatting sqref="D130">
    <cfRule type="expression" dxfId="8" priority="130">
      <formula>D130="×"</formula>
    </cfRule>
  </conditionalFormatting>
  <conditionalFormatting sqref="D131">
    <cfRule type="expression" dxfId="7" priority="131">
      <formula>D131="×"</formula>
    </cfRule>
  </conditionalFormatting>
  <conditionalFormatting sqref="D132">
    <cfRule type="expression" dxfId="6" priority="132">
      <formula>D132="×"</formula>
    </cfRule>
  </conditionalFormatting>
  <conditionalFormatting sqref="E3">
    <cfRule type="expression" dxfId="5" priority="133">
      <formula>E3="×"</formula>
    </cfRule>
  </conditionalFormatting>
  <conditionalFormatting sqref="E4">
    <cfRule type="expression" dxfId="4" priority="134">
      <formula>E4="×"</formula>
    </cfRule>
  </conditionalFormatting>
  <conditionalFormatting sqref="E39">
    <cfRule type="expression" dxfId="3" priority="135">
      <formula>E39="×"</formula>
    </cfRule>
  </conditionalFormatting>
  <conditionalFormatting sqref="E40">
    <cfRule type="expression" dxfId="2" priority="136">
      <formula>E40="×"</formula>
    </cfRule>
  </conditionalFormatting>
  <conditionalFormatting sqref="B39">
    <cfRule type="expression" dxfId="1" priority="137">
      <formula>B39="×"</formula>
    </cfRule>
  </conditionalFormatting>
  <conditionalFormatting sqref="B40">
    <cfRule type="expression" dxfId="0" priority="138">
      <formula>B40="×"</formula>
    </cfRule>
  </conditionalFormatting>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431</vt:i4>
      </vt:variant>
    </vt:vector>
  </HeadingPairs>
  <TitlesOfParts>
    <vt:vector size="446" baseType="lpstr">
      <vt:lpstr>①基本条件</vt:lpstr>
      <vt:lpstr>主管用分担計画</vt:lpstr>
      <vt:lpstr>②売上計画</vt:lpstr>
      <vt:lpstr>JICA報酬計算</vt:lpstr>
      <vt:lpstr>③人件費</vt:lpstr>
      <vt:lpstr>④借上費</vt:lpstr>
      <vt:lpstr>⑤経費</vt:lpstr>
      <vt:lpstr>⑥経費一覧表</vt:lpstr>
      <vt:lpstr>⑦総括表</vt:lpstr>
      <vt:lpstr>⑧回覧書式</vt:lpstr>
      <vt:lpstr>参考_勘定科目</vt:lpstr>
      <vt:lpstr>参考_従業員</vt:lpstr>
      <vt:lpstr>T_データ</vt:lpstr>
      <vt:lpstr>T_賃率</vt:lpstr>
      <vt:lpstr>T_為替</vt:lpstr>
      <vt:lpstr>CIT見込額</vt:lpstr>
      <vt:lpstr>CIT見込額_前回予算</vt:lpstr>
      <vt:lpstr>CIT見込額計通貨1</vt:lpstr>
      <vt:lpstr>CIT見込額計通貨2</vt:lpstr>
      <vt:lpstr>CIT見込額計通貨3</vt:lpstr>
      <vt:lpstr>CIT見込額計通貨4</vt:lpstr>
      <vt:lpstr>JICA1号1</vt:lpstr>
      <vt:lpstr>JICA1号2</vt:lpstr>
      <vt:lpstr>JICA1号3</vt:lpstr>
      <vt:lpstr>JICA1号4</vt:lpstr>
      <vt:lpstr>JICA1号45</vt:lpstr>
      <vt:lpstr>JICA1号5</vt:lpstr>
      <vt:lpstr>JICA1号6</vt:lpstr>
      <vt:lpstr>JICA2号1</vt:lpstr>
      <vt:lpstr>JICA2号2</vt:lpstr>
      <vt:lpstr>JICA2号3</vt:lpstr>
      <vt:lpstr>JICA2号4</vt:lpstr>
      <vt:lpstr>JICA2号5</vt:lpstr>
      <vt:lpstr>JICA2号6</vt:lpstr>
      <vt:lpstr>JICA3号1</vt:lpstr>
      <vt:lpstr>JICA3号2</vt:lpstr>
      <vt:lpstr>JICA3号3</vt:lpstr>
      <vt:lpstr>JICA3号4</vt:lpstr>
      <vt:lpstr>JICA3号5</vt:lpstr>
      <vt:lpstr>JICA3号6</vt:lpstr>
      <vt:lpstr>JICA4号1</vt:lpstr>
      <vt:lpstr>JICA4号2</vt:lpstr>
      <vt:lpstr>JICA4号3</vt:lpstr>
      <vt:lpstr>JICA4号4</vt:lpstr>
      <vt:lpstr>JICA4号5</vt:lpstr>
      <vt:lpstr>JICA4号6</vt:lpstr>
      <vt:lpstr>JICA5号1</vt:lpstr>
      <vt:lpstr>JICA5号2</vt:lpstr>
      <vt:lpstr>JICA5号3</vt:lpstr>
      <vt:lpstr>JICA5号4</vt:lpstr>
      <vt:lpstr>JICA5号5</vt:lpstr>
      <vt:lpstr>JICA5号6</vt:lpstr>
      <vt:lpstr>JICA6号1</vt:lpstr>
      <vt:lpstr>JICA6号2</vt:lpstr>
      <vt:lpstr>JICA6号3</vt:lpstr>
      <vt:lpstr>JICA6号4</vt:lpstr>
      <vt:lpstr>JICA6号5</vt:lpstr>
      <vt:lpstr>JICA6号6</vt:lpstr>
      <vt:lpstr>JICA社員報酬額</vt:lpstr>
      <vt:lpstr>JICA借上報酬額</vt:lpstr>
      <vt:lpstr>JICA特号1</vt:lpstr>
      <vt:lpstr>JICA特号2</vt:lpstr>
      <vt:lpstr>JICA特号3</vt:lpstr>
      <vt:lpstr>JICA特号4</vt:lpstr>
      <vt:lpstr>JICA特号5</vt:lpstr>
      <vt:lpstr>JICA特号6</vt:lpstr>
      <vt:lpstr>JICA年1</vt:lpstr>
      <vt:lpstr>JICA年2</vt:lpstr>
      <vt:lpstr>JICA年3</vt:lpstr>
      <vt:lpstr>JICA年4</vt:lpstr>
      <vt:lpstr>JICA年5</vt:lpstr>
      <vt:lpstr>JICA年6</vt:lpstr>
      <vt:lpstr>PIT社員</vt:lpstr>
      <vt:lpstr>PIT社員_円換算値</vt:lpstr>
      <vt:lpstr>PIT社員_通貨1</vt:lpstr>
      <vt:lpstr>PIT社員_通貨2</vt:lpstr>
      <vt:lpstr>PIT社員_通貨3</vt:lpstr>
      <vt:lpstr>PIT社員_通貨4</vt:lpstr>
      <vt:lpstr>PIT借上</vt:lpstr>
      <vt:lpstr>PIT借上_円換算値</vt:lpstr>
      <vt:lpstr>PIT借上_通貨1</vt:lpstr>
      <vt:lpstr>PIT借上_通貨2</vt:lpstr>
      <vt:lpstr>PIT借上_通貨3</vt:lpstr>
      <vt:lpstr>PIT借上_通貨4</vt:lpstr>
      <vt:lpstr>①基本条件!Print_Area</vt:lpstr>
      <vt:lpstr>②売上計画!Print_Area</vt:lpstr>
      <vt:lpstr>③人件費!Print_Area</vt:lpstr>
      <vt:lpstr>④借上費!Print_Area</vt:lpstr>
      <vt:lpstr>⑤経費!Print_Area</vt:lpstr>
      <vt:lpstr>⑥経費一覧表!Print_Area</vt:lpstr>
      <vt:lpstr>⑦総括表!Print_Area</vt:lpstr>
      <vt:lpstr>⑧回覧書式!Print_Area</vt:lpstr>
      <vt:lpstr>JICA報酬計算!Print_Area</vt:lpstr>
      <vt:lpstr>T_データ!Print_Area</vt:lpstr>
      <vt:lpstr>主管用分担計画!Print_Area</vt:lpstr>
      <vt:lpstr>③人件費!Print_Titles</vt:lpstr>
      <vt:lpstr>④借上費!Print_Titles</vt:lpstr>
      <vt:lpstr>⑤経費!Print_Titles</vt:lpstr>
      <vt:lpstr>主管用分担計画!Print_Titles</vt:lpstr>
      <vt:lpstr>TL</vt:lpstr>
      <vt:lpstr>WBS</vt:lpstr>
      <vt:lpstr>プロジェクトコード</vt:lpstr>
      <vt:lpstr>プロジェクト件名</vt:lpstr>
      <vt:lpstr>課長</vt:lpstr>
      <vt:lpstr>会議費_円換算値</vt:lpstr>
      <vt:lpstr>会議費_前回予算</vt:lpstr>
      <vt:lpstr>会議費_通貨1</vt:lpstr>
      <vt:lpstr>会議費_通貨2</vt:lpstr>
      <vt:lpstr>会議費_通貨3</vt:lpstr>
      <vt:lpstr>会議費_通貨4</vt:lpstr>
      <vt:lpstr>会議費計</vt:lpstr>
      <vt:lpstr>会議費通貨1</vt:lpstr>
      <vt:lpstr>会議費通貨2</vt:lpstr>
      <vt:lpstr>会議費通貨3</vt:lpstr>
      <vt:lpstr>会議費通貨4</vt:lpstr>
      <vt:lpstr>外注委託費_円換算値</vt:lpstr>
      <vt:lpstr>外注委託費_通貨1</vt:lpstr>
      <vt:lpstr>外注委託費_通貨2</vt:lpstr>
      <vt:lpstr>外注委託費_通貨3</vt:lpstr>
      <vt:lpstr>外注委託費_通貨4</vt:lpstr>
      <vt:lpstr>外注委託費計</vt:lpstr>
      <vt:lpstr>外注費_円換算値</vt:lpstr>
      <vt:lpstr>外注費_前回予算</vt:lpstr>
      <vt:lpstr>外注費通貨1</vt:lpstr>
      <vt:lpstr>外注費通貨2</vt:lpstr>
      <vt:lpstr>外注費通貨3</vt:lpstr>
      <vt:lpstr>外注費通貨4</vt:lpstr>
      <vt:lpstr>完成基準</vt:lpstr>
      <vt:lpstr>完成年度</vt:lpstr>
      <vt:lpstr>完成予定日</vt:lpstr>
      <vt:lpstr>契約MM社員分_前回予算</vt:lpstr>
      <vt:lpstr>契約MM社員分通貨1</vt:lpstr>
      <vt:lpstr>契約MM社員分通貨2</vt:lpstr>
      <vt:lpstr>契約MM社員分通貨3</vt:lpstr>
      <vt:lpstr>契約MM社員分通貨4</vt:lpstr>
      <vt:lpstr>契約MM借上分_前回予算</vt:lpstr>
      <vt:lpstr>契約MM借上分通貨1</vt:lpstr>
      <vt:lpstr>契約MM借上分通貨2</vt:lpstr>
      <vt:lpstr>契約MM借上分通貨3</vt:lpstr>
      <vt:lpstr>契約MM借上分通貨4</vt:lpstr>
      <vt:lpstr>契約通貨1</vt:lpstr>
      <vt:lpstr>契約通貨1レート</vt:lpstr>
      <vt:lpstr>契約通貨1単位</vt:lpstr>
      <vt:lpstr>契約通貨2</vt:lpstr>
      <vt:lpstr>契約通貨2レート</vt:lpstr>
      <vt:lpstr>契約通貨2単位</vt:lpstr>
      <vt:lpstr>契約通貨3</vt:lpstr>
      <vt:lpstr>契約通貨3レート</vt:lpstr>
      <vt:lpstr>契約通貨3単位</vt:lpstr>
      <vt:lpstr>契約通貨4</vt:lpstr>
      <vt:lpstr>契約通貨4レート</vt:lpstr>
      <vt:lpstr>契約通貨4単位</vt:lpstr>
      <vt:lpstr>経費_借上外注費及びPIT</vt:lpstr>
      <vt:lpstr>経費_人件費及びPIT</vt:lpstr>
      <vt:lpstr>経費内訳計通貨1</vt:lpstr>
      <vt:lpstr>経費内訳計通貨2</vt:lpstr>
      <vt:lpstr>経費内訳計通貨3</vt:lpstr>
      <vt:lpstr>経費内訳計通貨4</vt:lpstr>
      <vt:lpstr>経費売上額</vt:lpstr>
      <vt:lpstr>経費売上額_前回予算</vt:lpstr>
      <vt:lpstr>主管用分担計画!件名</vt:lpstr>
      <vt:lpstr>減価償却費_円換算値</vt:lpstr>
      <vt:lpstr>減価償却費_前回予算</vt:lpstr>
      <vt:lpstr>減価償却費_通貨1</vt:lpstr>
      <vt:lpstr>減価償却費_通貨2</vt:lpstr>
      <vt:lpstr>減価償却費_通貨3</vt:lpstr>
      <vt:lpstr>減価償却費_通貨4</vt:lpstr>
      <vt:lpstr>減価償却費計</vt:lpstr>
      <vt:lpstr>減価償却費通貨1</vt:lpstr>
      <vt:lpstr>減価償却費通貨2</vt:lpstr>
      <vt:lpstr>減価償却費通貨3</vt:lpstr>
      <vt:lpstr>減価償却費通貨4</vt:lpstr>
      <vt:lpstr>顧客名</vt:lpstr>
      <vt:lpstr>交際費_円換算値</vt:lpstr>
      <vt:lpstr>交際費_前回予算</vt:lpstr>
      <vt:lpstr>交際費_通貨1</vt:lpstr>
      <vt:lpstr>交際費_通貨2</vt:lpstr>
      <vt:lpstr>交際費_通貨3</vt:lpstr>
      <vt:lpstr>交際費_通貨4</vt:lpstr>
      <vt:lpstr>交際費計</vt:lpstr>
      <vt:lpstr>交際費通貨1</vt:lpstr>
      <vt:lpstr>交際費通貨2</vt:lpstr>
      <vt:lpstr>交際費通貨3</vt:lpstr>
      <vt:lpstr>交際費通貨4</vt:lpstr>
      <vt:lpstr>工期開始日</vt:lpstr>
      <vt:lpstr>工期終了日</vt:lpstr>
      <vt:lpstr>広告宣伝費_円換算値</vt:lpstr>
      <vt:lpstr>広告宣伝費_前回予算</vt:lpstr>
      <vt:lpstr>広告宣伝費_通貨1</vt:lpstr>
      <vt:lpstr>広告宣伝費_通貨2</vt:lpstr>
      <vt:lpstr>広告宣伝費_通貨3</vt:lpstr>
      <vt:lpstr>広告宣伝費_通貨4</vt:lpstr>
      <vt:lpstr>広告宣伝費計</vt:lpstr>
      <vt:lpstr>広告宣伝費通貨1</vt:lpstr>
      <vt:lpstr>広告宣伝費通貨2</vt:lpstr>
      <vt:lpstr>広告宣伝費通貨3</vt:lpstr>
      <vt:lpstr>広告宣伝費通貨4</vt:lpstr>
      <vt:lpstr>更新日</vt:lpstr>
      <vt:lpstr>採用単価1</vt:lpstr>
      <vt:lpstr>採用単価2</vt:lpstr>
      <vt:lpstr>採用単価3</vt:lpstr>
      <vt:lpstr>採用単価4</vt:lpstr>
      <vt:lpstr>採用単価5</vt:lpstr>
      <vt:lpstr>採用単価6</vt:lpstr>
      <vt:lpstr>採用単価特</vt:lpstr>
      <vt:lpstr>材料費_円換算値</vt:lpstr>
      <vt:lpstr>材料費_前回予算</vt:lpstr>
      <vt:lpstr>材料費_通貨1</vt:lpstr>
      <vt:lpstr>材料費_通貨2</vt:lpstr>
      <vt:lpstr>材料費_通貨3</vt:lpstr>
      <vt:lpstr>材料費_通貨4</vt:lpstr>
      <vt:lpstr>材料費計</vt:lpstr>
      <vt:lpstr>材料費通貨1</vt:lpstr>
      <vt:lpstr>材料費通貨2</vt:lpstr>
      <vt:lpstr>材料費通貨3</vt:lpstr>
      <vt:lpstr>材料費通貨4</vt:lpstr>
      <vt:lpstr>雑費_円換算値</vt:lpstr>
      <vt:lpstr>雑費_前回予算</vt:lpstr>
      <vt:lpstr>雑費_通貨1</vt:lpstr>
      <vt:lpstr>雑費_通貨2</vt:lpstr>
      <vt:lpstr>雑費_通貨3</vt:lpstr>
      <vt:lpstr>雑費_通貨4</vt:lpstr>
      <vt:lpstr>雑費計</vt:lpstr>
      <vt:lpstr>雑費通貨1</vt:lpstr>
      <vt:lpstr>雑費通貨2</vt:lpstr>
      <vt:lpstr>雑費通貨3</vt:lpstr>
      <vt:lpstr>雑費通貨4</vt:lpstr>
      <vt:lpstr>資金源</vt:lpstr>
      <vt:lpstr>事務手数料_円換算値</vt:lpstr>
      <vt:lpstr>事務手数料_前回予算</vt:lpstr>
      <vt:lpstr>事務手数料_通貨1</vt:lpstr>
      <vt:lpstr>事務手数料_通貨2</vt:lpstr>
      <vt:lpstr>事務手数料_通貨3</vt:lpstr>
      <vt:lpstr>事務手数料_通貨4</vt:lpstr>
      <vt:lpstr>事務手数料計</vt:lpstr>
      <vt:lpstr>事務手数料通貨1</vt:lpstr>
      <vt:lpstr>事務手数料通貨2</vt:lpstr>
      <vt:lpstr>事務手数料通貨3</vt:lpstr>
      <vt:lpstr>事務手数料通貨4</vt:lpstr>
      <vt:lpstr>事務用品複写費_円換算値</vt:lpstr>
      <vt:lpstr>事務用品複写費_前回予算</vt:lpstr>
      <vt:lpstr>事務用品複写費_通貨1</vt:lpstr>
      <vt:lpstr>事務用品複写費_通貨2</vt:lpstr>
      <vt:lpstr>事務用品複写費_通貨3</vt:lpstr>
      <vt:lpstr>事務用品複写費_通貨4</vt:lpstr>
      <vt:lpstr>事務用品複写費計</vt:lpstr>
      <vt:lpstr>事務用品複写費通貨1</vt:lpstr>
      <vt:lpstr>事務用品複写費通貨2</vt:lpstr>
      <vt:lpstr>事務用品複写費通貨3</vt:lpstr>
      <vt:lpstr>事務用品複写費通貨4</vt:lpstr>
      <vt:lpstr>社員分_契約MM</vt:lpstr>
      <vt:lpstr>社員分_非契約MM</vt:lpstr>
      <vt:lpstr>社員分PIT_前回予算</vt:lpstr>
      <vt:lpstr>社員分PIT通貨1</vt:lpstr>
      <vt:lpstr>社員分PIT通貨2</vt:lpstr>
      <vt:lpstr>社員分PIT通貨3</vt:lpstr>
      <vt:lpstr>社員分PIT通貨4</vt:lpstr>
      <vt:lpstr>社員報酬額</vt:lpstr>
      <vt:lpstr>社員報酬額_前回予算</vt:lpstr>
      <vt:lpstr>社員報酬額計通貨1</vt:lpstr>
      <vt:lpstr>社員報酬額計通貨2</vt:lpstr>
      <vt:lpstr>社員報酬額計通貨3</vt:lpstr>
      <vt:lpstr>社員報酬額計通貨4</vt:lpstr>
      <vt:lpstr>社員報酬売上高_受注通貨1</vt:lpstr>
      <vt:lpstr>社員報酬売上高_受注通貨2</vt:lpstr>
      <vt:lpstr>社員報酬売上高_受注通貨3</vt:lpstr>
      <vt:lpstr>社員報酬売上高_受注通貨4</vt:lpstr>
      <vt:lpstr>④借上費!借上外注費計</vt:lpstr>
      <vt:lpstr>借上費_円換算値</vt:lpstr>
      <vt:lpstr>借上費_前回予算</vt:lpstr>
      <vt:lpstr>借上費_通貨1</vt:lpstr>
      <vt:lpstr>借上費_通貨2</vt:lpstr>
      <vt:lpstr>借上費_通貨3</vt:lpstr>
      <vt:lpstr>借上費_通貨4</vt:lpstr>
      <vt:lpstr>借上費通貨1</vt:lpstr>
      <vt:lpstr>借上費通貨2</vt:lpstr>
      <vt:lpstr>借上費通貨3</vt:lpstr>
      <vt:lpstr>借上費通貨4</vt:lpstr>
      <vt:lpstr>借上分_契約MM</vt:lpstr>
      <vt:lpstr>借上分_非契約MM</vt:lpstr>
      <vt:lpstr>借上分PIT_前回予算</vt:lpstr>
      <vt:lpstr>借上分PIT通貨1</vt:lpstr>
      <vt:lpstr>借上分PIT通貨2</vt:lpstr>
      <vt:lpstr>借上分PIT通貨3</vt:lpstr>
      <vt:lpstr>借上分PIT通貨4</vt:lpstr>
      <vt:lpstr>借上報酬額</vt:lpstr>
      <vt:lpstr>借上報酬額_受注通貨1</vt:lpstr>
      <vt:lpstr>借上報酬額_受注通貨2</vt:lpstr>
      <vt:lpstr>借上報酬額_受注通貨3</vt:lpstr>
      <vt:lpstr>借上報酬額_受注通貨4</vt:lpstr>
      <vt:lpstr>借上報酬額_前回予算</vt:lpstr>
      <vt:lpstr>借上報酬額_通貨1_円</vt:lpstr>
      <vt:lpstr>借上報酬額_通貨2_円</vt:lpstr>
      <vt:lpstr>借上報酬額_通貨3_円</vt:lpstr>
      <vt:lpstr>借上報酬額_通貨4_円</vt:lpstr>
      <vt:lpstr>借上報酬額計通貨1</vt:lpstr>
      <vt:lpstr>借上報酬額計通貨2</vt:lpstr>
      <vt:lpstr>借上報酬額計通貨3</vt:lpstr>
      <vt:lpstr>借上報酬額計通貨4</vt:lpstr>
      <vt:lpstr>主管部</vt:lpstr>
      <vt:lpstr>修繕維持費_円換算値</vt:lpstr>
      <vt:lpstr>修繕維持費_前回予算</vt:lpstr>
      <vt:lpstr>修繕維持費_通貨1</vt:lpstr>
      <vt:lpstr>修繕維持費_通貨2</vt:lpstr>
      <vt:lpstr>修繕維持費_通貨3</vt:lpstr>
      <vt:lpstr>修繕維持費_通貨4</vt:lpstr>
      <vt:lpstr>修繕維持費計</vt:lpstr>
      <vt:lpstr>修繕維持費通貨1</vt:lpstr>
      <vt:lpstr>修繕維持費通貨2</vt:lpstr>
      <vt:lpstr>修繕維持費通貨3</vt:lpstr>
      <vt:lpstr>修繕維持費通貨4</vt:lpstr>
      <vt:lpstr>所長</vt:lpstr>
      <vt:lpstr>諸賃借料_円換算値</vt:lpstr>
      <vt:lpstr>諸賃借料_前回予算</vt:lpstr>
      <vt:lpstr>諸賃借料_通貨1</vt:lpstr>
      <vt:lpstr>諸賃借料_通貨2</vt:lpstr>
      <vt:lpstr>諸賃借料_通貨3</vt:lpstr>
      <vt:lpstr>諸賃借料_通貨4</vt:lpstr>
      <vt:lpstr>諸賃借料計</vt:lpstr>
      <vt:lpstr>諸賃借料通貨1</vt:lpstr>
      <vt:lpstr>諸賃借料通貨2</vt:lpstr>
      <vt:lpstr>諸賃借料通貨3</vt:lpstr>
      <vt:lpstr>諸賃借料通貨4</vt:lpstr>
      <vt:lpstr>人件費_円換算値</vt:lpstr>
      <vt:lpstr>人件費_前回予算</vt:lpstr>
      <vt:lpstr>人件費計</vt:lpstr>
      <vt:lpstr>人件費計_通貨1</vt:lpstr>
      <vt:lpstr>人件費計_通貨2</vt:lpstr>
      <vt:lpstr>人件費通貨1</vt:lpstr>
      <vt:lpstr>人件費通貨2</vt:lpstr>
      <vt:lpstr>請負形態</vt:lpstr>
      <vt:lpstr>前期迄契約額1</vt:lpstr>
      <vt:lpstr>前期迄契約額2</vt:lpstr>
      <vt:lpstr>前期迄契約額3</vt:lpstr>
      <vt:lpstr>前期迄契約額4</vt:lpstr>
      <vt:lpstr>前期迄売上額1</vt:lpstr>
      <vt:lpstr>前期迄売上額2</vt:lpstr>
      <vt:lpstr>前期迄売上額3</vt:lpstr>
      <vt:lpstr>前期迄売上額4</vt:lpstr>
      <vt:lpstr>租税公課_円換算値</vt:lpstr>
      <vt:lpstr>租税公課_前回予算</vt:lpstr>
      <vt:lpstr>租税公課_通貨1</vt:lpstr>
      <vt:lpstr>租税公課_通貨2</vt:lpstr>
      <vt:lpstr>租税公課_通貨3</vt:lpstr>
      <vt:lpstr>租税公課_通貨4</vt:lpstr>
      <vt:lpstr>租税公課計</vt:lpstr>
      <vt:lpstr>租税公課通貨1</vt:lpstr>
      <vt:lpstr>租税公課通貨2</vt:lpstr>
      <vt:lpstr>租税公課通貨3</vt:lpstr>
      <vt:lpstr>租税公課通貨4</vt:lpstr>
      <vt:lpstr>担当者</vt:lpstr>
      <vt:lpstr>地代家賃_円換算値</vt:lpstr>
      <vt:lpstr>地代家賃_前回予算</vt:lpstr>
      <vt:lpstr>地代家賃_通貨1</vt:lpstr>
      <vt:lpstr>地代家賃_通貨2</vt:lpstr>
      <vt:lpstr>地代家賃_通貨3</vt:lpstr>
      <vt:lpstr>地代家賃_通貨4</vt:lpstr>
      <vt:lpstr>地代家賃計</vt:lpstr>
      <vt:lpstr>地代家賃通貨1</vt:lpstr>
      <vt:lpstr>地代家賃通貨2</vt:lpstr>
      <vt:lpstr>地代家賃通貨3</vt:lpstr>
      <vt:lpstr>地代家賃通貨4</vt:lpstr>
      <vt:lpstr>通貨1</vt:lpstr>
      <vt:lpstr>通貨1レート</vt:lpstr>
      <vt:lpstr>通貨1単位</vt:lpstr>
      <vt:lpstr>通貨2</vt:lpstr>
      <vt:lpstr>通貨2レート</vt:lpstr>
      <vt:lpstr>通貨2単位</vt:lpstr>
      <vt:lpstr>通貨3</vt:lpstr>
      <vt:lpstr>通貨3レート</vt:lpstr>
      <vt:lpstr>通貨3単位</vt:lpstr>
      <vt:lpstr>通貨4</vt:lpstr>
      <vt:lpstr>通貨4レート</vt:lpstr>
      <vt:lpstr>通貨4単位</vt:lpstr>
      <vt:lpstr>通信交通費_円換算値</vt:lpstr>
      <vt:lpstr>通信交通費_前回予算</vt:lpstr>
      <vt:lpstr>通信交通費_通貨1</vt:lpstr>
      <vt:lpstr>通信交通費_通貨2</vt:lpstr>
      <vt:lpstr>通信交通費_通貨3</vt:lpstr>
      <vt:lpstr>通信交通費_通貨4</vt:lpstr>
      <vt:lpstr>通信交通費計</vt:lpstr>
      <vt:lpstr>通信交通費通貨1</vt:lpstr>
      <vt:lpstr>通信交通費通貨2</vt:lpstr>
      <vt:lpstr>通信交通費通貨3</vt:lpstr>
      <vt:lpstr>通信交通費通貨4</vt:lpstr>
      <vt:lpstr>当期受注額1</vt:lpstr>
      <vt:lpstr>当期受注額2</vt:lpstr>
      <vt:lpstr>当期受注額3</vt:lpstr>
      <vt:lpstr>当期受注額4</vt:lpstr>
      <vt:lpstr>動力用水光熱費_円換算値</vt:lpstr>
      <vt:lpstr>動力用水光熱費_前回予算</vt:lpstr>
      <vt:lpstr>動力用水光熱費_通貨1</vt:lpstr>
      <vt:lpstr>動力用水光熱費_通貨2</vt:lpstr>
      <vt:lpstr>動力用水光熱費_通貨3</vt:lpstr>
      <vt:lpstr>動力用水光熱費_通貨4</vt:lpstr>
      <vt:lpstr>動力用水光熱費計</vt:lpstr>
      <vt:lpstr>動力用水光熱費通貨1</vt:lpstr>
      <vt:lpstr>動力用水光熱費通貨2</vt:lpstr>
      <vt:lpstr>動力用水光熱費通貨3</vt:lpstr>
      <vt:lpstr>動力用水光熱費通貨4</vt:lpstr>
      <vt:lpstr>売上予算変更説明備考</vt:lpstr>
      <vt:lpstr>非契約MM社員分_前回予算</vt:lpstr>
      <vt:lpstr>非契約MM社員分通貨1</vt:lpstr>
      <vt:lpstr>非契約MM社員分通貨2</vt:lpstr>
      <vt:lpstr>非契約MM社員分通貨3</vt:lpstr>
      <vt:lpstr>非契約MM社員分通貨4</vt:lpstr>
      <vt:lpstr>非契約MM借上分_前回予算</vt:lpstr>
      <vt:lpstr>非契約MM借上分通貨1</vt:lpstr>
      <vt:lpstr>非契約MM借上分通貨2</vt:lpstr>
      <vt:lpstr>非契約MM借上分通貨3</vt:lpstr>
      <vt:lpstr>非契約MM借上分通貨4</vt:lpstr>
      <vt:lpstr>福利厚生費_円換算値</vt:lpstr>
      <vt:lpstr>福利厚生費_前回予算</vt:lpstr>
      <vt:lpstr>福利厚生費_通貨1</vt:lpstr>
      <vt:lpstr>福利厚生費_通貨2</vt:lpstr>
      <vt:lpstr>福利厚生費_通貨3</vt:lpstr>
      <vt:lpstr>福利厚生費_通貨4</vt:lpstr>
      <vt:lpstr>福利厚生費計</vt:lpstr>
      <vt:lpstr>福利厚生費通貨1</vt:lpstr>
      <vt:lpstr>福利厚生費通貨2</vt:lpstr>
      <vt:lpstr>福利厚生費通貨3</vt:lpstr>
      <vt:lpstr>福利厚生費通貨4</vt:lpstr>
      <vt:lpstr>分担部</vt:lpstr>
      <vt:lpstr>保険料_円換算値</vt:lpstr>
      <vt:lpstr>保険料_前回予算</vt:lpstr>
      <vt:lpstr>保険料_通貨1</vt:lpstr>
      <vt:lpstr>保険料_通貨2</vt:lpstr>
      <vt:lpstr>保険料_通貨3</vt:lpstr>
      <vt:lpstr>保険料_通貨4</vt:lpstr>
      <vt:lpstr>保険料計</vt:lpstr>
      <vt:lpstr>保険料通貨1</vt:lpstr>
      <vt:lpstr>保険料通貨2</vt:lpstr>
      <vt:lpstr>保険料通貨3</vt:lpstr>
      <vt:lpstr>保険料通貨4</vt:lpstr>
      <vt:lpstr>予算種類</vt:lpstr>
      <vt:lpstr>労務費_円換算値</vt:lpstr>
      <vt:lpstr>労務費_前回予算</vt:lpstr>
      <vt:lpstr>労務費_通貨1</vt:lpstr>
      <vt:lpstr>労務費_通貨2</vt:lpstr>
      <vt:lpstr>労務費_通貨3</vt:lpstr>
      <vt:lpstr>労務費_通貨4</vt:lpstr>
      <vt:lpstr>労務費計</vt:lpstr>
      <vt:lpstr>労務費通貨1</vt:lpstr>
      <vt:lpstr>労務費通貨2</vt:lpstr>
      <vt:lpstr>労務費通貨3</vt:lpstr>
      <vt:lpstr>労務費通貨4</vt:lpstr>
    </vt:vector>
  </TitlesOfParts>
  <Company>日本工営株式会社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Ver.1.3.1</cp:keywords>
  <cp:lastModifiedBy>Tetsuya Maeda</cp:lastModifiedBy>
  <cp:lastPrinted>2016-09-09T08:21:16Z</cp:lastPrinted>
  <dcterms:created xsi:type="dcterms:W3CDTF">2016-05-17T09:54:51Z</dcterms:created>
  <dcterms:modified xsi:type="dcterms:W3CDTF">2016-09-10T09:25:24Z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1.3.1</vt:lpwstr>
  </property>
</Properties>
</file>